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"/>
    </mc:Choice>
  </mc:AlternateContent>
  <xr:revisionPtr revIDLastSave="0" documentId="13_ncr:1_{EC64C47E-910F-4301-8443-4BBDFBB4E2F5}" xr6:coauthVersionLast="47" xr6:coauthVersionMax="47" xr10:uidLastSave="{00000000-0000-0000-0000-000000000000}"/>
  <bookViews>
    <workbookView xWindow="960" yWindow="1050" windowWidth="22305" windowHeight="21465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06" i="2" l="1"/>
  <c r="R1455" i="2" l="1"/>
  <c r="Q1455" i="2"/>
  <c r="P1455" i="2"/>
  <c r="O1455" i="2"/>
  <c r="N1455" i="2"/>
  <c r="M1455" i="2"/>
  <c r="K217" i="7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49" i="2"/>
  <c r="D1438" i="2"/>
  <c r="D1436" i="2"/>
  <c r="D1434" i="2"/>
  <c r="D1433" i="2"/>
  <c r="D1432" i="2"/>
  <c r="D1430" i="2"/>
  <c r="D1429" i="2"/>
  <c r="D1428" i="2"/>
  <c r="D1427" i="2"/>
  <c r="D1426" i="2"/>
  <c r="D1425" i="2"/>
  <c r="D1423" i="2"/>
  <c r="D1422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6" i="2"/>
  <c r="D1395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6" i="2"/>
  <c r="D1365" i="2"/>
  <c r="D1364" i="2"/>
  <c r="D1363" i="2"/>
  <c r="D1361" i="2"/>
  <c r="D1360" i="2"/>
  <c r="D1359" i="2"/>
  <c r="D1358" i="2"/>
  <c r="D1357" i="2"/>
  <c r="D1356" i="2"/>
  <c r="D1354" i="2"/>
  <c r="D1353" i="2"/>
  <c r="D1352" i="2"/>
  <c r="D1351" i="2"/>
  <c r="D1346" i="2"/>
  <c r="D1345" i="2"/>
  <c r="D1344" i="2"/>
  <c r="D1343" i="2"/>
  <c r="D1342" i="2"/>
  <c r="D1341" i="2"/>
  <c r="D1340" i="2"/>
  <c r="D1339" i="2"/>
  <c r="D1338" i="2"/>
  <c r="D1336" i="2"/>
  <c r="D1335" i="2"/>
  <c r="D1333" i="2"/>
  <c r="D1332" i="2"/>
  <c r="D1331" i="2"/>
  <c r="D1330" i="2"/>
  <c r="D1329" i="2"/>
  <c r="D1328" i="2"/>
  <c r="D1327" i="2"/>
  <c r="D1326" i="2"/>
  <c r="D1325" i="2"/>
  <c r="D1324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3" i="2"/>
  <c r="D1272" i="2"/>
  <c r="D1271" i="2"/>
  <c r="D1270" i="2"/>
  <c r="D1269" i="2"/>
  <c r="D1268" i="2"/>
  <c r="D1267" i="2"/>
  <c r="D1265" i="2"/>
  <c r="D1263" i="2"/>
  <c r="D1261" i="2"/>
  <c r="D1260" i="2"/>
  <c r="D1259" i="2"/>
  <c r="D1258" i="2"/>
  <c r="D1255" i="2"/>
  <c r="D1253" i="2"/>
  <c r="D1252" i="2"/>
  <c r="D1251" i="2"/>
  <c r="D1250" i="2"/>
  <c r="D1249" i="2"/>
  <c r="D1248" i="2"/>
  <c r="D1247" i="2"/>
  <c r="D1246" i="2"/>
  <c r="D1244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4" i="2"/>
  <c r="D1223" i="2"/>
  <c r="D1217" i="2"/>
  <c r="D1215" i="2"/>
  <c r="D1214" i="2"/>
  <c r="D1213" i="2"/>
  <c r="D1212" i="2"/>
  <c r="D1211" i="2"/>
  <c r="D1207" i="2"/>
  <c r="D1206" i="2"/>
  <c r="D1204" i="2"/>
  <c r="D1203" i="2"/>
  <c r="D1202" i="2"/>
  <c r="D1201" i="2"/>
  <c r="D1200" i="2"/>
  <c r="D1199" i="2"/>
  <c r="D1198" i="2"/>
  <c r="D1197" i="2"/>
  <c r="D1196" i="2"/>
  <c r="D1195" i="2"/>
  <c r="D1194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8" i="2"/>
  <c r="D1157" i="2"/>
  <c r="D1156" i="2"/>
  <c r="D1155" i="2"/>
  <c r="D1154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1" i="2"/>
  <c r="D1010" i="2"/>
  <c r="D1009" i="2"/>
  <c r="D1008" i="2"/>
  <c r="D1007" i="2"/>
  <c r="D1006" i="2"/>
  <c r="D1003" i="2"/>
  <c r="D1002" i="2"/>
  <c r="D1001" i="2"/>
  <c r="D1000" i="2"/>
  <c r="D999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8" i="2"/>
  <c r="D977" i="2"/>
  <c r="D975" i="2"/>
  <c r="D974" i="2"/>
  <c r="D973" i="2"/>
  <c r="D972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8" i="2"/>
  <c r="D947" i="2"/>
  <c r="D946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0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3" i="2"/>
  <c r="D832" i="2"/>
  <c r="D831" i="2"/>
  <c r="D830" i="2"/>
  <c r="D829" i="2"/>
  <c r="D828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8" i="2"/>
  <c r="D777" i="2"/>
  <c r="D776" i="2"/>
  <c r="D775" i="2"/>
  <c r="D774" i="2"/>
  <c r="D772" i="2"/>
  <c r="D771" i="2"/>
  <c r="D770" i="2"/>
  <c r="D769" i="2"/>
  <c r="D768" i="2"/>
  <c r="D767" i="2"/>
  <c r="D766" i="2"/>
  <c r="D765" i="2"/>
  <c r="D763" i="2"/>
  <c r="D762" i="2"/>
  <c r="D761" i="2"/>
  <c r="D760" i="2"/>
  <c r="D759" i="2"/>
  <c r="D758" i="2"/>
  <c r="D757" i="2"/>
  <c r="D756" i="2"/>
  <c r="D755" i="2"/>
  <c r="D753" i="2"/>
  <c r="D752" i="2"/>
  <c r="D751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6" i="2"/>
  <c r="D715" i="2"/>
  <c r="D714" i="2"/>
  <c r="D713" i="2"/>
  <c r="D712" i="2"/>
  <c r="D711" i="2"/>
  <c r="D710" i="2"/>
  <c r="D709" i="2"/>
  <c r="D708" i="2"/>
  <c r="D706" i="2"/>
  <c r="D705" i="2"/>
  <c r="D704" i="2"/>
  <c r="D702" i="2"/>
  <c r="D701" i="2"/>
  <c r="D700" i="2"/>
  <c r="D699" i="2"/>
  <c r="D698" i="2"/>
  <c r="D697" i="2"/>
  <c r="D696" i="2"/>
  <c r="D695" i="2"/>
  <c r="D694" i="2"/>
  <c r="D693" i="2"/>
  <c r="D692" i="2"/>
  <c r="D689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69" i="2"/>
  <c r="D668" i="2"/>
  <c r="D667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5" i="2"/>
  <c r="D584" i="2"/>
  <c r="D583" i="2"/>
  <c r="D582" i="2"/>
  <c r="D581" i="2"/>
  <c r="D580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3" i="2"/>
  <c r="D532" i="2"/>
  <c r="D531" i="2"/>
  <c r="D530" i="2"/>
  <c r="D529" i="2"/>
  <c r="D528" i="2"/>
  <c r="D527" i="2"/>
  <c r="D526" i="2"/>
  <c r="D525" i="2"/>
  <c r="D524" i="2"/>
  <c r="D523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6" i="2"/>
  <c r="D485" i="2"/>
  <c r="D484" i="2"/>
  <c r="D483" i="2"/>
  <c r="D482" i="2"/>
  <c r="D481" i="2"/>
  <c r="D480" i="2"/>
  <c r="D478" i="2"/>
  <c r="D477" i="2"/>
  <c r="D475" i="2"/>
  <c r="D474" i="2"/>
  <c r="D473" i="2"/>
  <c r="D472" i="2"/>
  <c r="D471" i="2"/>
  <c r="D470" i="2"/>
  <c r="D469" i="2"/>
  <c r="D468" i="2"/>
  <c r="D466" i="2"/>
  <c r="D465" i="2"/>
  <c r="D464" i="2"/>
  <c r="D463" i="2"/>
  <c r="D462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5" i="2"/>
  <c r="D431" i="2"/>
  <c r="D426" i="2"/>
  <c r="D425" i="2"/>
  <c r="D424" i="2"/>
  <c r="D423" i="2"/>
  <c r="D422" i="2"/>
  <c r="D421" i="2"/>
  <c r="D420" i="2"/>
  <c r="D419" i="2"/>
  <c r="D418" i="2"/>
  <c r="D417" i="2"/>
  <c r="D415" i="2"/>
  <c r="D414" i="2"/>
  <c r="D413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3" i="2"/>
  <c r="D392" i="2"/>
  <c r="D391" i="2"/>
  <c r="D389" i="2"/>
  <c r="D388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5" i="2"/>
  <c r="D354" i="2"/>
  <c r="D353" i="2"/>
  <c r="D352" i="2"/>
  <c r="D351" i="2"/>
  <c r="D350" i="2"/>
  <c r="D349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6" i="2"/>
  <c r="D325" i="2"/>
  <c r="D324" i="2"/>
  <c r="D322" i="2"/>
  <c r="D321" i="2"/>
  <c r="D320" i="2"/>
  <c r="D319" i="2"/>
  <c r="D318" i="2"/>
  <c r="D317" i="2"/>
  <c r="D316" i="2"/>
  <c r="D315" i="2"/>
  <c r="D314" i="2"/>
  <c r="D312" i="2"/>
  <c r="D310" i="2"/>
  <c r="D309" i="2"/>
  <c r="D308" i="2"/>
  <c r="D307" i="2"/>
  <c r="D306" i="2"/>
  <c r="D305" i="2"/>
  <c r="D304" i="2"/>
  <c r="D303" i="2"/>
  <c r="D302" i="2"/>
  <c r="D301" i="2"/>
  <c r="D300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8" i="2"/>
  <c r="D277" i="2"/>
  <c r="D276" i="2"/>
  <c r="D275" i="2"/>
  <c r="D273" i="2"/>
  <c r="D272" i="2"/>
  <c r="D271" i="2"/>
  <c r="D270" i="2"/>
  <c r="D269" i="2"/>
  <c r="D268" i="2"/>
  <c r="D267" i="2"/>
  <c r="D266" i="2"/>
  <c r="D265" i="2"/>
  <c r="D263" i="2"/>
  <c r="D262" i="2"/>
  <c r="D261" i="2"/>
  <c r="D260" i="2"/>
  <c r="D259" i="2"/>
  <c r="D258" i="2"/>
  <c r="D256" i="2"/>
  <c r="D255" i="2"/>
  <c r="D253" i="2"/>
  <c r="D252" i="2"/>
  <c r="D251" i="2"/>
  <c r="D249" i="2"/>
  <c r="D248" i="2"/>
  <c r="D247" i="2"/>
  <c r="D246" i="2"/>
  <c r="D245" i="2"/>
  <c r="D244" i="2"/>
  <c r="D243" i="2"/>
  <c r="D242" i="2"/>
  <c r="D241" i="2"/>
  <c r="D240" i="2"/>
  <c r="D238" i="2"/>
  <c r="D236" i="2"/>
  <c r="D235" i="2"/>
  <c r="D234" i="2"/>
  <c r="D233" i="2"/>
  <c r="D232" i="2"/>
  <c r="D231" i="2"/>
  <c r="D230" i="2"/>
  <c r="D229" i="2"/>
  <c r="D227" i="2"/>
  <c r="D226" i="2"/>
  <c r="D225" i="2"/>
  <c r="D224" i="2"/>
  <c r="D223" i="2"/>
  <c r="D222" i="2"/>
  <c r="D220" i="2"/>
  <c r="D218" i="2"/>
  <c r="D217" i="2"/>
  <c r="D216" i="2"/>
  <c r="D214" i="2"/>
  <c r="D213" i="2"/>
  <c r="D212" i="2"/>
  <c r="D211" i="2"/>
  <c r="D210" i="2"/>
  <c r="D209" i="2"/>
  <c r="D208" i="2"/>
  <c r="D206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8" i="2"/>
  <c r="D187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6" i="2"/>
  <c r="D165" i="2"/>
  <c r="D164" i="2"/>
  <c r="D163" i="2"/>
  <c r="D162" i="2"/>
  <c r="D161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5" i="2"/>
  <c r="D144" i="2"/>
  <c r="D143" i="2"/>
  <c r="D142" i="2"/>
  <c r="D141" i="2"/>
  <c r="D140" i="2"/>
  <c r="D139" i="2"/>
  <c r="D138" i="2"/>
  <c r="D137" i="2"/>
  <c r="D136" i="2"/>
  <c r="D135" i="2"/>
  <c r="D133" i="2"/>
  <c r="D130" i="2"/>
  <c r="D129" i="2"/>
  <c r="D128" i="2"/>
  <c r="D127" i="2"/>
  <c r="D126" i="2"/>
  <c r="D125" i="2"/>
  <c r="D124" i="2"/>
  <c r="D122" i="2"/>
  <c r="D121" i="2"/>
  <c r="D120" i="2"/>
  <c r="D119" i="2"/>
  <c r="D118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99" i="2"/>
  <c r="D98" i="2"/>
  <c r="D97" i="2"/>
  <c r="D96" i="2"/>
  <c r="D94" i="2"/>
  <c r="D93" i="2"/>
  <c r="D91" i="2"/>
  <c r="D90" i="2"/>
  <c r="D89" i="2"/>
  <c r="D87" i="2"/>
  <c r="D84" i="2"/>
  <c r="D83" i="2"/>
  <c r="D82" i="2"/>
  <c r="D81" i="2"/>
  <c r="D80" i="2"/>
  <c r="D79" i="2"/>
  <c r="D78" i="2"/>
  <c r="D77" i="2"/>
  <c r="D76" i="2"/>
  <c r="D74" i="2"/>
  <c r="D72" i="2"/>
  <c r="D71" i="2"/>
  <c r="D70" i="2"/>
  <c r="D69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2" i="2"/>
  <c r="D51" i="2"/>
  <c r="D50" i="2"/>
  <c r="D49" i="2"/>
  <c r="D47" i="2"/>
  <c r="D46" i="2"/>
  <c r="D45" i="2"/>
  <c r="D44" i="2"/>
  <c r="D43" i="2"/>
  <c r="D42" i="2"/>
  <c r="D41" i="2"/>
  <c r="D40" i="2"/>
  <c r="D37" i="2"/>
  <c r="D35" i="2"/>
  <c r="D34" i="2"/>
  <c r="D33" i="2"/>
  <c r="D32" i="2"/>
  <c r="D31" i="2"/>
  <c r="D30" i="2"/>
  <c r="D29" i="2"/>
  <c r="D28" i="2"/>
  <c r="D27" i="2"/>
  <c r="D26" i="2"/>
  <c r="D24" i="2"/>
  <c r="D23" i="2"/>
  <c r="D22" i="2"/>
  <c r="D21" i="2"/>
  <c r="D20" i="2"/>
  <c r="D19" i="2"/>
  <c r="D18" i="2"/>
  <c r="D17" i="2"/>
  <c r="D16" i="2"/>
  <c r="D15" i="2"/>
  <c r="D13" i="2"/>
  <c r="D12" i="2"/>
  <c r="D11" i="2"/>
  <c r="D9" i="2"/>
  <c r="D8" i="2"/>
  <c r="D7" i="2"/>
  <c r="D6" i="2"/>
  <c r="D5" i="2"/>
  <c r="D10" i="2" l="1"/>
  <c r="D14" i="2"/>
  <c r="B2" i="16"/>
  <c r="B2" i="14"/>
  <c r="B2" i="9"/>
  <c r="A2" i="12"/>
  <c r="A2" i="11"/>
  <c r="A2" i="8"/>
  <c r="B2" i="6"/>
  <c r="A2" i="15"/>
  <c r="B2" i="5"/>
  <c r="A2" i="13"/>
  <c r="A2" i="10"/>
  <c r="B2" i="4"/>
  <c r="B2" i="7"/>
  <c r="D38" i="2" l="1"/>
  <c r="D25" i="2"/>
  <c r="D36" i="2"/>
  <c r="Y2" i="2"/>
  <c r="Z2" i="2" s="1"/>
  <c r="C2" i="7"/>
  <c r="D2" i="7" s="1"/>
  <c r="C2" i="2"/>
  <c r="D2" i="2" s="1"/>
  <c r="E2" i="2" s="1"/>
  <c r="D39" i="2" l="1"/>
  <c r="W2" i="7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C1371" i="2" s="1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D48" i="2" l="1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C317" i="2" s="1"/>
  <c r="W847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C242" i="2" s="1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C1252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C1541" i="2" s="1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B177" i="2" s="1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C212" i="2" s="1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W73" i="2"/>
  <c r="C73" i="2" s="1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C1414" i="2" s="1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C1352" i="2" s="1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W670" i="2"/>
  <c r="C670" i="2" s="1"/>
  <c r="W673" i="2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C705" i="2" s="1"/>
  <c r="W709" i="2"/>
  <c r="W713" i="2"/>
  <c r="S773" i="2"/>
  <c r="W820" i="2"/>
  <c r="W1042" i="2"/>
  <c r="C1042" i="2" s="1"/>
  <c r="W1054" i="2"/>
  <c r="C1054" i="2" s="1"/>
  <c r="W1062" i="2"/>
  <c r="W1191" i="2"/>
  <c r="W1207" i="2"/>
  <c r="C1207" i="2" s="1"/>
  <c r="W1215" i="2"/>
  <c r="W1227" i="2"/>
  <c r="C1227" i="2" s="1"/>
  <c r="W1232" i="2"/>
  <c r="C1232" i="2" s="1"/>
  <c r="U1313" i="2"/>
  <c r="W1334" i="2"/>
  <c r="W1358" i="2"/>
  <c r="T1373" i="2"/>
  <c r="W1384" i="2"/>
  <c r="W1405" i="2"/>
  <c r="C1405" i="2" s="1"/>
  <c r="W1445" i="2"/>
  <c r="W1529" i="2"/>
  <c r="C1529" i="2" s="1"/>
  <c r="S1530" i="2"/>
  <c r="A1530" i="2" s="1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C893" i="2" s="1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C1243" i="2" s="1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2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W354" i="2"/>
  <c r="C354" i="2" s="1"/>
  <c r="V371" i="2"/>
  <c r="U375" i="2"/>
  <c r="U408" i="2"/>
  <c r="B408" i="2" s="1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C630" i="2" s="1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C497" i="2" s="1"/>
  <c r="W523" i="2"/>
  <c r="C523" i="2" s="1"/>
  <c r="B527" i="2"/>
  <c r="W536" i="2"/>
  <c r="W537" i="2"/>
  <c r="C537" i="2" s="1"/>
  <c r="W544" i="2"/>
  <c r="C544" i="2" s="1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49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C352" i="2" s="1"/>
  <c r="U395" i="2"/>
  <c r="S425" i="2"/>
  <c r="C475" i="2"/>
  <c r="V480" i="2"/>
  <c r="W481" i="2"/>
  <c r="C481" i="2" s="1"/>
  <c r="S483" i="2"/>
  <c r="U515" i="2"/>
  <c r="B515" i="2" s="1"/>
  <c r="W527" i="2"/>
  <c r="C527" i="2" s="1"/>
  <c r="V531" i="2"/>
  <c r="U535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V326" i="2"/>
  <c r="W7" i="2"/>
  <c r="T31" i="2"/>
  <c r="W32" i="2"/>
  <c r="C32" i="2" s="1"/>
  <c r="W36" i="2"/>
  <c r="C36" i="2" s="1"/>
  <c r="V37" i="2"/>
  <c r="W40" i="2"/>
  <c r="W57" i="2"/>
  <c r="C57" i="2" s="1"/>
  <c r="S74" i="2"/>
  <c r="S79" i="2"/>
  <c r="V84" i="2"/>
  <c r="W85" i="2"/>
  <c r="W100" i="2"/>
  <c r="C100" i="2" s="1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C347" i="2" s="1"/>
  <c r="W430" i="2"/>
  <c r="C430" i="2" s="1"/>
  <c r="T445" i="2"/>
  <c r="T461" i="2"/>
  <c r="U479" i="2"/>
  <c r="B479" i="2" s="1"/>
  <c r="T509" i="2"/>
  <c r="V519" i="2"/>
  <c r="S521" i="2"/>
  <c r="W526" i="2"/>
  <c r="W531" i="2"/>
  <c r="C531" i="2" s="1"/>
  <c r="S538" i="2"/>
  <c r="W539" i="2"/>
  <c r="C539" i="2" s="1"/>
  <c r="W543" i="2"/>
  <c r="C543" i="2" s="1"/>
  <c r="W565" i="2"/>
  <c r="W569" i="2"/>
  <c r="W573" i="2"/>
  <c r="T601" i="2"/>
  <c r="W605" i="2"/>
  <c r="V606" i="2"/>
  <c r="W609" i="2"/>
  <c r="W613" i="2"/>
  <c r="U625" i="2"/>
  <c r="B625" i="2" s="1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C70" i="2" s="1"/>
  <c r="U71" i="2"/>
  <c r="B71" i="2" s="1"/>
  <c r="W123" i="2"/>
  <c r="C123" i="2" s="1"/>
  <c r="V149" i="2"/>
  <c r="W189" i="2"/>
  <c r="C189" i="2" s="1"/>
  <c r="V221" i="2"/>
  <c r="B221" i="2" s="1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W405" i="2"/>
  <c r="S414" i="2"/>
  <c r="V433" i="2"/>
  <c r="V441" i="2"/>
  <c r="C483" i="2"/>
  <c r="C487" i="2"/>
  <c r="V521" i="2"/>
  <c r="V538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C823" i="2" s="1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C1016" i="2" s="1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C1286" i="2" s="1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B1228" i="2" s="1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B1199" i="2" s="1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U755" i="2"/>
  <c r="W764" i="2"/>
  <c r="C764" i="2" s="1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C1226" i="2" s="1"/>
  <c r="W1234" i="2"/>
  <c r="C1234" i="2" s="1"/>
  <c r="W1242" i="2"/>
  <c r="W1280" i="2"/>
  <c r="W1288" i="2"/>
  <c r="C1288" i="2" s="1"/>
  <c r="T1291" i="2"/>
  <c r="U1296" i="2"/>
  <c r="W1297" i="2"/>
  <c r="W1524" i="2"/>
  <c r="S1524" i="2"/>
  <c r="A1524" i="2" s="1"/>
  <c r="W1675" i="2"/>
  <c r="C1675" i="2" s="1"/>
  <c r="C732" i="2"/>
  <c r="W735" i="2"/>
  <c r="S738" i="2"/>
  <c r="W743" i="2"/>
  <c r="C743" i="2" s="1"/>
  <c r="W751" i="2"/>
  <c r="C751" i="2" s="1"/>
  <c r="W759" i="2"/>
  <c r="C759" i="2" s="1"/>
  <c r="W781" i="2"/>
  <c r="C781" i="2" s="1"/>
  <c r="U839" i="2"/>
  <c r="W866" i="2"/>
  <c r="C866" i="2" s="1"/>
  <c r="W874" i="2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S1186" i="2"/>
  <c r="W1189" i="2"/>
  <c r="C1189" i="2" s="1"/>
  <c r="W1197" i="2"/>
  <c r="C1197" i="2" s="1"/>
  <c r="U1221" i="2"/>
  <c r="U1255" i="2"/>
  <c r="W1275" i="2"/>
  <c r="W1276" i="2"/>
  <c r="C772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C1679" i="2" s="1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C1336" i="2"/>
  <c r="S1361" i="2"/>
  <c r="S1366" i="2"/>
  <c r="W1382" i="2"/>
  <c r="W1385" i="2"/>
  <c r="S1406" i="2"/>
  <c r="W1407" i="2"/>
  <c r="C1407" i="2" s="1"/>
  <c r="W1411" i="2"/>
  <c r="C1411" i="2" s="1"/>
  <c r="S1464" i="2"/>
  <c r="A1464" i="2" s="1"/>
  <c r="S1476" i="2"/>
  <c r="A1476" i="2" s="1"/>
  <c r="C1489" i="2"/>
  <c r="C1510" i="2"/>
  <c r="W1547" i="2"/>
  <c r="C1547" i="2" s="1"/>
  <c r="S1552" i="2"/>
  <c r="A1552" i="2" s="1"/>
  <c r="U1553" i="2"/>
  <c r="B1553" i="2" s="1"/>
  <c r="W1556" i="2"/>
  <c r="C1556" i="2" s="1"/>
  <c r="S1569" i="2"/>
  <c r="W1575" i="2"/>
  <c r="C1575" i="2" s="1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A1777" i="2" s="1"/>
  <c r="U1788" i="2"/>
  <c r="C1798" i="2"/>
  <c r="C1886" i="2"/>
  <c r="S1930" i="2"/>
  <c r="C1934" i="2"/>
  <c r="C1956" i="2"/>
  <c r="T1331" i="2"/>
  <c r="T1347" i="2"/>
  <c r="W1357" i="2"/>
  <c r="W1376" i="2"/>
  <c r="W1389" i="2"/>
  <c r="C1389" i="2" s="1"/>
  <c r="S1401" i="2"/>
  <c r="S1545" i="2"/>
  <c r="W1560" i="2"/>
  <c r="W1592" i="2"/>
  <c r="W1620" i="2"/>
  <c r="C1647" i="2"/>
  <c r="S1660" i="2"/>
  <c r="A1660" i="2" s="1"/>
  <c r="W1667" i="2"/>
  <c r="S1671" i="2"/>
  <c r="W1672" i="2"/>
  <c r="C1672" i="2" s="1"/>
  <c r="C1673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C1428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C1658" i="2" s="1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539" i="2"/>
  <c r="C1604" i="2"/>
  <c r="C1608" i="2"/>
  <c r="C1612" i="2"/>
  <c r="C1720" i="2"/>
  <c r="C1739" i="2"/>
  <c r="C1937" i="2"/>
  <c r="C1946" i="2"/>
  <c r="W1360" i="2"/>
  <c r="C1360" i="2" s="1"/>
  <c r="W1387" i="2"/>
  <c r="C1387" i="2" s="1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B1531" i="2" s="1"/>
  <c r="U1539" i="2"/>
  <c r="B1539" i="2" s="1"/>
  <c r="S1543" i="2"/>
  <c r="A1543" i="2" s="1"/>
  <c r="C1665" i="2"/>
  <c r="C1689" i="2"/>
  <c r="S1700" i="2"/>
  <c r="W1715" i="2"/>
  <c r="C1715" i="2" s="1"/>
  <c r="S1719" i="2"/>
  <c r="A1719" i="2" s="1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C74" i="2" s="1"/>
  <c r="W81" i="2"/>
  <c r="W91" i="2"/>
  <c r="C91" i="2" s="1"/>
  <c r="W96" i="2"/>
  <c r="C96" i="2" s="1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C408" i="2" s="1"/>
  <c r="W413" i="2"/>
  <c r="W437" i="2"/>
  <c r="W508" i="2"/>
  <c r="C508" i="2" s="1"/>
  <c r="W509" i="2"/>
  <c r="W513" i="2"/>
  <c r="W515" i="2"/>
  <c r="C515" i="2" s="1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B633" i="2" s="1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B76" i="2" s="1"/>
  <c r="W82" i="2"/>
  <c r="C82" i="2" s="1"/>
  <c r="U85" i="2"/>
  <c r="S98" i="2"/>
  <c r="U100" i="2"/>
  <c r="B100" i="2" s="1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C459" i="2" s="1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B52" i="2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C308" i="2"/>
  <c r="U333" i="2"/>
  <c r="U352" i="2"/>
  <c r="B352" i="2" s="1"/>
  <c r="S393" i="2"/>
  <c r="S435" i="2"/>
  <c r="S471" i="2"/>
  <c r="S481" i="2"/>
  <c r="U513" i="2"/>
  <c r="S537" i="2"/>
  <c r="S557" i="2"/>
  <c r="U559" i="2"/>
  <c r="B559" i="2" s="1"/>
  <c r="S569" i="2"/>
  <c r="V575" i="2"/>
  <c r="S577" i="2"/>
  <c r="T901" i="2"/>
  <c r="S901" i="2"/>
  <c r="A901" i="2" s="1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C85" i="2"/>
  <c r="T113" i="2"/>
  <c r="T5" i="2"/>
  <c r="A5" i="2" s="1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A74" i="2" s="1"/>
  <c r="W99" i="2"/>
  <c r="C99" i="2" s="1"/>
  <c r="S106" i="2"/>
  <c r="W109" i="2"/>
  <c r="C131" i="2"/>
  <c r="S135" i="2"/>
  <c r="W153" i="2"/>
  <c r="C153" i="2" s="1"/>
  <c r="W158" i="2"/>
  <c r="C158" i="2" s="1"/>
  <c r="W159" i="2"/>
  <c r="C159" i="2" s="1"/>
  <c r="U165" i="2"/>
  <c r="B165" i="2" s="1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B328" i="2" s="1"/>
  <c r="V331" i="2"/>
  <c r="U336" i="2"/>
  <c r="V340" i="2"/>
  <c r="S345" i="2"/>
  <c r="W351" i="2"/>
  <c r="C351" i="2" s="1"/>
  <c r="W361" i="2"/>
  <c r="C361" i="2" s="1"/>
  <c r="T378" i="2"/>
  <c r="T383" i="2"/>
  <c r="W387" i="2"/>
  <c r="C387" i="2" s="1"/>
  <c r="W392" i="2"/>
  <c r="C392" i="2" s="1"/>
  <c r="W416" i="2"/>
  <c r="C416" i="2" s="1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C594" i="2"/>
  <c r="W595" i="2"/>
  <c r="C595" i="2" s="1"/>
  <c r="T597" i="2"/>
  <c r="T607" i="2"/>
  <c r="U608" i="2"/>
  <c r="V612" i="2"/>
  <c r="T633" i="2"/>
  <c r="C687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C93" i="2" s="1"/>
  <c r="T96" i="2"/>
  <c r="W118" i="2"/>
  <c r="C118" i="2" s="1"/>
  <c r="U124" i="2"/>
  <c r="W125" i="2"/>
  <c r="V135" i="2"/>
  <c r="U140" i="2"/>
  <c r="W141" i="2"/>
  <c r="C141" i="2" s="1"/>
  <c r="W172" i="2"/>
  <c r="U173" i="2"/>
  <c r="B173" i="2" s="1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B351" i="2" s="1"/>
  <c r="U355" i="2"/>
  <c r="B355" i="2" s="1"/>
  <c r="V360" i="2"/>
  <c r="V364" i="2"/>
  <c r="V386" i="2"/>
  <c r="W395" i="2"/>
  <c r="T399" i="2"/>
  <c r="W414" i="2"/>
  <c r="C414" i="2" s="1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C486" i="2" s="1"/>
  <c r="W495" i="2"/>
  <c r="T518" i="2"/>
  <c r="S519" i="2"/>
  <c r="V520" i="2"/>
  <c r="U521" i="2"/>
  <c r="B521" i="2" s="1"/>
  <c r="U529" i="2"/>
  <c r="B529" i="2" s="1"/>
  <c r="W533" i="2"/>
  <c r="C533" i="2" s="1"/>
  <c r="V550" i="2"/>
  <c r="U567" i="2"/>
  <c r="B567" i="2" s="1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B627" i="2" s="1"/>
  <c r="S631" i="2"/>
  <c r="A631" i="2" s="1"/>
  <c r="U657" i="2"/>
  <c r="C669" i="2"/>
  <c r="U717" i="2"/>
  <c r="B778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C20" i="2" s="1"/>
  <c r="W24" i="2"/>
  <c r="C24" i="2" s="1"/>
  <c r="W28" i="2"/>
  <c r="W33" i="2"/>
  <c r="C33" i="2" s="1"/>
  <c r="W37" i="2"/>
  <c r="C37" i="2" s="1"/>
  <c r="T41" i="2"/>
  <c r="W42" i="2"/>
  <c r="C42" i="2" s="1"/>
  <c r="W53" i="2"/>
  <c r="C53" i="2" s="1"/>
  <c r="U55" i="2"/>
  <c r="T57" i="2"/>
  <c r="C64" i="2"/>
  <c r="S75" i="2"/>
  <c r="W83" i="2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W277" i="2"/>
  <c r="C277" i="2" s="1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A639" i="2" s="1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C776" i="2" s="1"/>
  <c r="S800" i="2"/>
  <c r="W817" i="2"/>
  <c r="U818" i="2"/>
  <c r="B818" i="2" s="1"/>
  <c r="W829" i="2"/>
  <c r="C829" i="2" s="1"/>
  <c r="U834" i="2"/>
  <c r="B834" i="2" s="1"/>
  <c r="S840" i="2"/>
  <c r="A840" i="2" s="1"/>
  <c r="W841" i="2"/>
  <c r="C841" i="2" s="1"/>
  <c r="U844" i="2"/>
  <c r="T853" i="2"/>
  <c r="U861" i="2"/>
  <c r="T869" i="2"/>
  <c r="T874" i="2"/>
  <c r="W879" i="2"/>
  <c r="V901" i="2"/>
  <c r="W908" i="2"/>
  <c r="C908" i="2" s="1"/>
  <c r="W912" i="2"/>
  <c r="V919" i="2"/>
  <c r="V926" i="2"/>
  <c r="W930" i="2"/>
  <c r="V935" i="2"/>
  <c r="V951" i="2"/>
  <c r="U964" i="2"/>
  <c r="W997" i="2"/>
  <c r="C997" i="2" s="1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C1155" i="2" s="1"/>
  <c r="S1178" i="2"/>
  <c r="W1179" i="2"/>
  <c r="C1179" i="2" s="1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C1244" i="2" s="1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C1401" i="2" s="1"/>
  <c r="W1410" i="2"/>
  <c r="C1410" i="2" s="1"/>
  <c r="W1412" i="2"/>
  <c r="T1415" i="2"/>
  <c r="W1416" i="2"/>
  <c r="C1416" i="2" s="1"/>
  <c r="S1419" i="2"/>
  <c r="T1420" i="2"/>
  <c r="S1438" i="2"/>
  <c r="A1438" i="2" s="1"/>
  <c r="W1442" i="2"/>
  <c r="C1442" i="2" s="1"/>
  <c r="U1450" i="2"/>
  <c r="W1451" i="2"/>
  <c r="T1452" i="2"/>
  <c r="S1460" i="2"/>
  <c r="A1460" i="2" s="1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C780" i="2" s="1"/>
  <c r="T792" i="2"/>
  <c r="W799" i="2"/>
  <c r="S824" i="2"/>
  <c r="A824" i="2" s="1"/>
  <c r="U853" i="2"/>
  <c r="V874" i="2"/>
  <c r="V887" i="2"/>
  <c r="S890" i="2"/>
  <c r="A890" i="2" s="1"/>
  <c r="W892" i="2"/>
  <c r="S917" i="2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C1160" i="2" s="1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C1225" i="2" s="1"/>
  <c r="S1226" i="2"/>
  <c r="A1226" i="2" s="1"/>
  <c r="U1231" i="2"/>
  <c r="B1231" i="2" s="1"/>
  <c r="S1242" i="2"/>
  <c r="A1242" i="2" s="1"/>
  <c r="W1255" i="2"/>
  <c r="T1259" i="2"/>
  <c r="W1260" i="2"/>
  <c r="C1260" i="2" s="1"/>
  <c r="W1265" i="2"/>
  <c r="C1265" i="2" s="1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T1449" i="2"/>
  <c r="W1450" i="2"/>
  <c r="C1450" i="2" s="1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T1093" i="2"/>
  <c r="S1095" i="2"/>
  <c r="U1137" i="2"/>
  <c r="B1137" i="2" s="1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C1663" i="2"/>
  <c r="W1670" i="2"/>
  <c r="C1670" i="2" s="1"/>
  <c r="W1671" i="2"/>
  <c r="C1671" i="2" s="1"/>
  <c r="U1675" i="2"/>
  <c r="C1676" i="2"/>
  <c r="U1686" i="2"/>
  <c r="B1686" i="2" s="1"/>
  <c r="S1689" i="2"/>
  <c r="A1689" i="2" s="1"/>
  <c r="U1694" i="2"/>
  <c r="B1694" i="2" s="1"/>
  <c r="W1705" i="2"/>
  <c r="C1705" i="2" s="1"/>
  <c r="S1724" i="2"/>
  <c r="A1724" i="2" s="1"/>
  <c r="B1734" i="2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T921" i="2"/>
  <c r="S925" i="2"/>
  <c r="A925" i="2" s="1"/>
  <c r="V957" i="2"/>
  <c r="S961" i="2"/>
  <c r="U1009" i="2"/>
  <c r="V1044" i="2"/>
  <c r="U1057" i="2"/>
  <c r="B1057" i="2" s="1"/>
  <c r="T1070" i="2"/>
  <c r="V1075" i="2"/>
  <c r="V1097" i="2"/>
  <c r="B1097" i="2" s="1"/>
  <c r="V1121" i="2"/>
  <c r="B1121" i="2" s="1"/>
  <c r="T1134" i="2"/>
  <c r="C1145" i="2"/>
  <c r="W1170" i="2"/>
  <c r="C1170" i="2" s="1"/>
  <c r="U1183" i="2"/>
  <c r="B1183" i="2" s="1"/>
  <c r="C1186" i="2"/>
  <c r="T1194" i="2"/>
  <c r="V1214" i="2"/>
  <c r="T1218" i="2"/>
  <c r="S1223" i="2"/>
  <c r="C1233" i="2"/>
  <c r="U1237" i="2"/>
  <c r="C1242" i="2"/>
  <c r="V1244" i="2"/>
  <c r="B1244" i="2" s="1"/>
  <c r="V1248" i="2"/>
  <c r="V1252" i="2"/>
  <c r="V1258" i="2"/>
  <c r="U1268" i="2"/>
  <c r="C1269" i="2"/>
  <c r="T1278" i="2"/>
  <c r="S1289" i="2"/>
  <c r="T1294" i="2"/>
  <c r="C1295" i="2"/>
  <c r="S1323" i="2"/>
  <c r="U1336" i="2"/>
  <c r="B1336" i="2" s="1"/>
  <c r="C1345" i="2"/>
  <c r="T1349" i="2"/>
  <c r="C1351" i="2"/>
  <c r="U1360" i="2"/>
  <c r="B1360" i="2" s="1"/>
  <c r="U1363" i="2"/>
  <c r="U1382" i="2"/>
  <c r="B1382" i="2" s="1"/>
  <c r="U1400" i="2"/>
  <c r="B1400" i="2" s="1"/>
  <c r="U1424" i="2"/>
  <c r="B1424" i="2" s="1"/>
  <c r="V1444" i="2"/>
  <c r="C1464" i="2"/>
  <c r="S1484" i="2"/>
  <c r="A1484" i="2" s="1"/>
  <c r="C1491" i="2"/>
  <c r="C1505" i="2"/>
  <c r="C1524" i="2"/>
  <c r="C1531" i="2"/>
  <c r="S1536" i="2"/>
  <c r="C1560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C1734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B882" i="2" s="1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A1015" i="2" s="1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A1229" i="2" s="1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C1408" i="2" s="1"/>
  <c r="W1422" i="2"/>
  <c r="C1422" i="2" s="1"/>
  <c r="V1441" i="2"/>
  <c r="S1450" i="2"/>
  <c r="A1450" i="2" s="1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C1530" i="2" s="1"/>
  <c r="W1543" i="2"/>
  <c r="C1543" i="2" s="1"/>
  <c r="W1551" i="2"/>
  <c r="C1551" i="2" s="1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C665" i="2" s="1"/>
  <c r="T685" i="2"/>
  <c r="W686" i="2"/>
  <c r="C686" i="2" s="1"/>
  <c r="W708" i="2"/>
  <c r="C708" i="2" s="1"/>
  <c r="W724" i="2"/>
  <c r="C724" i="2" s="1"/>
  <c r="S733" i="2"/>
  <c r="U747" i="2"/>
  <c r="V751" i="2"/>
  <c r="S755" i="2"/>
  <c r="S760" i="2"/>
  <c r="U775" i="2"/>
  <c r="B775" i="2" s="1"/>
  <c r="V776" i="2"/>
  <c r="T781" i="2"/>
  <c r="W793" i="2"/>
  <c r="C793" i="2" s="1"/>
  <c r="W797" i="2"/>
  <c r="C797" i="2" s="1"/>
  <c r="W813" i="2"/>
  <c r="C813" i="2" s="1"/>
  <c r="W821" i="2"/>
  <c r="V826" i="2"/>
  <c r="V855" i="2"/>
  <c r="T864" i="2"/>
  <c r="U872" i="2"/>
  <c r="V876" i="2"/>
  <c r="S931" i="2"/>
  <c r="U938" i="2"/>
  <c r="B938" i="2" s="1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C1143" i="2" s="1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A1321" i="2" s="1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C1398" i="2" s="1"/>
  <c r="W1404" i="2"/>
  <c r="W1426" i="2"/>
  <c r="C1426" i="2" s="1"/>
  <c r="W1438" i="2"/>
  <c r="S1447" i="2"/>
  <c r="W1448" i="2"/>
  <c r="S1454" i="2"/>
  <c r="A1454" i="2" s="1"/>
  <c r="U1458" i="2"/>
  <c r="U1459" i="2"/>
  <c r="W1460" i="2"/>
  <c r="C1460" i="2" s="1"/>
  <c r="U1464" i="2"/>
  <c r="B1464" i="2" s="1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C1654" i="2" s="1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C1760" i="2" s="1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A50" i="2" s="1"/>
  <c r="W51" i="2"/>
  <c r="C51" i="2" s="1"/>
  <c r="V57" i="2"/>
  <c r="U59" i="2"/>
  <c r="U61" i="2"/>
  <c r="B61" i="2" s="1"/>
  <c r="V62" i="2"/>
  <c r="S64" i="2"/>
  <c r="S66" i="2"/>
  <c r="W72" i="2"/>
  <c r="C72" i="2" s="1"/>
  <c r="S77" i="2"/>
  <c r="A77" i="2" s="1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C61" i="2" s="1"/>
  <c r="W62" i="2"/>
  <c r="C62" i="2" s="1"/>
  <c r="T81" i="2"/>
  <c r="V82" i="2"/>
  <c r="S83" i="2"/>
  <c r="W88" i="2"/>
  <c r="T90" i="2"/>
  <c r="U92" i="2"/>
  <c r="U93" i="2"/>
  <c r="V94" i="2"/>
  <c r="A98" i="2"/>
  <c r="W107" i="2"/>
  <c r="C107" i="2" s="1"/>
  <c r="V109" i="2"/>
  <c r="S131" i="2"/>
  <c r="A131" i="2" s="1"/>
  <c r="U132" i="2"/>
  <c r="V132" i="2"/>
  <c r="U141" i="2"/>
  <c r="B141" i="2" s="1"/>
  <c r="S142" i="2"/>
  <c r="A142" i="2" s="1"/>
  <c r="V150" i="2"/>
  <c r="W163" i="2"/>
  <c r="C163" i="2" s="1"/>
  <c r="T171" i="2"/>
  <c r="W194" i="2"/>
  <c r="C194" i="2" s="1"/>
  <c r="A219" i="2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69" i="2" s="1"/>
  <c r="A75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B63" i="2" s="1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C14" i="2" s="1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C47" i="2" s="1"/>
  <c r="W50" i="2"/>
  <c r="C50" i="2" s="1"/>
  <c r="T54" i="2"/>
  <c r="T55" i="2"/>
  <c r="T59" i="2"/>
  <c r="S61" i="2"/>
  <c r="A61" i="2" s="1"/>
  <c r="T65" i="2"/>
  <c r="V66" i="2"/>
  <c r="S67" i="2"/>
  <c r="A67" i="2" s="1"/>
  <c r="W75" i="2"/>
  <c r="C75" i="2" s="1"/>
  <c r="U77" i="2"/>
  <c r="B77" i="2" s="1"/>
  <c r="W79" i="2"/>
  <c r="C79" i="2" s="1"/>
  <c r="V80" i="2"/>
  <c r="V89" i="2"/>
  <c r="T104" i="2"/>
  <c r="W105" i="2"/>
  <c r="S109" i="2"/>
  <c r="V110" i="2"/>
  <c r="T114" i="2"/>
  <c r="S114" i="2"/>
  <c r="U125" i="2"/>
  <c r="B125" i="2" s="1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C21" i="2" s="1"/>
  <c r="W22" i="2"/>
  <c r="C22" i="2" s="1"/>
  <c r="S26" i="2"/>
  <c r="S27" i="2"/>
  <c r="A27" i="2" s="1"/>
  <c r="T28" i="2"/>
  <c r="U29" i="2"/>
  <c r="B29" i="2" s="1"/>
  <c r="V30" i="2"/>
  <c r="U32" i="2"/>
  <c r="T36" i="2"/>
  <c r="U37" i="2"/>
  <c r="U40" i="2"/>
  <c r="T44" i="2"/>
  <c r="U45" i="2"/>
  <c r="B45" i="2" s="1"/>
  <c r="V46" i="2"/>
  <c r="U48" i="2"/>
  <c r="B48" i="2" s="1"/>
  <c r="U53" i="2"/>
  <c r="V54" i="2"/>
  <c r="W56" i="2"/>
  <c r="C56" i="2" s="1"/>
  <c r="S63" i="2"/>
  <c r="A63" i="2" s="1"/>
  <c r="V65" i="2"/>
  <c r="U67" i="2"/>
  <c r="B67" i="2" s="1"/>
  <c r="W71" i="2"/>
  <c r="C71" i="2" s="1"/>
  <c r="W77" i="2"/>
  <c r="C77" i="2" s="1"/>
  <c r="W78" i="2"/>
  <c r="C78" i="2" s="1"/>
  <c r="S82" i="2"/>
  <c r="U84" i="2"/>
  <c r="T88" i="2"/>
  <c r="W89" i="2"/>
  <c r="V92" i="2"/>
  <c r="S93" i="2"/>
  <c r="A93" i="2" s="1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A42" i="2" s="1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A90" i="2" s="1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A267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C425" i="2" s="1"/>
  <c r="U427" i="2"/>
  <c r="B427" i="2" s="1"/>
  <c r="T433" i="2"/>
  <c r="T435" i="2"/>
  <c r="S438" i="2"/>
  <c r="U440" i="2"/>
  <c r="T444" i="2"/>
  <c r="U463" i="2"/>
  <c r="B463" i="2" s="1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C278" i="2" s="1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A329" i="2" s="1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U471" i="2"/>
  <c r="S476" i="2"/>
  <c r="T481" i="2"/>
  <c r="U488" i="2"/>
  <c r="B488" i="2" s="1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B101" i="2" s="1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A220" i="2" s="1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B324" i="2" s="1"/>
  <c r="T326" i="2"/>
  <c r="T327" i="2"/>
  <c r="S328" i="2"/>
  <c r="A328" i="2" s="1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A107" i="2" s="1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C220" i="2" s="1"/>
  <c r="W221" i="2"/>
  <c r="C221" i="2" s="1"/>
  <c r="W222" i="2"/>
  <c r="C222" i="2" s="1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A91" i="2" s="1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C177" i="2" s="1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A379" i="2" s="1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B931" i="2" s="1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A1095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B563" i="2" s="1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A706" i="2" s="1"/>
  <c r="S714" i="2"/>
  <c r="W717" i="2"/>
  <c r="C717" i="2" s="1"/>
  <c r="W730" i="2"/>
  <c r="C730" i="2" s="1"/>
  <c r="T738" i="2"/>
  <c r="S741" i="2"/>
  <c r="S744" i="2"/>
  <c r="A744" i="2" s="1"/>
  <c r="U746" i="2"/>
  <c r="B746" i="2" s="1"/>
  <c r="S752" i="2"/>
  <c r="U754" i="2"/>
  <c r="B754" i="2" s="1"/>
  <c r="U762" i="2"/>
  <c r="W773" i="2"/>
  <c r="C773" i="2" s="1"/>
  <c r="S781" i="2"/>
  <c r="S786" i="2"/>
  <c r="U788" i="2"/>
  <c r="W789" i="2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V725" i="2"/>
  <c r="V760" i="2"/>
  <c r="A773" i="2"/>
  <c r="A805" i="2"/>
  <c r="A845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T1054" i="2"/>
  <c r="S1055" i="2"/>
  <c r="W1080" i="2"/>
  <c r="C1080" i="2" s="1"/>
  <c r="V1090" i="2"/>
  <c r="V1124" i="2"/>
  <c r="B1124" i="2" s="1"/>
  <c r="V1132" i="2"/>
  <c r="B1132" i="2" s="1"/>
  <c r="V1140" i="2"/>
  <c r="B1140" i="2" s="1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W1195" i="2"/>
  <c r="U1213" i="2"/>
  <c r="W1216" i="2"/>
  <c r="T1221" i="2"/>
  <c r="W1236" i="2"/>
  <c r="C1236" i="2" s="1"/>
  <c r="W1237" i="2"/>
  <c r="C1237" i="2" s="1"/>
  <c r="T1263" i="2"/>
  <c r="T1269" i="2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B1143" i="2" s="1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A1035" i="2" s="1"/>
  <c r="S1042" i="2"/>
  <c r="U1044" i="2"/>
  <c r="V1050" i="2"/>
  <c r="V1051" i="2"/>
  <c r="T1062" i="2"/>
  <c r="W1065" i="2"/>
  <c r="T1068" i="2"/>
  <c r="A1068" i="2" s="1"/>
  <c r="T1072" i="2"/>
  <c r="W1073" i="2"/>
  <c r="T1076" i="2"/>
  <c r="A1076" i="2" s="1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B985" i="2" s="1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W1103" i="2"/>
  <c r="W1104" i="2"/>
  <c r="W1106" i="2"/>
  <c r="W1111" i="2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A1387" i="2" s="1"/>
  <c r="W1390" i="2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A1507" i="2" s="1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545" i="2"/>
  <c r="A1585" i="2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A24" i="2" s="1"/>
  <c r="U26" i="2"/>
  <c r="B26" i="2" s="1"/>
  <c r="S32" i="2"/>
  <c r="U34" i="2"/>
  <c r="B34" i="2" s="1"/>
  <c r="S40" i="2"/>
  <c r="A40" i="2" s="1"/>
  <c r="U42" i="2"/>
  <c r="B42" i="2" s="1"/>
  <c r="V47" i="2"/>
  <c r="S48" i="2"/>
  <c r="A48" i="2" s="1"/>
  <c r="U50" i="2"/>
  <c r="B50" i="2" s="1"/>
  <c r="W52" i="2"/>
  <c r="C52" i="2" s="1"/>
  <c r="S56" i="2"/>
  <c r="U58" i="2"/>
  <c r="B58" i="2" s="1"/>
  <c r="U66" i="2"/>
  <c r="S72" i="2"/>
  <c r="A72" i="2" s="1"/>
  <c r="U74" i="2"/>
  <c r="B74" i="2" s="1"/>
  <c r="S80" i="2"/>
  <c r="U82" i="2"/>
  <c r="V87" i="2"/>
  <c r="S88" i="2"/>
  <c r="U90" i="2"/>
  <c r="B90" i="2" s="1"/>
  <c r="V95" i="2"/>
  <c r="S96" i="2"/>
  <c r="U98" i="2"/>
  <c r="B98" i="2" s="1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B179" i="2" s="1"/>
  <c r="T197" i="2"/>
  <c r="S197" i="2"/>
  <c r="U209" i="2"/>
  <c r="T217" i="2"/>
  <c r="W223" i="2"/>
  <c r="C223" i="2" s="1"/>
  <c r="U223" i="2"/>
  <c r="B223" i="2" s="1"/>
  <c r="S223" i="2"/>
  <c r="A223" i="2" s="1"/>
  <c r="W225" i="2"/>
  <c r="C225" i="2" s="1"/>
  <c r="U225" i="2"/>
  <c r="T233" i="2"/>
  <c r="W239" i="2"/>
  <c r="C239" i="2" s="1"/>
  <c r="U239" i="2"/>
  <c r="B239" i="2" s="1"/>
  <c r="S239" i="2"/>
  <c r="A239" i="2" s="1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B311" i="2" s="1"/>
  <c r="S311" i="2"/>
  <c r="A311" i="2" s="1"/>
  <c r="W327" i="2"/>
  <c r="C327" i="2" s="1"/>
  <c r="U327" i="2"/>
  <c r="S327" i="2"/>
  <c r="A327" i="2" s="1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A8" i="2" s="1"/>
  <c r="W15" i="2"/>
  <c r="C15" i="2" s="1"/>
  <c r="W23" i="2"/>
  <c r="C23" i="2" s="1"/>
  <c r="W31" i="2"/>
  <c r="C31" i="2" s="1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B118" i="2" s="1"/>
  <c r="S120" i="2"/>
  <c r="T122" i="2"/>
  <c r="S122" i="2"/>
  <c r="T125" i="2"/>
  <c r="S125" i="2"/>
  <c r="T127" i="2"/>
  <c r="T129" i="2"/>
  <c r="V130" i="2"/>
  <c r="U130" i="2"/>
  <c r="T135" i="2"/>
  <c r="A135" i="2" s="1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A9" i="2" s="1"/>
  <c r="U11" i="2"/>
  <c r="B11" i="2" s="1"/>
  <c r="S17" i="2"/>
  <c r="A17" i="2" s="1"/>
  <c r="U19" i="2"/>
  <c r="U27" i="2"/>
  <c r="S33" i="2"/>
  <c r="U35" i="2"/>
  <c r="S41" i="2"/>
  <c r="U43" i="2"/>
  <c r="S49" i="2"/>
  <c r="U51" i="2"/>
  <c r="S57" i="2"/>
  <c r="S65" i="2"/>
  <c r="T70" i="2"/>
  <c r="S73" i="2"/>
  <c r="A73" i="2" s="1"/>
  <c r="U75" i="2"/>
  <c r="B75" i="2" s="1"/>
  <c r="S81" i="2"/>
  <c r="U83" i="2"/>
  <c r="T86" i="2"/>
  <c r="S89" i="2"/>
  <c r="U91" i="2"/>
  <c r="B91" i="2" s="1"/>
  <c r="T94" i="2"/>
  <c r="S97" i="2"/>
  <c r="U99" i="2"/>
  <c r="T102" i="2"/>
  <c r="S105" i="2"/>
  <c r="U107" i="2"/>
  <c r="B107" i="2" s="1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B176" i="2" s="1"/>
  <c r="U185" i="2"/>
  <c r="B185" i="2" s="1"/>
  <c r="V193" i="2"/>
  <c r="U201" i="2"/>
  <c r="T209" i="2"/>
  <c r="V210" i="2"/>
  <c r="U210" i="2"/>
  <c r="W215" i="2"/>
  <c r="C215" i="2" s="1"/>
  <c r="U215" i="2"/>
  <c r="B215" i="2" s="1"/>
  <c r="T216" i="2"/>
  <c r="S216" i="2"/>
  <c r="A216" i="2" s="1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B6" i="2" s="1"/>
  <c r="S12" i="2"/>
  <c r="A12" i="2" s="1"/>
  <c r="S20" i="2"/>
  <c r="U22" i="2"/>
  <c r="S28" i="2"/>
  <c r="U30" i="2"/>
  <c r="B30" i="2" s="1"/>
  <c r="S36" i="2"/>
  <c r="U38" i="2"/>
  <c r="S44" i="2"/>
  <c r="U46" i="2"/>
  <c r="S52" i="2"/>
  <c r="A52" i="2" s="1"/>
  <c r="U54" i="2"/>
  <c r="V59" i="2"/>
  <c r="S60" i="2"/>
  <c r="U62" i="2"/>
  <c r="B62" i="2" s="1"/>
  <c r="S68" i="2"/>
  <c r="U70" i="2"/>
  <c r="B70" i="2" s="1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B102" i="2" s="1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B9" i="2" s="1"/>
  <c r="V14" i="2"/>
  <c r="U17" i="2"/>
  <c r="B17" i="2" s="1"/>
  <c r="V22" i="2"/>
  <c r="U25" i="2"/>
  <c r="U33" i="2"/>
  <c r="U41" i="2"/>
  <c r="S47" i="2"/>
  <c r="U49" i="2"/>
  <c r="U57" i="2"/>
  <c r="U65" i="2"/>
  <c r="U73" i="2"/>
  <c r="B73" i="2" s="1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C130" i="2" s="1"/>
  <c r="U136" i="2"/>
  <c r="B136" i="2" s="1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S313" i="2"/>
  <c r="A313" i="2" s="1"/>
  <c r="T325" i="2"/>
  <c r="S325" i="2"/>
  <c r="V335" i="2"/>
  <c r="W337" i="2"/>
  <c r="U337" i="2"/>
  <c r="B337" i="2" s="1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A335" i="2" s="1"/>
  <c r="V368" i="2"/>
  <c r="U368" i="2"/>
  <c r="S121" i="2"/>
  <c r="A121" i="2" s="1"/>
  <c r="S129" i="2"/>
  <c r="S177" i="2"/>
  <c r="A177" i="2" s="1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B267" i="2" s="1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B182" i="2" s="1"/>
  <c r="W224" i="2"/>
  <c r="C224" i="2" s="1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B379" i="2" s="1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B244" i="2" s="1"/>
  <c r="U252" i="2"/>
  <c r="B252" i="2" s="1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B135" i="2" s="1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A369" i="2" s="1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B446" i="2" s="1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W435" i="2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B486" i="2" s="1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B862" i="2" s="1"/>
  <c r="W864" i="2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A655" i="2" s="1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U748" i="2"/>
  <c r="B748" i="2" s="1"/>
  <c r="T755" i="2"/>
  <c r="U756" i="2"/>
  <c r="T766" i="2"/>
  <c r="V768" i="2"/>
  <c r="T769" i="2"/>
  <c r="S769" i="2"/>
  <c r="W774" i="2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S595" i="2"/>
  <c r="S603" i="2"/>
  <c r="S619" i="2"/>
  <c r="A619" i="2" s="1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V739" i="2"/>
  <c r="W763" i="2"/>
  <c r="C763" i="2" s="1"/>
  <c r="V763" i="2"/>
  <c r="S763" i="2"/>
  <c r="T772" i="2"/>
  <c r="S772" i="2"/>
  <c r="T780" i="2"/>
  <c r="S780" i="2"/>
  <c r="W811" i="2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B956" i="2" s="1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A1034" i="2" s="1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B1013" i="2" s="1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A1120" i="2" s="1"/>
  <c r="U1122" i="2"/>
  <c r="V1127" i="2"/>
  <c r="S1128" i="2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B1117" i="2" s="1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U1112" i="2"/>
  <c r="S1118" i="2"/>
  <c r="U1120" i="2"/>
  <c r="S1126" i="2"/>
  <c r="A1126" i="2" s="1"/>
  <c r="U1128" i="2"/>
  <c r="S1134" i="2"/>
  <c r="A1134" i="2" s="1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C1272" i="2" s="1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B1075" i="2" s="1"/>
  <c r="U1083" i="2"/>
  <c r="V1088" i="2"/>
  <c r="U1091" i="2"/>
  <c r="V1096" i="2"/>
  <c r="U1099" i="2"/>
  <c r="B1099" i="2" s="1"/>
  <c r="V1104" i="2"/>
  <c r="U1107" i="2"/>
  <c r="V1112" i="2"/>
  <c r="U1115" i="2"/>
  <c r="B1115" i="2" s="1"/>
  <c r="V1120" i="2"/>
  <c r="U1123" i="2"/>
  <c r="V1128" i="2"/>
  <c r="U1131" i="2"/>
  <c r="B1131" i="2" s="1"/>
  <c r="V1136" i="2"/>
  <c r="U1139" i="2"/>
  <c r="W1148" i="2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B1386" i="2" s="1"/>
  <c r="V1405" i="2"/>
  <c r="U1405" i="2"/>
  <c r="S1163" i="2"/>
  <c r="S1171" i="2"/>
  <c r="S1179" i="2"/>
  <c r="S1187" i="2"/>
  <c r="S1195" i="2"/>
  <c r="S1203" i="2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B1208" i="2" s="1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T1313" i="2"/>
  <c r="V1331" i="2"/>
  <c r="V1339" i="2"/>
  <c r="U1342" i="2"/>
  <c r="B1342" i="2" s="1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B1372" i="2" s="1"/>
  <c r="S1378" i="2"/>
  <c r="U1380" i="2"/>
  <c r="V1385" i="2"/>
  <c r="S1386" i="2"/>
  <c r="A1386" i="2" s="1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D53" i="2" l="1"/>
  <c r="B1248" i="2"/>
  <c r="B374" i="2"/>
  <c r="A1294" i="2"/>
  <c r="B655" i="2"/>
  <c r="A336" i="2"/>
  <c r="B307" i="2"/>
  <c r="A218" i="2"/>
  <c r="B999" i="2"/>
  <c r="B327" i="2"/>
  <c r="A1084" i="2"/>
  <c r="A510" i="2"/>
  <c r="B826" i="2"/>
  <c r="B614" i="2"/>
  <c r="B1105" i="2"/>
  <c r="B7" i="2"/>
  <c r="B370" i="2"/>
  <c r="A112" i="2"/>
  <c r="B110" i="2"/>
  <c r="B104" i="2"/>
  <c r="A1769" i="2"/>
  <c r="B294" i="2"/>
  <c r="A203" i="2"/>
  <c r="A1070" i="2"/>
  <c r="B219" i="2"/>
  <c r="A1943" i="2"/>
  <c r="B751" i="2"/>
  <c r="B887" i="2"/>
  <c r="A951" i="2"/>
  <c r="B634" i="2"/>
  <c r="B1732" i="2"/>
  <c r="A1116" i="2"/>
  <c r="B1503" i="2"/>
  <c r="B1276" i="2"/>
  <c r="B512" i="2"/>
  <c r="B580" i="2"/>
  <c r="B497" i="2"/>
  <c r="B448" i="2"/>
  <c r="B339" i="2"/>
  <c r="A451" i="2"/>
  <c r="A1906" i="2"/>
  <c r="A1488" i="2"/>
  <c r="B1702" i="2"/>
  <c r="B1123" i="2"/>
  <c r="B768" i="2"/>
  <c r="B113" i="2"/>
  <c r="A1223" i="2"/>
  <c r="A1325" i="2"/>
  <c r="A1118" i="2"/>
  <c r="A931" i="2"/>
  <c r="A396" i="2"/>
  <c r="B27" i="2"/>
  <c r="A921" i="2"/>
  <c r="B1083" i="2"/>
  <c r="B1122" i="2"/>
  <c r="B539" i="2"/>
  <c r="B649" i="2"/>
  <c r="A409" i="2"/>
  <c r="A487" i="2"/>
  <c r="B944" i="2"/>
  <c r="A745" i="2"/>
  <c r="B745" i="2"/>
  <c r="A796" i="2"/>
  <c r="B696" i="2"/>
  <c r="A552" i="2"/>
  <c r="B493" i="2"/>
  <c r="B509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650" i="2"/>
  <c r="B1724" i="2"/>
  <c r="B592" i="2"/>
  <c r="B584" i="2"/>
  <c r="B28" i="2"/>
  <c r="B15" i="2"/>
  <c r="B868" i="2"/>
  <c r="B1975" i="2"/>
  <c r="B1943" i="2"/>
  <c r="B1284" i="2"/>
  <c r="B1402" i="2"/>
  <c r="A1117" i="2"/>
  <c r="B1976" i="2"/>
  <c r="A1672" i="2"/>
  <c r="B13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B734" i="2"/>
  <c r="A900" i="2"/>
  <c r="B801" i="2"/>
  <c r="A799" i="2"/>
  <c r="A616" i="2"/>
  <c r="B589" i="2"/>
  <c r="A804" i="2"/>
  <c r="B621" i="2"/>
  <c r="B186" i="2"/>
  <c r="B1381" i="2"/>
  <c r="B1003" i="2"/>
  <c r="B187" i="2"/>
  <c r="A141" i="2"/>
  <c r="B282" i="2"/>
  <c r="A12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38" i="2"/>
  <c r="A646" i="2"/>
  <c r="A1087" i="2"/>
  <c r="B440" i="2"/>
  <c r="B1109" i="2"/>
  <c r="A546" i="2"/>
  <c r="A70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B492" i="2"/>
  <c r="B277" i="2"/>
  <c r="A155" i="2"/>
  <c r="A64" i="2"/>
  <c r="B884" i="2"/>
  <c r="B143" i="2"/>
  <c r="A217" i="2"/>
  <c r="B168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B449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B1185" i="2"/>
  <c r="A1121" i="2"/>
  <c r="A1067" i="2"/>
  <c r="A1113" i="2"/>
  <c r="A1065" i="2"/>
  <c r="B1134" i="2"/>
  <c r="A1022" i="2"/>
  <c r="B405" i="2"/>
  <c r="B396" i="2"/>
  <c r="B335" i="2"/>
  <c r="A237" i="2"/>
  <c r="A253" i="2"/>
  <c r="B330" i="2"/>
  <c r="B147" i="2"/>
  <c r="A632" i="2"/>
  <c r="B123" i="2"/>
  <c r="B155" i="2"/>
  <c r="B1891" i="2"/>
  <c r="B1926" i="2"/>
  <c r="A1993" i="2"/>
  <c r="B1287" i="2"/>
  <c r="A983" i="2"/>
  <c r="B1060" i="2"/>
  <c r="B487" i="2"/>
  <c r="B229" i="2"/>
  <c r="B144" i="2"/>
  <c r="B873" i="2"/>
  <c r="B809" i="2"/>
  <c r="B761" i="2"/>
  <c r="B913" i="2"/>
  <c r="B857" i="2"/>
  <c r="B210" i="2"/>
  <c r="B1118" i="2"/>
  <c r="B777" i="2"/>
  <c r="B138" i="2"/>
  <c r="B1942" i="2"/>
  <c r="B1875" i="2"/>
  <c r="B1966" i="2"/>
  <c r="A1751" i="2"/>
  <c r="B1391" i="2"/>
  <c r="B561" i="2"/>
  <c r="B1913" i="2"/>
  <c r="B1410" i="2"/>
  <c r="A1083" i="2"/>
  <c r="A990" i="2"/>
  <c r="B705" i="2"/>
  <c r="B825" i="2"/>
  <c r="A110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1755" i="2"/>
  <c r="B1728" i="2"/>
  <c r="A1710" i="2"/>
  <c r="A1691" i="2"/>
  <c r="A1662" i="2"/>
  <c r="B1680" i="2"/>
  <c r="A1646" i="2"/>
  <c r="A1558" i="2"/>
  <c r="B1548" i="2"/>
  <c r="A1349" i="2"/>
  <c r="B1426" i="2"/>
  <c r="B1389" i="2"/>
  <c r="A1352" i="2"/>
  <c r="A1288" i="2"/>
  <c r="B1096" i="2"/>
  <c r="B1233" i="2"/>
  <c r="B1201" i="2"/>
  <c r="B1114" i="2"/>
  <c r="A1125" i="2"/>
  <c r="B1095" i="2"/>
  <c r="A1069" i="2"/>
  <c r="A1105" i="2"/>
  <c r="B1142" i="2"/>
  <c r="A978" i="2"/>
  <c r="B975" i="2"/>
  <c r="B817" i="2"/>
  <c r="B1019" i="2"/>
  <c r="A884" i="2"/>
  <c r="A812" i="2"/>
  <c r="A743" i="2"/>
  <c r="B533" i="2"/>
  <c r="B677" i="2"/>
  <c r="A488" i="2"/>
  <c r="A388" i="2"/>
  <c r="B389" i="2"/>
  <c r="B444" i="2"/>
  <c r="B413" i="2"/>
  <c r="B202" i="2"/>
  <c r="A269" i="2"/>
  <c r="A168" i="2"/>
  <c r="B1325" i="2"/>
  <c r="B517" i="2"/>
  <c r="B146" i="2"/>
  <c r="B195" i="2"/>
  <c r="B169" i="2"/>
  <c r="B131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339" i="2"/>
  <c r="B109" i="2"/>
  <c r="B491" i="2"/>
  <c r="B248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B697" i="2"/>
  <c r="B546" i="2"/>
  <c r="B897" i="2"/>
  <c r="B581" i="2"/>
  <c r="B653" i="2"/>
  <c r="B305" i="2"/>
  <c r="B329" i="2"/>
  <c r="B234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B553" i="2"/>
  <c r="B810" i="2"/>
  <c r="A447" i="2"/>
  <c r="A332" i="2"/>
  <c r="A278" i="2"/>
  <c r="B181" i="2"/>
  <c r="B93" i="2"/>
  <c r="B451" i="2"/>
  <c r="B1016" i="2"/>
  <c r="B1237" i="2"/>
  <c r="B511" i="2"/>
  <c r="A1001" i="2"/>
  <c r="B496" i="2"/>
  <c r="B805" i="2"/>
  <c r="B1071" i="2"/>
  <c r="B1120" i="2"/>
  <c r="B1088" i="2"/>
  <c r="B1087" i="2"/>
  <c r="B980" i="2"/>
  <c r="B932" i="2"/>
  <c r="A868" i="2"/>
  <c r="B737" i="2"/>
  <c r="B965" i="2"/>
  <c r="A560" i="2"/>
  <c r="B172" i="2"/>
  <c r="B233" i="2"/>
  <c r="B1937" i="2"/>
  <c r="B1522" i="2"/>
  <c r="A1326" i="2"/>
  <c r="B1329" i="2"/>
  <c r="B1084" i="2"/>
  <c r="A959" i="2"/>
  <c r="B860" i="2"/>
  <c r="B516" i="2"/>
  <c r="B92" i="2"/>
  <c r="B1953" i="2"/>
  <c r="B1459" i="2"/>
  <c r="B1538" i="2"/>
  <c r="B1450" i="2"/>
  <c r="B505" i="2"/>
  <c r="B122" i="2"/>
  <c r="B1752" i="2"/>
  <c r="B1643" i="2"/>
  <c r="B1422" i="2"/>
  <c r="B1324" i="2"/>
  <c r="B1414" i="2"/>
  <c r="B1151" i="2"/>
  <c r="B1069" i="2"/>
  <c r="B1035" i="2"/>
  <c r="B1070" i="2"/>
  <c r="B715" i="2"/>
  <c r="B530" i="2"/>
  <c r="B199" i="2"/>
  <c r="B445" i="2"/>
  <c r="B404" i="2"/>
  <c r="A193" i="2"/>
  <c r="B1547" i="2"/>
  <c r="B1434" i="2"/>
  <c r="B1466" i="2"/>
  <c r="B1442" i="2"/>
  <c r="B1493" i="2"/>
  <c r="B1507" i="2"/>
  <c r="A1178" i="2"/>
  <c r="B1652" i="2"/>
  <c r="B1431" i="2"/>
  <c r="B1327" i="2"/>
  <c r="B934" i="2"/>
  <c r="B468" i="2"/>
  <c r="A354" i="2"/>
  <c r="A494" i="2"/>
  <c r="B300" i="2"/>
  <c r="B1458" i="2"/>
  <c r="A733" i="2"/>
  <c r="B921" i="2"/>
  <c r="B1363" i="2"/>
  <c r="B765" i="2"/>
  <c r="B1662" i="2"/>
  <c r="A1334" i="2"/>
  <c r="B1129" i="2"/>
  <c r="B103" i="2"/>
  <c r="B5" i="2"/>
  <c r="B733" i="2"/>
  <c r="B85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998" i="2"/>
  <c r="B769" i="2"/>
  <c r="B498" i="2"/>
  <c r="B661" i="2"/>
  <c r="B613" i="2"/>
  <c r="A584" i="2"/>
  <c r="B500" i="2"/>
  <c r="B477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B1737" i="2"/>
  <c r="B1571" i="2"/>
  <c r="A1676" i="2"/>
  <c r="B1289" i="2"/>
  <c r="B1838" i="2"/>
  <c r="B1509" i="2"/>
  <c r="B1073" i="2"/>
  <c r="A581" i="2"/>
  <c r="B689" i="2"/>
  <c r="B802" i="2"/>
  <c r="A615" i="2"/>
  <c r="B583" i="2"/>
  <c r="A443" i="2"/>
  <c r="B473" i="2"/>
  <c r="B409" i="2"/>
  <c r="B332" i="2"/>
  <c r="B503" i="2"/>
  <c r="A575" i="2"/>
  <c r="B499" i="2"/>
  <c r="B495" i="2"/>
  <c r="B399" i="2"/>
  <c r="B296" i="2"/>
  <c r="B1806" i="2"/>
  <c r="B1294" i="2"/>
  <c r="A1941" i="2"/>
  <c r="B1763" i="2"/>
  <c r="B1150" i="2"/>
  <c r="B1506" i="2"/>
  <c r="B648" i="2"/>
  <c r="B572" i="2"/>
  <c r="B140" i="2"/>
  <c r="B513" i="2"/>
  <c r="A670" i="2"/>
  <c r="B105" i="2"/>
  <c r="B1501" i="2"/>
  <c r="A1183" i="2"/>
  <c r="B900" i="2"/>
  <c r="A765" i="2"/>
  <c r="B993" i="2"/>
  <c r="B304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03" i="2"/>
  <c r="B637" i="2"/>
  <c r="B421" i="2"/>
  <c r="B306" i="2"/>
  <c r="B266" i="2"/>
  <c r="B203" i="2"/>
  <c r="A62" i="2"/>
  <c r="B1046" i="2"/>
  <c r="B231" i="2"/>
  <c r="B565" i="2"/>
  <c r="B218" i="2"/>
  <c r="B1241" i="2"/>
  <c r="B1974" i="2"/>
  <c r="B1883" i="2"/>
  <c r="A1946" i="2"/>
  <c r="B1451" i="2"/>
  <c r="B1603" i="2"/>
  <c r="B988" i="2"/>
  <c r="A1636" i="2"/>
  <c r="A1516" i="2"/>
  <c r="B1351" i="2"/>
  <c r="B1726" i="2"/>
  <c r="B1350" i="2"/>
  <c r="B1715" i="2"/>
  <c r="A1426" i="2"/>
  <c r="B1635" i="2"/>
  <c r="B979" i="2"/>
  <c r="A979" i="2"/>
  <c r="B804" i="2"/>
  <c r="B976" i="2"/>
  <c r="B916" i="2"/>
  <c r="A641" i="2"/>
  <c r="B579" i="2"/>
  <c r="A527" i="2"/>
  <c r="A778" i="2"/>
  <c r="A565" i="2"/>
  <c r="B276" i="2"/>
  <c r="B387" i="2"/>
  <c r="B213" i="2"/>
  <c r="A449" i="2"/>
  <c r="B230" i="2"/>
  <c r="B1945" i="2"/>
  <c r="B1675" i="2"/>
  <c r="B1392" i="2"/>
  <c r="B1951" i="2"/>
  <c r="B672" i="2"/>
  <c r="B180" i="2"/>
  <c r="B8" i="2"/>
  <c r="B850" i="2"/>
  <c r="B643" i="2"/>
  <c r="B193" i="2"/>
  <c r="B1147" i="2"/>
  <c r="A305" i="2"/>
  <c r="A104" i="2"/>
  <c r="A1856" i="2"/>
  <c r="A1570" i="2"/>
  <c r="A1405" i="2"/>
  <c r="A1040" i="2"/>
  <c r="A697" i="2"/>
  <c r="A574" i="2"/>
  <c r="A45" i="2"/>
  <c r="U4" i="2"/>
  <c r="A1763" i="2"/>
  <c r="A1718" i="2"/>
  <c r="A1699" i="2"/>
  <c r="A1774" i="2"/>
  <c r="A1384" i="2"/>
  <c r="A1324" i="2"/>
  <c r="A1320" i="2"/>
  <c r="A1262" i="2"/>
  <c r="A860" i="2"/>
  <c r="A887" i="2"/>
  <c r="A769" i="2"/>
  <c r="A672" i="2"/>
  <c r="A592" i="2"/>
  <c r="A640" i="2"/>
  <c r="A408" i="2"/>
  <c r="A341" i="2"/>
  <c r="A165" i="2"/>
  <c r="A181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999" i="2"/>
  <c r="A1025" i="2"/>
  <c r="A1003" i="2"/>
  <c r="A533" i="2"/>
  <c r="A338" i="2"/>
  <c r="A176" i="2"/>
  <c r="A352" i="2"/>
  <c r="A276" i="2"/>
  <c r="A156" i="2"/>
  <c r="A331" i="2"/>
  <c r="A180" i="2"/>
  <c r="A1141" i="2"/>
  <c r="A404" i="2"/>
  <c r="A337" i="2"/>
  <c r="A1520" i="2"/>
  <c r="A294" i="2"/>
  <c r="A938" i="2"/>
  <c r="W4" i="2"/>
  <c r="C4" i="2" s="1"/>
  <c r="A1734" i="2"/>
  <c r="A1715" i="2"/>
  <c r="A1771" i="2"/>
  <c r="A1423" i="2"/>
  <c r="A1328" i="2"/>
  <c r="A1276" i="2"/>
  <c r="A1131" i="2"/>
  <c r="A1099" i="2"/>
  <c r="A1097" i="2"/>
  <c r="A918" i="2"/>
  <c r="A916" i="2"/>
  <c r="A62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389" i="2"/>
  <c r="A503" i="2"/>
  <c r="A179" i="2"/>
  <c r="A932" i="2"/>
  <c r="A1281" i="2"/>
  <c r="A1132" i="2"/>
  <c r="A304" i="2"/>
  <c r="A415" i="2"/>
  <c r="A266" i="2"/>
  <c r="A101" i="2"/>
  <c r="A272" i="2"/>
  <c r="A888" i="2"/>
  <c r="A1133" i="2"/>
  <c r="A992" i="2"/>
  <c r="A798" i="2"/>
  <c r="A803" i="2"/>
  <c r="A572" i="2"/>
  <c r="A136" i="2"/>
  <c r="A1534" i="2"/>
  <c r="A1385" i="2"/>
  <c r="A1626" i="2"/>
  <c r="A1124" i="2"/>
  <c r="A1634" i="2"/>
  <c r="A630" i="2"/>
  <c r="A583" i="2"/>
  <c r="A109" i="2"/>
  <c r="A370" i="2"/>
  <c r="A371" i="2"/>
  <c r="A1758" i="2"/>
  <c r="A1739" i="2"/>
  <c r="A1694" i="2"/>
  <c r="A1683" i="2"/>
  <c r="A1667" i="2"/>
  <c r="A1559" i="2"/>
  <c r="A1236" i="2"/>
  <c r="A1123" i="2"/>
  <c r="A935" i="2"/>
  <c r="A972" i="2"/>
  <c r="A930" i="2"/>
  <c r="A737" i="2"/>
  <c r="A708" i="2"/>
  <c r="A948" i="2"/>
  <c r="A815" i="2"/>
  <c r="A748" i="2"/>
  <c r="A704" i="2"/>
  <c r="A570" i="2"/>
  <c r="A360" i="2"/>
  <c r="A189" i="2"/>
  <c r="A89" i="2"/>
  <c r="A277" i="2"/>
  <c r="A173" i="2"/>
  <c r="A143" i="2"/>
  <c r="A1921" i="2"/>
  <c r="A1873" i="2"/>
  <c r="A1969" i="2"/>
  <c r="A1884" i="2"/>
  <c r="A1787" i="2"/>
  <c r="A1729" i="2"/>
  <c r="A1424" i="2"/>
  <c r="A1673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68" i="2" l="1"/>
  <c r="C5" i="2"/>
  <c r="J4" i="7"/>
  <c r="G4" i="7"/>
  <c r="A4" i="2"/>
  <c r="B4" i="2"/>
  <c r="C6" i="2"/>
  <c r="D73" i="2" l="1"/>
  <c r="A10" i="2"/>
  <c r="A13" i="2" s="1"/>
  <c r="B10" i="2"/>
  <c r="F4" i="7"/>
  <c r="H4" i="7"/>
  <c r="I4" i="7"/>
  <c r="L4" i="7" s="1"/>
  <c r="E4" i="7"/>
  <c r="C7" i="2"/>
  <c r="D75" i="2" l="1"/>
  <c r="A14" i="2"/>
  <c r="B13" i="2"/>
  <c r="C8" i="2"/>
  <c r="N4" i="7"/>
  <c r="O4" i="7"/>
  <c r="K4" i="7"/>
  <c r="M4" i="7"/>
  <c r="P4" i="7"/>
  <c r="D85" i="2" l="1"/>
  <c r="D86" i="2" s="1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T4" i="7"/>
  <c r="A15" i="2"/>
  <c r="B14" i="2"/>
  <c r="C18" i="2"/>
  <c r="R4" i="7"/>
  <c r="Q4" i="7"/>
  <c r="V4" i="7"/>
  <c r="U4" i="7"/>
  <c r="S4" i="7"/>
  <c r="B4" i="7" l="1"/>
  <c r="C4" i="7"/>
  <c r="A18" i="2"/>
  <c r="B18" i="2"/>
  <c r="C25" i="2"/>
  <c r="A4" i="7"/>
  <c r="A19" i="2" l="1"/>
  <c r="B25" i="2"/>
  <c r="B19" i="2"/>
  <c r="B20" i="2" s="1"/>
  <c r="B21" i="2"/>
  <c r="C26" i="2"/>
  <c r="D1" i="2"/>
  <c r="B31" i="2" l="1"/>
  <c r="A20" i="2"/>
  <c r="A21" i="2" s="1"/>
  <c r="B32" i="2"/>
  <c r="C27" i="2"/>
  <c r="D5" i="7"/>
  <c r="A22" i="2" l="1"/>
  <c r="A25" i="2" s="1"/>
  <c r="A26" i="2" s="1"/>
  <c r="B33" i="2"/>
  <c r="B35" i="2" s="1"/>
  <c r="B36" i="2" s="1"/>
  <c r="B37" i="2" s="1"/>
  <c r="B38" i="2" s="1"/>
  <c r="B39" i="2" s="1"/>
  <c r="B40" i="2" s="1"/>
  <c r="B41" i="2" s="1"/>
  <c r="B43" i="2" s="1"/>
  <c r="B44" i="2" s="1"/>
  <c r="B46" i="2" s="1"/>
  <c r="C28" i="2"/>
  <c r="C29" i="2" s="1"/>
  <c r="C30" i="2" s="1"/>
  <c r="C38" i="2" s="1"/>
  <c r="D6" i="7"/>
  <c r="J5" i="7"/>
  <c r="I5" i="7"/>
  <c r="H5" i="7"/>
  <c r="G5" i="7"/>
  <c r="E5" i="7"/>
  <c r="F5" i="7"/>
  <c r="B47" i="2" l="1"/>
  <c r="B49" i="2" s="1"/>
  <c r="B51" i="2" s="1"/>
  <c r="B53" i="2" s="1"/>
  <c r="B54" i="2" s="1"/>
  <c r="B55" i="2" s="1"/>
  <c r="B56" i="2" s="1"/>
  <c r="B57" i="2" s="1"/>
  <c r="B59" i="2" s="1"/>
  <c r="B60" i="2" s="1"/>
  <c r="B65" i="2" s="1"/>
  <c r="B66" i="2" s="1"/>
  <c r="B68" i="2" s="1"/>
  <c r="A28" i="2"/>
  <c r="D5" i="5"/>
  <c r="J5" i="5"/>
  <c r="H5" i="5"/>
  <c r="E5" i="5"/>
  <c r="I5" i="5"/>
  <c r="G5" i="5"/>
  <c r="B5" i="5"/>
  <c r="F5" i="5"/>
  <c r="K5" i="5"/>
  <c r="C5" i="5"/>
  <c r="C40" i="2"/>
  <c r="C41" i="2" s="1"/>
  <c r="C43" i="2" s="1"/>
  <c r="P5" i="7"/>
  <c r="N5" i="7"/>
  <c r="L5" i="7"/>
  <c r="K5" i="7"/>
  <c r="O5" i="7"/>
  <c r="F6" i="7"/>
  <c r="E6" i="7"/>
  <c r="J6" i="7"/>
  <c r="G6" i="7"/>
  <c r="I6" i="7"/>
  <c r="H6" i="7"/>
  <c r="D7" i="7"/>
  <c r="D8" i="7"/>
  <c r="M5" i="7"/>
  <c r="V5" i="7" l="1"/>
  <c r="B80" i="2"/>
  <c r="B81" i="2" s="1"/>
  <c r="B82" i="2" s="1"/>
  <c r="B83" i="2" s="1"/>
  <c r="B84" i="2" s="1"/>
  <c r="B86" i="2" s="1"/>
  <c r="B87" i="2" s="1"/>
  <c r="B88" i="2" s="1"/>
  <c r="B94" i="2" s="1"/>
  <c r="B95" i="2" s="1"/>
  <c r="B96" i="2" s="1"/>
  <c r="B97" i="2" s="1"/>
  <c r="B99" i="2" s="1"/>
  <c r="B106" i="2" s="1"/>
  <c r="B108" i="2" s="1"/>
  <c r="B114" i="2" s="1"/>
  <c r="B115" i="2" s="1"/>
  <c r="B116" i="2" s="1"/>
  <c r="B120" i="2" s="1"/>
  <c r="B124" i="2" s="1"/>
  <c r="B126" i="2" s="1"/>
  <c r="B127" i="2" s="1"/>
  <c r="B129" i="2" s="1"/>
  <c r="B130" i="2" s="1"/>
  <c r="B133" i="2" s="1"/>
  <c r="B134" i="2" s="1"/>
  <c r="B148" i="2" s="1"/>
  <c r="B149" i="2" s="1"/>
  <c r="B150" i="2" s="1"/>
  <c r="B152" i="2" s="1"/>
  <c r="B154" i="2" s="1"/>
  <c r="B157" i="2" s="1"/>
  <c r="B158" i="2" s="1"/>
  <c r="B159" i="2" s="1"/>
  <c r="B160" i="2" s="1"/>
  <c r="B161" i="2" s="1"/>
  <c r="B162" i="2" s="1"/>
  <c r="B163" i="2" s="1"/>
  <c r="B164" i="2" s="1"/>
  <c r="B166" i="2" s="1"/>
  <c r="B167" i="2" s="1"/>
  <c r="B170" i="2" s="1"/>
  <c r="B171" i="2" s="1"/>
  <c r="B174" i="2" s="1"/>
  <c r="B175" i="2" s="1"/>
  <c r="B178" i="2" s="1"/>
  <c r="B183" i="2" s="1"/>
  <c r="B184" i="2" s="1"/>
  <c r="B188" i="2" s="1"/>
  <c r="B190" i="2" s="1"/>
  <c r="B191" i="2" s="1"/>
  <c r="B192" i="2" s="1"/>
  <c r="B194" i="2" s="1"/>
  <c r="B196" i="2" s="1"/>
  <c r="B197" i="2" s="1"/>
  <c r="B198" i="2" s="1"/>
  <c r="B200" i="2" s="1"/>
  <c r="B201" i="2" s="1"/>
  <c r="B204" i="2" s="1"/>
  <c r="B208" i="2" s="1"/>
  <c r="B209" i="2" s="1"/>
  <c r="B211" i="2" s="1"/>
  <c r="B212" i="2" s="1"/>
  <c r="B214" i="2" s="1"/>
  <c r="B222" i="2" s="1"/>
  <c r="B224" i="2" s="1"/>
  <c r="B225" i="2" s="1"/>
  <c r="B226" i="2" s="1"/>
  <c r="B227" i="2" s="1"/>
  <c r="B228" i="2" s="1"/>
  <c r="B235" i="2" s="1"/>
  <c r="B240" i="2" s="1"/>
  <c r="B241" i="2" s="1"/>
  <c r="B242" i="2" s="1"/>
  <c r="B243" i="2" s="1"/>
  <c r="B245" i="2" s="1"/>
  <c r="B246" i="2" s="1"/>
  <c r="B247" i="2" s="1"/>
  <c r="B249" i="2" s="1"/>
  <c r="B250" i="2" s="1"/>
  <c r="B256" i="2" s="1"/>
  <c r="B257" i="2" s="1"/>
  <c r="B258" i="2" s="1"/>
  <c r="B259" i="2" s="1"/>
  <c r="B260" i="2" s="1"/>
  <c r="B261" i="2" s="1"/>
  <c r="B262" i="2" s="1"/>
  <c r="B264" i="2" s="1"/>
  <c r="B274" i="2" s="1"/>
  <c r="B280" i="2" s="1"/>
  <c r="B281" i="2" s="1"/>
  <c r="B283" i="2" s="1"/>
  <c r="B284" i="2" s="1"/>
  <c r="B286" i="2" s="1"/>
  <c r="B288" i="2" s="1"/>
  <c r="B289" i="2" s="1"/>
  <c r="B290" i="2" s="1"/>
  <c r="B291" i="2" s="1"/>
  <c r="B292" i="2" s="1"/>
  <c r="B293" i="2" s="1"/>
  <c r="B299" i="2" s="1"/>
  <c r="B301" i="2" s="1"/>
  <c r="B302" i="2" s="1"/>
  <c r="B303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A29" i="2"/>
  <c r="C44" i="2"/>
  <c r="N6" i="7"/>
  <c r="U5" i="7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5" i="7" l="1"/>
  <c r="L8" i="7"/>
  <c r="N7" i="7"/>
  <c r="B5" i="7"/>
  <c r="B1" i="2"/>
  <c r="R6" i="5" s="1"/>
  <c r="E6" i="5" s="1"/>
  <c r="A30" i="2"/>
  <c r="A31" i="2" s="1"/>
  <c r="A32" i="2" s="1"/>
  <c r="C45" i="2"/>
  <c r="C80" i="2" s="1"/>
  <c r="C81" i="2" s="1"/>
  <c r="C83" i="2" s="1"/>
  <c r="M8" i="7"/>
  <c r="K7" i="7"/>
  <c r="K8" i="7"/>
  <c r="P8" i="7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K9" i="7" l="1"/>
  <c r="U8" i="7"/>
  <c r="V8" i="7"/>
  <c r="C6" i="7"/>
  <c r="B6" i="7"/>
  <c r="B6" i="5"/>
  <c r="G6" i="5"/>
  <c r="J6" i="5"/>
  <c r="F6" i="5"/>
  <c r="H6" i="5"/>
  <c r="K6" i="5"/>
  <c r="C6" i="5"/>
  <c r="I6" i="5"/>
  <c r="D6" i="5"/>
  <c r="R7" i="5"/>
  <c r="C7" i="5" s="1"/>
  <c r="Q6" i="11"/>
  <c r="Q7" i="11" s="1"/>
  <c r="Q8" i="11" s="1"/>
  <c r="Q9" i="11" s="1"/>
  <c r="Q10" i="11" s="1"/>
  <c r="A33" i="2"/>
  <c r="C87" i="2"/>
  <c r="S7" i="7"/>
  <c r="L9" i="7"/>
  <c r="O10" i="7"/>
  <c r="Q7" i="7"/>
  <c r="A6" i="7"/>
  <c r="T7" i="7"/>
  <c r="R7" i="7"/>
  <c r="P9" i="7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7" i="7" l="1"/>
  <c r="C8" i="7" s="1"/>
  <c r="H5" i="16" s="1"/>
  <c r="V9" i="7"/>
  <c r="T10" i="7"/>
  <c r="R9" i="7"/>
  <c r="A7" i="7"/>
  <c r="A8" i="7" s="1"/>
  <c r="B7" i="7"/>
  <c r="B8" i="7" s="1"/>
  <c r="D7" i="5"/>
  <c r="G7" i="5"/>
  <c r="H7" i="5"/>
  <c r="I7" i="5"/>
  <c r="R8" i="5"/>
  <c r="R9" i="5" s="1"/>
  <c r="J9" i="5" s="1"/>
  <c r="K7" i="5"/>
  <c r="F7" i="5"/>
  <c r="J7" i="5"/>
  <c r="B7" i="5"/>
  <c r="E7" i="5"/>
  <c r="A34" i="2"/>
  <c r="Q11" i="11"/>
  <c r="Q12" i="11" s="1"/>
  <c r="R10" i="5"/>
  <c r="C88" i="2"/>
  <c r="C89" i="2" s="1"/>
  <c r="C90" i="2" s="1"/>
  <c r="C102" i="2" s="1"/>
  <c r="C103" i="2" s="1"/>
  <c r="C104" i="2" s="1"/>
  <c r="C105" i="2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K11" i="7"/>
  <c r="T9" i="7"/>
  <c r="L11" i="7"/>
  <c r="C8" i="5" l="1"/>
  <c r="K8" i="5"/>
  <c r="G8" i="5"/>
  <c r="H9" i="5"/>
  <c r="E9" i="5"/>
  <c r="B9" i="5"/>
  <c r="H8" i="5"/>
  <c r="C9" i="7"/>
  <c r="C10" i="7" s="1"/>
  <c r="I5" i="16"/>
  <c r="C5" i="16"/>
  <c r="G5" i="16"/>
  <c r="E5" i="16"/>
  <c r="A9" i="7"/>
  <c r="A10" i="7" s="1"/>
  <c r="D5" i="16"/>
  <c r="F5" i="16"/>
  <c r="B5" i="16"/>
  <c r="B10" i="7"/>
  <c r="B9" i="7"/>
  <c r="D8" i="5"/>
  <c r="G9" i="5"/>
  <c r="I8" i="5"/>
  <c r="I9" i="5"/>
  <c r="F8" i="5"/>
  <c r="J8" i="5"/>
  <c r="F9" i="5"/>
  <c r="C9" i="5"/>
  <c r="K9" i="5"/>
  <c r="D9" i="5"/>
  <c r="B8" i="5"/>
  <c r="E8" i="5"/>
  <c r="A35" i="2"/>
  <c r="Q13" i="11"/>
  <c r="Q14" i="11" s="1"/>
  <c r="Q15" i="11" s="1"/>
  <c r="H10" i="5"/>
  <c r="G10" i="5"/>
  <c r="B10" i="5"/>
  <c r="F10" i="5"/>
  <c r="D10" i="5"/>
  <c r="I10" i="5"/>
  <c r="J10" i="5"/>
  <c r="K10" i="5"/>
  <c r="C10" i="5"/>
  <c r="E10" i="5"/>
  <c r="R11" i="5"/>
  <c r="O12" i="7"/>
  <c r="U11" i="7"/>
  <c r="C11" i="7" s="1"/>
  <c r="P12" i="7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K12" i="7"/>
  <c r="B11" i="7" l="1"/>
  <c r="K13" i="7"/>
  <c r="V12" i="7"/>
  <c r="U12" i="7"/>
  <c r="A36" i="2"/>
  <c r="Q16" i="11"/>
  <c r="Q17" i="11" s="1"/>
  <c r="Q18" i="11" s="1"/>
  <c r="Q19" i="11" s="1"/>
  <c r="R12" i="5"/>
  <c r="I11" i="5"/>
  <c r="C11" i="5"/>
  <c r="K11" i="5"/>
  <c r="F11" i="5"/>
  <c r="B11" i="5"/>
  <c r="E11" i="5"/>
  <c r="J11" i="5"/>
  <c r="H11" i="5"/>
  <c r="D11" i="5"/>
  <c r="G11" i="5"/>
  <c r="C109" i="2"/>
  <c r="C110" i="2" s="1"/>
  <c r="C111" i="2" s="1"/>
  <c r="C113" i="2" s="1"/>
  <c r="C125" i="2" s="1"/>
  <c r="C135" i="2" s="1"/>
  <c r="A11" i="7"/>
  <c r="P13" i="7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C12" i="7" l="1"/>
  <c r="V13" i="7"/>
  <c r="B12" i="7"/>
  <c r="M14" i="7"/>
  <c r="A37" i="2"/>
  <c r="Q20" i="1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K12" i="5"/>
  <c r="G12" i="5"/>
  <c r="H12" i="5"/>
  <c r="J12" i="5"/>
  <c r="I12" i="5"/>
  <c r="B12" i="5"/>
  <c r="E12" i="5"/>
  <c r="C12" i="5"/>
  <c r="D12" i="5"/>
  <c r="F12" i="5"/>
  <c r="R13" i="5"/>
  <c r="C148" i="2"/>
  <c r="C162" i="2" s="1"/>
  <c r="A12" i="7"/>
  <c r="U13" i="7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13" i="7" l="1"/>
  <c r="B13" i="7"/>
  <c r="A38" i="2"/>
  <c r="Q144" i="11"/>
  <c r="Q145" i="11" s="1"/>
  <c r="R14" i="5"/>
  <c r="R15" i="5" s="1"/>
  <c r="J13" i="5"/>
  <c r="K13" i="5"/>
  <c r="B13" i="5"/>
  <c r="E13" i="5"/>
  <c r="F13" i="5"/>
  <c r="C13" i="5"/>
  <c r="I13" i="5"/>
  <c r="G13" i="5"/>
  <c r="H13" i="5"/>
  <c r="D13" i="5"/>
  <c r="C166" i="2"/>
  <c r="C168" i="2" s="1"/>
  <c r="C169" i="2" s="1"/>
  <c r="P15" i="7"/>
  <c r="O15" i="7"/>
  <c r="M15" i="7"/>
  <c r="H16" i="7"/>
  <c r="G16" i="7"/>
  <c r="I16" i="7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M16" i="7" l="1"/>
  <c r="V15" i="7"/>
  <c r="C14" i="7"/>
  <c r="B14" i="7"/>
  <c r="Q146" i="11"/>
  <c r="Q147" i="11" s="1"/>
  <c r="I5" i="4"/>
  <c r="F5" i="4"/>
  <c r="B5" i="4"/>
  <c r="K5" i="4"/>
  <c r="C5" i="4"/>
  <c r="A39" i="2"/>
  <c r="R16" i="5"/>
  <c r="J15" i="5"/>
  <c r="B15" i="5"/>
  <c r="I15" i="5"/>
  <c r="G15" i="5"/>
  <c r="D15" i="5"/>
  <c r="H15" i="5"/>
  <c r="C15" i="5"/>
  <c r="E15" i="5"/>
  <c r="F15" i="5"/>
  <c r="K15" i="5"/>
  <c r="H14" i="5"/>
  <c r="C14" i="5"/>
  <c r="E14" i="5"/>
  <c r="I14" i="5"/>
  <c r="B14" i="5"/>
  <c r="F14" i="5"/>
  <c r="D14" i="5"/>
  <c r="J14" i="5"/>
  <c r="K14" i="5"/>
  <c r="G14" i="5"/>
  <c r="U15" i="7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N17" i="7" l="1"/>
  <c r="C15" i="7"/>
  <c r="O17" i="7"/>
  <c r="B15" i="7"/>
  <c r="Q148" i="11"/>
  <c r="Q149" i="11" s="1"/>
  <c r="A41" i="2"/>
  <c r="I16" i="5"/>
  <c r="B16" i="5"/>
  <c r="E16" i="5"/>
  <c r="G16" i="5"/>
  <c r="D16" i="5"/>
  <c r="J16" i="5"/>
  <c r="H16" i="5"/>
  <c r="K16" i="5"/>
  <c r="F16" i="5"/>
  <c r="C16" i="5"/>
  <c r="R17" i="5"/>
  <c r="A15" i="7"/>
  <c r="M17" i="7"/>
  <c r="P17" i="7"/>
  <c r="Q16" i="7"/>
  <c r="R16" i="7"/>
  <c r="L17" i="7"/>
  <c r="D19" i="7"/>
  <c r="J18" i="7"/>
  <c r="I18" i="7"/>
  <c r="H18" i="7"/>
  <c r="G18" i="7"/>
  <c r="F18" i="7"/>
  <c r="E18" i="7"/>
  <c r="K17" i="7"/>
  <c r="S16" i="7"/>
  <c r="T16" i="7"/>
  <c r="V16" i="7"/>
  <c r="U16" i="7"/>
  <c r="L18" i="7" l="1"/>
  <c r="C16" i="7"/>
  <c r="B16" i="7"/>
  <c r="Q150" i="11"/>
  <c r="Q151" i="11" s="1"/>
  <c r="A43" i="2"/>
  <c r="R18" i="5"/>
  <c r="R19" i="5" s="1"/>
  <c r="B17" i="5"/>
  <c r="D17" i="5"/>
  <c r="C17" i="5"/>
  <c r="G17" i="5"/>
  <c r="K17" i="5"/>
  <c r="E17" i="5"/>
  <c r="I17" i="5"/>
  <c r="F17" i="5"/>
  <c r="J17" i="5"/>
  <c r="H17" i="5"/>
  <c r="A16" i="7"/>
  <c r="V17" i="7"/>
  <c r="U17" i="7"/>
  <c r="K18" i="7"/>
  <c r="O18" i="7"/>
  <c r="N18" i="7"/>
  <c r="M18" i="7"/>
  <c r="D20" i="7"/>
  <c r="J19" i="7"/>
  <c r="I19" i="7"/>
  <c r="H19" i="7"/>
  <c r="G19" i="7"/>
  <c r="F19" i="7"/>
  <c r="E19" i="7"/>
  <c r="T17" i="7"/>
  <c r="S17" i="7"/>
  <c r="R17" i="7"/>
  <c r="Q17" i="7"/>
  <c r="P18" i="7"/>
  <c r="K19" i="7" l="1"/>
  <c r="S18" i="7"/>
  <c r="P19" i="7"/>
  <c r="C17" i="7"/>
  <c r="B17" i="7"/>
  <c r="Q152" i="11"/>
  <c r="Q153" i="11" s="1"/>
  <c r="A44" i="2"/>
  <c r="R20" i="5"/>
  <c r="G19" i="5"/>
  <c r="F19" i="5"/>
  <c r="E19" i="5"/>
  <c r="B19" i="5"/>
  <c r="I19" i="5"/>
  <c r="K19" i="5"/>
  <c r="H19" i="5"/>
  <c r="D19" i="5"/>
  <c r="J19" i="5"/>
  <c r="C19" i="5"/>
  <c r="H18" i="5"/>
  <c r="E18" i="5"/>
  <c r="J18" i="5"/>
  <c r="I18" i="5"/>
  <c r="K18" i="5"/>
  <c r="C18" i="5"/>
  <c r="D18" i="5"/>
  <c r="F18" i="5"/>
  <c r="B18" i="5"/>
  <c r="G18" i="5"/>
  <c r="C217" i="2"/>
  <c r="C218" i="2" s="1"/>
  <c r="A17" i="7"/>
  <c r="M19" i="7"/>
  <c r="N19" i="7"/>
  <c r="O19" i="7"/>
  <c r="L19" i="7"/>
  <c r="D21" i="7"/>
  <c r="E20" i="7"/>
  <c r="J20" i="7"/>
  <c r="I20" i="7"/>
  <c r="H20" i="7"/>
  <c r="G20" i="7"/>
  <c r="F20" i="7"/>
  <c r="N20" i="7"/>
  <c r="T18" i="7"/>
  <c r="B18" i="7" s="1"/>
  <c r="V18" i="7"/>
  <c r="U18" i="7"/>
  <c r="R18" i="7"/>
  <c r="Q18" i="7"/>
  <c r="V19" i="7" l="1"/>
  <c r="L20" i="7"/>
  <c r="Q19" i="7"/>
  <c r="R19" i="7"/>
  <c r="C18" i="7"/>
  <c r="Q154" i="11"/>
  <c r="A46" i="2"/>
  <c r="E20" i="5"/>
  <c r="J20" i="5"/>
  <c r="F20" i="5"/>
  <c r="K20" i="5"/>
  <c r="B20" i="5"/>
  <c r="H20" i="5"/>
  <c r="G20" i="5"/>
  <c r="C20" i="5"/>
  <c r="D20" i="5"/>
  <c r="I20" i="5"/>
  <c r="R21" i="5"/>
  <c r="C234" i="2"/>
  <c r="C249" i="2" s="1"/>
  <c r="C251" i="2" s="1"/>
  <c r="U19" i="7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19" i="7" l="1"/>
  <c r="C19" i="7"/>
  <c r="B19" i="7"/>
  <c r="C231" i="2"/>
  <c r="M21" i="7"/>
  <c r="O21" i="7"/>
  <c r="S20" i="7"/>
  <c r="L21" i="7"/>
  <c r="Q155" i="11"/>
  <c r="Q156" i="11" s="1"/>
  <c r="Q157" i="11" s="1"/>
  <c r="A47" i="2"/>
  <c r="I21" i="5"/>
  <c r="D21" i="5"/>
  <c r="C21" i="5"/>
  <c r="B21" i="5"/>
  <c r="K21" i="5"/>
  <c r="F21" i="5"/>
  <c r="E21" i="5"/>
  <c r="G21" i="5"/>
  <c r="J21" i="5"/>
  <c r="H21" i="5"/>
  <c r="R22" i="5"/>
  <c r="C265" i="2"/>
  <c r="C266" i="2" s="1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U21" i="7" l="1"/>
  <c r="B20" i="7"/>
  <c r="S21" i="7"/>
  <c r="C20" i="7"/>
  <c r="V21" i="7"/>
  <c r="A20" i="7"/>
  <c r="T21" i="7"/>
  <c r="K22" i="7"/>
  <c r="L22" i="7"/>
  <c r="Q158" i="11"/>
  <c r="Q159" i="11" s="1"/>
  <c r="A49" i="2"/>
  <c r="R23" i="5"/>
  <c r="C22" i="5"/>
  <c r="G22" i="5"/>
  <c r="E22" i="5"/>
  <c r="J22" i="5"/>
  <c r="D22" i="5"/>
  <c r="I22" i="5"/>
  <c r="H22" i="5"/>
  <c r="K22" i="5"/>
  <c r="F22" i="5"/>
  <c r="B22" i="5"/>
  <c r="C267" i="2"/>
  <c r="C268" i="2" s="1"/>
  <c r="C269" i="2" s="1"/>
  <c r="C270" i="2" s="1"/>
  <c r="C284" i="2" s="1"/>
  <c r="O22" i="7"/>
  <c r="N22" i="7"/>
  <c r="D24" i="7"/>
  <c r="F23" i="7"/>
  <c r="E23" i="7"/>
  <c r="G23" i="7"/>
  <c r="J23" i="7"/>
  <c r="I23" i="7"/>
  <c r="H23" i="7"/>
  <c r="Q21" i="7"/>
  <c r="R21" i="7"/>
  <c r="M22" i="7"/>
  <c r="L23" i="7" l="1"/>
  <c r="C21" i="7"/>
  <c r="B21" i="7"/>
  <c r="S22" i="7"/>
  <c r="K23" i="7"/>
  <c r="Q22" i="7"/>
  <c r="P23" i="7"/>
  <c r="Q160" i="11"/>
  <c r="Q161" i="11" s="1"/>
  <c r="Q162" i="11" s="1"/>
  <c r="A51" i="2"/>
  <c r="E23" i="5"/>
  <c r="J23" i="5"/>
  <c r="F23" i="5"/>
  <c r="D23" i="5"/>
  <c r="C23" i="5"/>
  <c r="H23" i="5"/>
  <c r="K23" i="5"/>
  <c r="G23" i="5"/>
  <c r="B23" i="5"/>
  <c r="I23" i="5"/>
  <c r="R24" i="5"/>
  <c r="R25" i="5" s="1"/>
  <c r="O23" i="7"/>
  <c r="D25" i="7"/>
  <c r="H24" i="7"/>
  <c r="G24" i="7"/>
  <c r="F24" i="7"/>
  <c r="E24" i="7"/>
  <c r="J24" i="7"/>
  <c r="I24" i="7"/>
  <c r="M23" i="7"/>
  <c r="A21" i="7"/>
  <c r="N23" i="7"/>
  <c r="R22" i="7"/>
  <c r="T22" i="7"/>
  <c r="B22" i="7" s="1"/>
  <c r="O24" i="7" l="1"/>
  <c r="R23" i="7"/>
  <c r="V23" i="7"/>
  <c r="A22" i="7"/>
  <c r="A53" i="2"/>
  <c r="G25" i="5"/>
  <c r="E25" i="5"/>
  <c r="D25" i="5"/>
  <c r="B25" i="5"/>
  <c r="K25" i="5"/>
  <c r="F25" i="5"/>
  <c r="J25" i="5"/>
  <c r="C25" i="5"/>
  <c r="I25" i="5"/>
  <c r="H25" i="5"/>
  <c r="R26" i="5"/>
  <c r="R27" i="5" s="1"/>
  <c r="E24" i="5"/>
  <c r="D24" i="5"/>
  <c r="G24" i="5"/>
  <c r="K24" i="5"/>
  <c r="C24" i="5"/>
  <c r="B24" i="5"/>
  <c r="I24" i="5"/>
  <c r="H24" i="5"/>
  <c r="F24" i="5"/>
  <c r="J24" i="5"/>
  <c r="C334" i="2"/>
  <c r="C335" i="2" s="1"/>
  <c r="C336" i="2" s="1"/>
  <c r="C337" i="2" s="1"/>
  <c r="C338" i="2" s="1"/>
  <c r="C339" i="2" s="1"/>
  <c r="K24" i="7"/>
  <c r="N24" i="7"/>
  <c r="L24" i="7"/>
  <c r="S23" i="7"/>
  <c r="T23" i="7"/>
  <c r="D26" i="7"/>
  <c r="H25" i="7"/>
  <c r="G25" i="7"/>
  <c r="I25" i="7"/>
  <c r="F25" i="7"/>
  <c r="E25" i="7"/>
  <c r="J25" i="7"/>
  <c r="U23" i="7"/>
  <c r="M24" i="7"/>
  <c r="Q23" i="7"/>
  <c r="P24" i="7"/>
  <c r="Q163" i="11"/>
  <c r="C23" i="7" l="1"/>
  <c r="N25" i="7"/>
  <c r="B23" i="7"/>
  <c r="A23" i="7"/>
  <c r="A54" i="2"/>
  <c r="I26" i="5"/>
  <c r="J26" i="5"/>
  <c r="B26" i="5"/>
  <c r="H26" i="5"/>
  <c r="E26" i="5"/>
  <c r="G26" i="5"/>
  <c r="D26" i="5"/>
  <c r="F26" i="5"/>
  <c r="C26" i="5"/>
  <c r="K26" i="5"/>
  <c r="B27" i="5"/>
  <c r="I27" i="5"/>
  <c r="J27" i="5"/>
  <c r="H27" i="5"/>
  <c r="K27" i="5"/>
  <c r="G27" i="5"/>
  <c r="D27" i="5"/>
  <c r="F27" i="5"/>
  <c r="E27" i="5"/>
  <c r="C27" i="5"/>
  <c r="R28" i="5"/>
  <c r="C340" i="2"/>
  <c r="C341" i="2" s="1"/>
  <c r="C343" i="2" s="1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Q164" i="11"/>
  <c r="B24" i="7" l="1"/>
  <c r="C357" i="2"/>
  <c r="C358" i="2" s="1"/>
  <c r="K26" i="7"/>
  <c r="C24" i="7"/>
  <c r="M26" i="7"/>
  <c r="A55" i="2"/>
  <c r="D28" i="5"/>
  <c r="K28" i="5"/>
  <c r="F28" i="5"/>
  <c r="G28" i="5"/>
  <c r="B28" i="5"/>
  <c r="I28" i="5"/>
  <c r="C28" i="5"/>
  <c r="J28" i="5"/>
  <c r="H28" i="5"/>
  <c r="E28" i="5"/>
  <c r="R29" i="5"/>
  <c r="C372" i="2"/>
  <c r="A24" i="7"/>
  <c r="L26" i="7"/>
  <c r="U25" i="7"/>
  <c r="V25" i="7"/>
  <c r="S25" i="7"/>
  <c r="T25" i="7"/>
  <c r="R25" i="7"/>
  <c r="Q25" i="7"/>
  <c r="O26" i="7"/>
  <c r="Q26" i="7" s="1"/>
  <c r="P26" i="7"/>
  <c r="D28" i="7"/>
  <c r="J27" i="7"/>
  <c r="I27" i="7"/>
  <c r="H27" i="7"/>
  <c r="G27" i="7"/>
  <c r="F27" i="7"/>
  <c r="E27" i="7"/>
  <c r="Q165" i="11"/>
  <c r="K27" i="7" l="1"/>
  <c r="N27" i="7"/>
  <c r="B25" i="7"/>
  <c r="A25" i="7"/>
  <c r="M27" i="7"/>
  <c r="L27" i="7"/>
  <c r="C25" i="7"/>
  <c r="A56" i="2"/>
  <c r="A57" i="2" s="1"/>
  <c r="A59" i="2" s="1"/>
  <c r="A60" i="2" s="1"/>
  <c r="A65" i="2" s="1"/>
  <c r="A66" i="2" s="1"/>
  <c r="A68" i="2" s="1"/>
  <c r="A80" i="2" s="1"/>
  <c r="A81" i="2" s="1"/>
  <c r="A82" i="2" s="1"/>
  <c r="A83" i="2" s="1"/>
  <c r="A84" i="2" s="1"/>
  <c r="G29" i="5"/>
  <c r="F29" i="5"/>
  <c r="B29" i="5"/>
  <c r="J29" i="5"/>
  <c r="K29" i="5"/>
  <c r="E29" i="5"/>
  <c r="H29" i="5"/>
  <c r="D29" i="5"/>
  <c r="C29" i="5"/>
  <c r="I29" i="5"/>
  <c r="R30" i="5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A26" i="7" s="1"/>
  <c r="P27" i="7"/>
  <c r="Q166" i="11"/>
  <c r="L28" i="7" l="1"/>
  <c r="S27" i="7"/>
  <c r="C26" i="7"/>
  <c r="B26" i="7"/>
  <c r="R27" i="7"/>
  <c r="Q27" i="7"/>
  <c r="A86" i="2"/>
  <c r="J30" i="5"/>
  <c r="E30" i="5"/>
  <c r="D30" i="5"/>
  <c r="I30" i="5"/>
  <c r="H30" i="5"/>
  <c r="C30" i="5"/>
  <c r="K30" i="5"/>
  <c r="B30" i="5"/>
  <c r="G30" i="5"/>
  <c r="F30" i="5"/>
  <c r="R31" i="5"/>
  <c r="D30" i="7"/>
  <c r="E29" i="7"/>
  <c r="J29" i="7"/>
  <c r="I29" i="7"/>
  <c r="H29" i="7"/>
  <c r="G29" i="7"/>
  <c r="F29" i="7"/>
  <c r="A27" i="7"/>
  <c r="T27" i="7"/>
  <c r="U27" i="7"/>
  <c r="V27" i="7"/>
  <c r="N28" i="7"/>
  <c r="K28" i="7"/>
  <c r="M28" i="7"/>
  <c r="O28" i="7"/>
  <c r="P28" i="7"/>
  <c r="Q167" i="11"/>
  <c r="B27" i="7" l="1"/>
  <c r="P29" i="7"/>
  <c r="L29" i="7"/>
  <c r="N29" i="7"/>
  <c r="O29" i="7"/>
  <c r="T28" i="7"/>
  <c r="K29" i="7"/>
  <c r="A87" i="2"/>
  <c r="A88" i="2" s="1"/>
  <c r="G31" i="5"/>
  <c r="F31" i="5"/>
  <c r="H31" i="5"/>
  <c r="J31" i="5"/>
  <c r="E31" i="5"/>
  <c r="I31" i="5"/>
  <c r="C31" i="5"/>
  <c r="D31" i="5"/>
  <c r="B31" i="5"/>
  <c r="K31" i="5"/>
  <c r="R32" i="5"/>
  <c r="D31" i="7"/>
  <c r="F30" i="7"/>
  <c r="E30" i="7"/>
  <c r="G30" i="7"/>
  <c r="J30" i="7"/>
  <c r="I30" i="7"/>
  <c r="H30" i="7"/>
  <c r="V28" i="7"/>
  <c r="U28" i="7"/>
  <c r="M29" i="7"/>
  <c r="Q29" i="7" s="1"/>
  <c r="S28" i="7"/>
  <c r="B28" i="7" s="1"/>
  <c r="Q28" i="7"/>
  <c r="R28" i="7"/>
  <c r="Q168" i="11"/>
  <c r="K30" i="7" l="1"/>
  <c r="V29" i="7"/>
  <c r="O30" i="7"/>
  <c r="N30" i="7"/>
  <c r="A28" i="7"/>
  <c r="M30" i="7"/>
  <c r="C28" i="7"/>
  <c r="A94" i="2"/>
  <c r="I32" i="5"/>
  <c r="H32" i="5"/>
  <c r="G32" i="5"/>
  <c r="K32" i="5"/>
  <c r="F32" i="5"/>
  <c r="E32" i="5"/>
  <c r="C32" i="5"/>
  <c r="B32" i="5"/>
  <c r="J32" i="5"/>
  <c r="D32" i="5"/>
  <c r="R33" i="5"/>
  <c r="P30" i="7"/>
  <c r="U29" i="7"/>
  <c r="C29" i="7" s="1"/>
  <c r="D32" i="7"/>
  <c r="F31" i="7"/>
  <c r="E31" i="7"/>
  <c r="J31" i="7"/>
  <c r="G31" i="7"/>
  <c r="I31" i="7"/>
  <c r="H31" i="7"/>
  <c r="S29" i="7"/>
  <c r="T29" i="7"/>
  <c r="R29" i="7"/>
  <c r="A29" i="7" s="1"/>
  <c r="L30" i="7"/>
  <c r="Q169" i="11"/>
  <c r="Q30" i="7" l="1"/>
  <c r="R30" i="7"/>
  <c r="B29" i="7"/>
  <c r="P31" i="7"/>
  <c r="A95" i="2"/>
  <c r="J33" i="5"/>
  <c r="F33" i="5"/>
  <c r="I33" i="5"/>
  <c r="C33" i="5"/>
  <c r="H33" i="5"/>
  <c r="B33" i="5"/>
  <c r="K33" i="5"/>
  <c r="G33" i="5"/>
  <c r="D33" i="5"/>
  <c r="E33" i="5"/>
  <c r="R34" i="5"/>
  <c r="R35" i="5" s="1"/>
  <c r="C433" i="2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30" i="7"/>
  <c r="Q170" i="11"/>
  <c r="K32" i="7" l="1"/>
  <c r="B30" i="7"/>
  <c r="V31" i="7"/>
  <c r="L32" i="7"/>
  <c r="U31" i="7"/>
  <c r="A96" i="2"/>
  <c r="H35" i="5"/>
  <c r="G35" i="5"/>
  <c r="C35" i="5"/>
  <c r="J35" i="5"/>
  <c r="B35" i="5"/>
  <c r="F35" i="5"/>
  <c r="E35" i="5"/>
  <c r="K35" i="5"/>
  <c r="D35" i="5"/>
  <c r="I35" i="5"/>
  <c r="C34" i="5"/>
  <c r="K34" i="5"/>
  <c r="I34" i="5"/>
  <c r="D34" i="5"/>
  <c r="J34" i="5"/>
  <c r="E34" i="5"/>
  <c r="H34" i="5"/>
  <c r="B34" i="5"/>
  <c r="F34" i="5"/>
  <c r="G34" i="5"/>
  <c r="R36" i="5"/>
  <c r="R37" i="5" s="1"/>
  <c r="C453" i="2"/>
  <c r="C454" i="2" s="1"/>
  <c r="D34" i="7"/>
  <c r="H33" i="7"/>
  <c r="G33" i="7"/>
  <c r="F33" i="7"/>
  <c r="E33" i="7"/>
  <c r="J33" i="7"/>
  <c r="I33" i="7"/>
  <c r="S31" i="7"/>
  <c r="T31" i="7"/>
  <c r="P32" i="7"/>
  <c r="M32" i="7"/>
  <c r="N32" i="7"/>
  <c r="Q31" i="7"/>
  <c r="R31" i="7"/>
  <c r="O32" i="7"/>
  <c r="Q171" i="11"/>
  <c r="B31" i="7" l="1"/>
  <c r="R32" i="7"/>
  <c r="L33" i="7"/>
  <c r="S32" i="7"/>
  <c r="P33" i="7"/>
  <c r="A31" i="7"/>
  <c r="A97" i="2"/>
  <c r="J37" i="5"/>
  <c r="F37" i="5"/>
  <c r="D37" i="5"/>
  <c r="E37" i="5"/>
  <c r="C37" i="5"/>
  <c r="K37" i="5"/>
  <c r="H37" i="5"/>
  <c r="G37" i="5"/>
  <c r="B37" i="5"/>
  <c r="I37" i="5"/>
  <c r="R38" i="5"/>
  <c r="R39" i="5" s="1"/>
  <c r="D36" i="5"/>
  <c r="C36" i="5"/>
  <c r="K36" i="5"/>
  <c r="B36" i="5"/>
  <c r="I36" i="5"/>
  <c r="G36" i="5"/>
  <c r="F36" i="5"/>
  <c r="H36" i="5"/>
  <c r="J36" i="5"/>
  <c r="E36" i="5"/>
  <c r="O33" i="7"/>
  <c r="M33" i="7"/>
  <c r="D35" i="7"/>
  <c r="J34" i="7"/>
  <c r="I34" i="7"/>
  <c r="H34" i="7"/>
  <c r="G34" i="7"/>
  <c r="F34" i="7"/>
  <c r="E34" i="7"/>
  <c r="Q32" i="7"/>
  <c r="A32" i="7" s="1"/>
  <c r="K33" i="7"/>
  <c r="T32" i="7"/>
  <c r="N33" i="7"/>
  <c r="U32" i="7"/>
  <c r="V32" i="7"/>
  <c r="Q172" i="11"/>
  <c r="L34" i="7" l="1"/>
  <c r="V33" i="7"/>
  <c r="B32" i="7"/>
  <c r="U33" i="7"/>
  <c r="C32" i="7"/>
  <c r="A99" i="2"/>
  <c r="R40" i="5"/>
  <c r="R41" i="5" s="1"/>
  <c r="F41" i="5" s="1"/>
  <c r="F38" i="5"/>
  <c r="J38" i="5"/>
  <c r="E38" i="5"/>
  <c r="C38" i="5"/>
  <c r="K38" i="5"/>
  <c r="D38" i="5"/>
  <c r="B38" i="5"/>
  <c r="I38" i="5"/>
  <c r="H38" i="5"/>
  <c r="G38" i="5"/>
  <c r="H39" i="5"/>
  <c r="G39" i="5"/>
  <c r="F39" i="5"/>
  <c r="E39" i="5"/>
  <c r="J39" i="5"/>
  <c r="D39" i="5"/>
  <c r="C39" i="5"/>
  <c r="B39" i="5"/>
  <c r="K39" i="5"/>
  <c r="I39" i="5"/>
  <c r="C534" i="2"/>
  <c r="C536" i="2" s="1"/>
  <c r="C554" i="2" s="1"/>
  <c r="C560" i="2" s="1"/>
  <c r="C561" i="2" s="1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Q173" i="11"/>
  <c r="C563" i="2" l="1"/>
  <c r="N35" i="7"/>
  <c r="B33" i="7"/>
  <c r="S34" i="7"/>
  <c r="L35" i="7"/>
  <c r="T35" i="7" s="1"/>
  <c r="A100" i="2"/>
  <c r="B40" i="5"/>
  <c r="K41" i="5"/>
  <c r="R42" i="5"/>
  <c r="D42" i="5" s="1"/>
  <c r="C41" i="5"/>
  <c r="K40" i="5"/>
  <c r="H41" i="5"/>
  <c r="D41" i="5"/>
  <c r="J40" i="5"/>
  <c r="I41" i="5"/>
  <c r="B41" i="5"/>
  <c r="E41" i="5"/>
  <c r="F40" i="5"/>
  <c r="J41" i="5"/>
  <c r="G41" i="5"/>
  <c r="C40" i="5"/>
  <c r="D40" i="5"/>
  <c r="H40" i="5"/>
  <c r="I40" i="5"/>
  <c r="G40" i="5"/>
  <c r="E40" i="5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Q174" i="11"/>
  <c r="L36" i="7" l="1"/>
  <c r="A34" i="7"/>
  <c r="B34" i="7"/>
  <c r="C34" i="7"/>
  <c r="S35" i="7"/>
  <c r="B35" i="7" s="1"/>
  <c r="A105" i="2"/>
  <c r="H42" i="5"/>
  <c r="J42" i="5"/>
  <c r="I42" i="5"/>
  <c r="B42" i="5"/>
  <c r="R43" i="5"/>
  <c r="B43" i="5" s="1"/>
  <c r="E42" i="5"/>
  <c r="C42" i="5"/>
  <c r="F42" i="5"/>
  <c r="G42" i="5"/>
  <c r="K42" i="5"/>
  <c r="C608" i="2"/>
  <c r="C609" i="2" s="1"/>
  <c r="R35" i="7"/>
  <c r="Q35" i="7"/>
  <c r="N36" i="7"/>
  <c r="M36" i="7"/>
  <c r="O36" i="7"/>
  <c r="K36" i="7"/>
  <c r="P36" i="7"/>
  <c r="D38" i="7"/>
  <c r="J37" i="7"/>
  <c r="I37" i="7"/>
  <c r="H37" i="7"/>
  <c r="G37" i="7"/>
  <c r="E37" i="7"/>
  <c r="F37" i="7"/>
  <c r="V35" i="7"/>
  <c r="U35" i="7"/>
  <c r="Q175" i="11"/>
  <c r="P37" i="7" l="1"/>
  <c r="R44" i="5"/>
  <c r="H44" i="5" s="1"/>
  <c r="L37" i="7"/>
  <c r="T36" i="7"/>
  <c r="A35" i="7"/>
  <c r="C35" i="7"/>
  <c r="A106" i="2"/>
  <c r="E43" i="5"/>
  <c r="G43" i="5"/>
  <c r="F43" i="5"/>
  <c r="I43" i="5"/>
  <c r="K43" i="5"/>
  <c r="H43" i="5"/>
  <c r="J43" i="5"/>
  <c r="C43" i="5"/>
  <c r="D43" i="5"/>
  <c r="I44" i="5"/>
  <c r="R45" i="5"/>
  <c r="K44" i="5"/>
  <c r="C613" i="2"/>
  <c r="C614" i="2" s="1"/>
  <c r="C618" i="2" s="1"/>
  <c r="Q36" i="7"/>
  <c r="R36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Q176" i="11"/>
  <c r="D44" i="5" l="1"/>
  <c r="G44" i="5"/>
  <c r="B44" i="5"/>
  <c r="J44" i="5"/>
  <c r="E44" i="5"/>
  <c r="O38" i="7"/>
  <c r="F44" i="5"/>
  <c r="C44" i="5"/>
  <c r="B36" i="7"/>
  <c r="V37" i="7"/>
  <c r="T37" i="7"/>
  <c r="L38" i="7"/>
  <c r="T38" i="7" s="1"/>
  <c r="A108" i="2"/>
  <c r="J45" i="5"/>
  <c r="F45" i="5"/>
  <c r="E45" i="5"/>
  <c r="D45" i="5"/>
  <c r="C45" i="5"/>
  <c r="K45" i="5"/>
  <c r="B45" i="5"/>
  <c r="I45" i="5"/>
  <c r="H45" i="5"/>
  <c r="G45" i="5"/>
  <c r="R46" i="5"/>
  <c r="C663" i="2"/>
  <c r="C664" i="2" s="1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A36" i="7"/>
  <c r="M38" i="7"/>
  <c r="Q177" i="11"/>
  <c r="B37" i="7" l="1"/>
  <c r="M39" i="7"/>
  <c r="S38" i="7"/>
  <c r="B38" i="7" s="1"/>
  <c r="N39" i="7"/>
  <c r="L39" i="7"/>
  <c r="C37" i="7"/>
  <c r="A114" i="2"/>
  <c r="G46" i="5"/>
  <c r="R47" i="5"/>
  <c r="H46" i="5"/>
  <c r="F46" i="5"/>
  <c r="E46" i="5"/>
  <c r="D46" i="5"/>
  <c r="J46" i="5"/>
  <c r="C46" i="5"/>
  <c r="K46" i="5"/>
  <c r="B46" i="5"/>
  <c r="I46" i="5"/>
  <c r="P39" i="7"/>
  <c r="K39" i="7"/>
  <c r="O39" i="7"/>
  <c r="A37" i="7"/>
  <c r="D41" i="7"/>
  <c r="H40" i="7"/>
  <c r="G40" i="7"/>
  <c r="F40" i="7"/>
  <c r="I40" i="7"/>
  <c r="P40" i="7" s="1"/>
  <c r="E40" i="7"/>
  <c r="J40" i="7"/>
  <c r="V38" i="7"/>
  <c r="U38" i="7"/>
  <c r="R38" i="7"/>
  <c r="Q38" i="7"/>
  <c r="Q178" i="11"/>
  <c r="S39" i="7" l="1"/>
  <c r="A38" i="7"/>
  <c r="C38" i="7"/>
  <c r="L40" i="7"/>
  <c r="K40" i="7"/>
  <c r="N40" i="7"/>
  <c r="A115" i="2"/>
  <c r="G47" i="5"/>
  <c r="F47" i="5"/>
  <c r="R48" i="5"/>
  <c r="E47" i="5"/>
  <c r="J47" i="5"/>
  <c r="D47" i="5"/>
  <c r="H47" i="5"/>
  <c r="K47" i="5"/>
  <c r="C47" i="5"/>
  <c r="B47" i="5"/>
  <c r="I47" i="5"/>
  <c r="C713" i="2"/>
  <c r="U39" i="7"/>
  <c r="V39" i="7"/>
  <c r="O40" i="7"/>
  <c r="D42" i="7"/>
  <c r="H41" i="7"/>
  <c r="G41" i="7"/>
  <c r="F41" i="7"/>
  <c r="E41" i="7"/>
  <c r="I41" i="7"/>
  <c r="J41" i="7"/>
  <c r="M40" i="7"/>
  <c r="R39" i="7"/>
  <c r="Q39" i="7"/>
  <c r="T39" i="7"/>
  <c r="B39" i="7" s="1"/>
  <c r="Q179" i="11"/>
  <c r="S40" i="7" l="1"/>
  <c r="C39" i="7"/>
  <c r="P41" i="7"/>
  <c r="V41" i="7" s="1"/>
  <c r="V40" i="7"/>
  <c r="O41" i="7"/>
  <c r="K41" i="7"/>
  <c r="R41" i="7" s="1"/>
  <c r="N41" i="7"/>
  <c r="A116" i="2"/>
  <c r="R49" i="5"/>
  <c r="I48" i="5"/>
  <c r="K48" i="5"/>
  <c r="G48" i="5"/>
  <c r="F48" i="5"/>
  <c r="D48" i="5"/>
  <c r="C48" i="5"/>
  <c r="J48" i="5"/>
  <c r="B48" i="5"/>
  <c r="H48" i="5"/>
  <c r="E48" i="5"/>
  <c r="R40" i="7"/>
  <c r="Q40" i="7"/>
  <c r="U40" i="7"/>
  <c r="C40" i="7" s="1"/>
  <c r="A39" i="7"/>
  <c r="T40" i="7"/>
  <c r="M41" i="7"/>
  <c r="L41" i="7"/>
  <c r="D43" i="7"/>
  <c r="J42" i="7"/>
  <c r="I42" i="7"/>
  <c r="H42" i="7"/>
  <c r="G42" i="7"/>
  <c r="F42" i="7"/>
  <c r="E42" i="7"/>
  <c r="Q180" i="11"/>
  <c r="B40" i="7" l="1"/>
  <c r="Q41" i="7"/>
  <c r="A41" i="7" s="1"/>
  <c r="P42" i="7"/>
  <c r="O42" i="7"/>
  <c r="A40" i="7"/>
  <c r="A120" i="2"/>
  <c r="H49" i="5"/>
  <c r="I49" i="5"/>
  <c r="D49" i="5"/>
  <c r="C49" i="5"/>
  <c r="R50" i="5"/>
  <c r="G49" i="5"/>
  <c r="F49" i="5"/>
  <c r="E49" i="5"/>
  <c r="K49" i="5"/>
  <c r="J49" i="5"/>
  <c r="B49" i="5"/>
  <c r="T41" i="7"/>
  <c r="S41" i="7"/>
  <c r="U41" i="7"/>
  <c r="C41" i="7" s="1"/>
  <c r="M42" i="7"/>
  <c r="K42" i="7"/>
  <c r="D44" i="7"/>
  <c r="J43" i="7"/>
  <c r="I43" i="7"/>
  <c r="H43" i="7"/>
  <c r="G43" i="7"/>
  <c r="F43" i="7"/>
  <c r="E43" i="7"/>
  <c r="N42" i="7"/>
  <c r="L42" i="7"/>
  <c r="Q181" i="11"/>
  <c r="U42" i="7" l="1"/>
  <c r="N43" i="7"/>
  <c r="V42" i="7"/>
  <c r="K43" i="7"/>
  <c r="B41" i="7"/>
  <c r="A124" i="2"/>
  <c r="J50" i="5"/>
  <c r="I50" i="5"/>
  <c r="G50" i="5"/>
  <c r="H50" i="5"/>
  <c r="F50" i="5"/>
  <c r="E50" i="5"/>
  <c r="K50" i="5"/>
  <c r="B50" i="5"/>
  <c r="R51" i="5"/>
  <c r="D50" i="5"/>
  <c r="C50" i="5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Q182" i="11"/>
  <c r="C42" i="7" l="1"/>
  <c r="Q43" i="7"/>
  <c r="B42" i="7"/>
  <c r="N44" i="7"/>
  <c r="A42" i="7"/>
  <c r="A126" i="2"/>
  <c r="F51" i="5"/>
  <c r="G51" i="5"/>
  <c r="E51" i="5"/>
  <c r="D51" i="5"/>
  <c r="B51" i="5"/>
  <c r="I51" i="5"/>
  <c r="C51" i="5"/>
  <c r="K51" i="5"/>
  <c r="H51" i="5"/>
  <c r="R52" i="5"/>
  <c r="J51" i="5"/>
  <c r="C821" i="2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Q183" i="11"/>
  <c r="A43" i="7" l="1"/>
  <c r="B43" i="7"/>
  <c r="C833" i="2"/>
  <c r="K45" i="7"/>
  <c r="C43" i="7"/>
  <c r="A127" i="2"/>
  <c r="D52" i="5"/>
  <c r="C52" i="5"/>
  <c r="I52" i="5"/>
  <c r="F52" i="5"/>
  <c r="K52" i="5"/>
  <c r="B52" i="5"/>
  <c r="E52" i="5"/>
  <c r="H52" i="5"/>
  <c r="R53" i="5"/>
  <c r="J52" i="5"/>
  <c r="G52" i="5"/>
  <c r="C847" i="2"/>
  <c r="C848" i="2" s="1"/>
  <c r="C861" i="2" s="1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M46" i="7" s="1"/>
  <c r="O45" i="7"/>
  <c r="Q184" i="11"/>
  <c r="B44" i="7" l="1"/>
  <c r="C44" i="7"/>
  <c r="A44" i="7"/>
  <c r="Q45" i="7"/>
  <c r="A129" i="2"/>
  <c r="D53" i="5"/>
  <c r="E53" i="5"/>
  <c r="C53" i="5"/>
  <c r="K53" i="5"/>
  <c r="R54" i="5"/>
  <c r="B53" i="5"/>
  <c r="H53" i="5"/>
  <c r="G53" i="5"/>
  <c r="J53" i="5"/>
  <c r="I53" i="5"/>
  <c r="F53" i="5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45" i="7" s="1"/>
  <c r="Q185" i="11"/>
  <c r="B45" i="7" l="1"/>
  <c r="O47" i="7"/>
  <c r="C45" i="7"/>
  <c r="L47" i="7"/>
  <c r="K47" i="7"/>
  <c r="R47" i="7" s="1"/>
  <c r="A130" i="2"/>
  <c r="R55" i="5"/>
  <c r="F54" i="5"/>
  <c r="J54" i="5"/>
  <c r="E54" i="5"/>
  <c r="C54" i="5"/>
  <c r="D54" i="5"/>
  <c r="K54" i="5"/>
  <c r="G54" i="5"/>
  <c r="B54" i="5"/>
  <c r="I54" i="5"/>
  <c r="H54" i="5"/>
  <c r="C912" i="2"/>
  <c r="C916" i="2" s="1"/>
  <c r="C918" i="2" s="1"/>
  <c r="S46" i="7"/>
  <c r="T46" i="7"/>
  <c r="N47" i="7"/>
  <c r="M47" i="7"/>
  <c r="P47" i="7"/>
  <c r="D49" i="7"/>
  <c r="H48" i="7"/>
  <c r="G48" i="7"/>
  <c r="F48" i="7"/>
  <c r="E48" i="7"/>
  <c r="I48" i="7"/>
  <c r="J48" i="7"/>
  <c r="V46" i="7"/>
  <c r="U46" i="7"/>
  <c r="Q46" i="7"/>
  <c r="R46" i="7"/>
  <c r="Q186" i="11"/>
  <c r="Q47" i="7" l="1"/>
  <c r="A47" i="7" s="1"/>
  <c r="O48" i="7"/>
  <c r="S47" i="7"/>
  <c r="B46" i="7"/>
  <c r="C884" i="2"/>
  <c r="C885" i="2" s="1"/>
  <c r="C887" i="2" s="1"/>
  <c r="C888" i="2" s="1"/>
  <c r="T47" i="7"/>
  <c r="P48" i="7"/>
  <c r="M48" i="7"/>
  <c r="A46" i="7"/>
  <c r="C46" i="7"/>
  <c r="N48" i="7"/>
  <c r="A133" i="2"/>
  <c r="F5" i="14"/>
  <c r="B5" i="14"/>
  <c r="D5" i="14"/>
  <c r="H5" i="14"/>
  <c r="G5" i="14"/>
  <c r="I5" i="14"/>
  <c r="E5" i="14"/>
  <c r="C5" i="14"/>
  <c r="R56" i="5"/>
  <c r="J55" i="5"/>
  <c r="D55" i="5"/>
  <c r="K55" i="5"/>
  <c r="C55" i="5"/>
  <c r="G55" i="5"/>
  <c r="F55" i="5"/>
  <c r="E55" i="5"/>
  <c r="B55" i="5"/>
  <c r="I55" i="5"/>
  <c r="H55" i="5"/>
  <c r="L48" i="7"/>
  <c r="D50" i="7"/>
  <c r="G49" i="7"/>
  <c r="F49" i="7"/>
  <c r="E49" i="7"/>
  <c r="H49" i="7"/>
  <c r="J49" i="7"/>
  <c r="I49" i="7"/>
  <c r="K48" i="7"/>
  <c r="V47" i="7"/>
  <c r="U47" i="7"/>
  <c r="Q187" i="11"/>
  <c r="B47" i="7" l="1"/>
  <c r="V48" i="7"/>
  <c r="M49" i="7"/>
  <c r="K49" i="7"/>
  <c r="C906" i="2"/>
  <c r="U48" i="7"/>
  <c r="C47" i="7"/>
  <c r="A134" i="2"/>
  <c r="F56" i="5"/>
  <c r="E56" i="5"/>
  <c r="D56" i="5"/>
  <c r="R57" i="5"/>
  <c r="C56" i="5"/>
  <c r="K56" i="5"/>
  <c r="I56" i="5"/>
  <c r="B56" i="5"/>
  <c r="H56" i="5"/>
  <c r="J56" i="5"/>
  <c r="G56" i="5"/>
  <c r="C930" i="2"/>
  <c r="C931" i="2" s="1"/>
  <c r="C932" i="2" s="1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Q188" i="11"/>
  <c r="Q49" i="7" l="1"/>
  <c r="O50" i="7"/>
  <c r="N50" i="7"/>
  <c r="B48" i="7"/>
  <c r="A137" i="2"/>
  <c r="E57" i="5"/>
  <c r="K57" i="5"/>
  <c r="B57" i="5"/>
  <c r="G57" i="5"/>
  <c r="F57" i="5"/>
  <c r="D57" i="5"/>
  <c r="C57" i="5"/>
  <c r="R58" i="5"/>
  <c r="H57" i="5"/>
  <c r="J57" i="5"/>
  <c r="I57" i="5"/>
  <c r="C934" i="2"/>
  <c r="C935" i="2" s="1"/>
  <c r="C936" i="2" s="1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Q189" i="11"/>
  <c r="P51" i="7" l="1"/>
  <c r="O51" i="7"/>
  <c r="L51" i="7"/>
  <c r="B49" i="7"/>
  <c r="A148" i="2"/>
  <c r="F58" i="5"/>
  <c r="E58" i="5"/>
  <c r="D58" i="5"/>
  <c r="C58" i="5"/>
  <c r="K58" i="5"/>
  <c r="B58" i="5"/>
  <c r="J58" i="5"/>
  <c r="I58" i="5"/>
  <c r="G58" i="5"/>
  <c r="H58" i="5"/>
  <c r="R59" i="5"/>
  <c r="A49" i="7"/>
  <c r="N51" i="7"/>
  <c r="V50" i="7"/>
  <c r="U50" i="7"/>
  <c r="M51" i="7"/>
  <c r="U51" i="7" s="1"/>
  <c r="D53" i="7"/>
  <c r="F52" i="7"/>
  <c r="E52" i="7"/>
  <c r="G52" i="7"/>
  <c r="J52" i="7"/>
  <c r="I52" i="7"/>
  <c r="H52" i="7"/>
  <c r="S50" i="7"/>
  <c r="T50" i="7"/>
  <c r="Q50" i="7"/>
  <c r="R50" i="7"/>
  <c r="K51" i="7"/>
  <c r="Q190" i="11"/>
  <c r="C50" i="7" l="1"/>
  <c r="L52" i="7"/>
  <c r="V51" i="7"/>
  <c r="C51" i="7" s="1"/>
  <c r="N52" i="7"/>
  <c r="B50" i="7"/>
  <c r="A149" i="2"/>
  <c r="R60" i="5"/>
  <c r="I59" i="5"/>
  <c r="H59" i="5"/>
  <c r="B59" i="5"/>
  <c r="J59" i="5"/>
  <c r="F59" i="5"/>
  <c r="G59" i="5"/>
  <c r="E59" i="5"/>
  <c r="D59" i="5"/>
  <c r="C59" i="5"/>
  <c r="K59" i="5"/>
  <c r="R61" i="5"/>
  <c r="R62" i="5" s="1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Q191" i="11"/>
  <c r="O53" i="7" l="1"/>
  <c r="N53" i="7"/>
  <c r="L53" i="7"/>
  <c r="T52" i="7"/>
  <c r="K53" i="7"/>
  <c r="B51" i="7"/>
  <c r="A150" i="2"/>
  <c r="I61" i="5"/>
  <c r="K61" i="5"/>
  <c r="C61" i="5"/>
  <c r="E61" i="5"/>
  <c r="H61" i="5"/>
  <c r="B61" i="5"/>
  <c r="D61" i="5"/>
  <c r="J61" i="5"/>
  <c r="F61" i="5"/>
  <c r="G61" i="5"/>
  <c r="H60" i="5"/>
  <c r="B60" i="5"/>
  <c r="I60" i="5"/>
  <c r="J60" i="5"/>
  <c r="G60" i="5"/>
  <c r="E60" i="5"/>
  <c r="F60" i="5"/>
  <c r="D60" i="5"/>
  <c r="C60" i="5"/>
  <c r="K60" i="5"/>
  <c r="C963" i="2"/>
  <c r="C965" i="2" s="1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Q53" i="7" s="1"/>
  <c r="Q192" i="11"/>
  <c r="R63" i="5"/>
  <c r="J62" i="5"/>
  <c r="C62" i="5"/>
  <c r="K62" i="5"/>
  <c r="B62" i="5"/>
  <c r="I62" i="5"/>
  <c r="H62" i="5"/>
  <c r="G62" i="5"/>
  <c r="F62" i="5"/>
  <c r="E62" i="5"/>
  <c r="D62" i="5"/>
  <c r="P54" i="7" l="1"/>
  <c r="O54" i="7"/>
  <c r="C52" i="7"/>
  <c r="B52" i="7"/>
  <c r="A152" i="2"/>
  <c r="C983" i="2"/>
  <c r="C986" i="2" s="1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Q193" i="11"/>
  <c r="R64" i="5"/>
  <c r="J63" i="5"/>
  <c r="K63" i="5"/>
  <c r="B63" i="5"/>
  <c r="I63" i="5"/>
  <c r="H63" i="5"/>
  <c r="G63" i="5"/>
  <c r="F63" i="5"/>
  <c r="E63" i="5"/>
  <c r="D63" i="5"/>
  <c r="C63" i="5"/>
  <c r="U54" i="7" l="1"/>
  <c r="V54" i="7"/>
  <c r="B53" i="7"/>
  <c r="O55" i="7"/>
  <c r="A154" i="2"/>
  <c r="A53" i="7"/>
  <c r="C987" i="2"/>
  <c r="C988" i="2" s="1"/>
  <c r="C989" i="2" s="1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M56" i="7" s="1"/>
  <c r="F56" i="7"/>
  <c r="E56" i="7"/>
  <c r="Q194" i="11"/>
  <c r="R65" i="5"/>
  <c r="J64" i="5"/>
  <c r="I64" i="5"/>
  <c r="H64" i="5"/>
  <c r="G64" i="5"/>
  <c r="F64" i="5"/>
  <c r="E64" i="5"/>
  <c r="D64" i="5"/>
  <c r="C64" i="5"/>
  <c r="K64" i="5"/>
  <c r="B64" i="5"/>
  <c r="B54" i="7" l="1"/>
  <c r="A157" i="2"/>
  <c r="C990" i="2"/>
  <c r="C991" i="2" s="1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M57" i="7" s="1"/>
  <c r="E57" i="7"/>
  <c r="J57" i="7"/>
  <c r="Q195" i="11"/>
  <c r="R66" i="5"/>
  <c r="J65" i="5"/>
  <c r="H65" i="5"/>
  <c r="G65" i="5"/>
  <c r="F65" i="5"/>
  <c r="E65" i="5"/>
  <c r="D65" i="5"/>
  <c r="C65" i="5"/>
  <c r="K65" i="5"/>
  <c r="B65" i="5"/>
  <c r="I65" i="5"/>
  <c r="P57" i="7" l="1"/>
  <c r="N57" i="7"/>
  <c r="B55" i="7"/>
  <c r="A55" i="7"/>
  <c r="A158" i="2"/>
  <c r="C993" i="2"/>
  <c r="C994" i="2" s="1"/>
  <c r="C996" i="2" s="1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J58" i="7"/>
  <c r="I58" i="7"/>
  <c r="H58" i="7"/>
  <c r="Q196" i="11"/>
  <c r="R67" i="5"/>
  <c r="J66" i="5"/>
  <c r="G66" i="5"/>
  <c r="F66" i="5"/>
  <c r="E66" i="5"/>
  <c r="D66" i="5"/>
  <c r="C66" i="5"/>
  <c r="K66" i="5"/>
  <c r="B66" i="5"/>
  <c r="I66" i="5"/>
  <c r="H66" i="5"/>
  <c r="U57" i="7" l="1"/>
  <c r="C56" i="7"/>
  <c r="B56" i="7"/>
  <c r="V57" i="7"/>
  <c r="C57" i="7" s="1"/>
  <c r="P58" i="7"/>
  <c r="O58" i="7"/>
  <c r="A159" i="2"/>
  <c r="A160" i="2"/>
  <c r="A161" i="2" s="1"/>
  <c r="A162" i="2" s="1"/>
  <c r="A163" i="2" s="1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Q197" i="11"/>
  <c r="R68" i="5"/>
  <c r="J67" i="5"/>
  <c r="F67" i="5"/>
  <c r="E67" i="5"/>
  <c r="D67" i="5"/>
  <c r="C67" i="5"/>
  <c r="K67" i="5"/>
  <c r="B67" i="5"/>
  <c r="I67" i="5"/>
  <c r="H67" i="5"/>
  <c r="G67" i="5"/>
  <c r="U58" i="7" l="1"/>
  <c r="V58" i="7"/>
  <c r="O59" i="7"/>
  <c r="B57" i="7"/>
  <c r="A164" i="2"/>
  <c r="A166" i="2" s="1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Q198" i="11"/>
  <c r="R69" i="5"/>
  <c r="J68" i="5"/>
  <c r="E68" i="5"/>
  <c r="D68" i="5"/>
  <c r="C68" i="5"/>
  <c r="K68" i="5"/>
  <c r="B68" i="5"/>
  <c r="I68" i="5"/>
  <c r="H68" i="5"/>
  <c r="G68" i="5"/>
  <c r="F68" i="5"/>
  <c r="C58" i="7" l="1"/>
  <c r="P60" i="7"/>
  <c r="B58" i="7"/>
  <c r="M60" i="7"/>
  <c r="L60" i="7"/>
  <c r="A167" i="2"/>
  <c r="Q59" i="7"/>
  <c r="R59" i="7"/>
  <c r="S59" i="7"/>
  <c r="T59" i="7"/>
  <c r="D62" i="7"/>
  <c r="J61" i="7"/>
  <c r="I61" i="7"/>
  <c r="H61" i="7"/>
  <c r="G61" i="7"/>
  <c r="F61" i="7"/>
  <c r="E61" i="7"/>
  <c r="N60" i="7"/>
  <c r="V59" i="7"/>
  <c r="U59" i="7"/>
  <c r="A58" i="7"/>
  <c r="K60" i="7"/>
  <c r="O60" i="7"/>
  <c r="Q199" i="11"/>
  <c r="R70" i="5"/>
  <c r="J69" i="5"/>
  <c r="D69" i="5"/>
  <c r="C69" i="5"/>
  <c r="K69" i="5"/>
  <c r="B69" i="5"/>
  <c r="I69" i="5"/>
  <c r="H69" i="5"/>
  <c r="G69" i="5"/>
  <c r="F69" i="5"/>
  <c r="E69" i="5"/>
  <c r="S60" i="7" l="1"/>
  <c r="M61" i="7"/>
  <c r="V60" i="7"/>
  <c r="P61" i="7"/>
  <c r="O61" i="7"/>
  <c r="N61" i="7"/>
  <c r="B59" i="7"/>
  <c r="A59" i="7"/>
  <c r="A170" i="2"/>
  <c r="C1093" i="2"/>
  <c r="C1094" i="2" s="1"/>
  <c r="C1095" i="2" s="1"/>
  <c r="C1096" i="2" s="1"/>
  <c r="C1097" i="2" s="1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Q200" i="11"/>
  <c r="R71" i="5"/>
  <c r="J70" i="5"/>
  <c r="C70" i="5"/>
  <c r="K70" i="5"/>
  <c r="B70" i="5"/>
  <c r="I70" i="5"/>
  <c r="H70" i="5"/>
  <c r="G70" i="5"/>
  <c r="F70" i="5"/>
  <c r="E70" i="5"/>
  <c r="D70" i="5"/>
  <c r="U61" i="7" l="1"/>
  <c r="V61" i="7"/>
  <c r="C1099" i="2"/>
  <c r="C1100" i="2" s="1"/>
  <c r="B60" i="7"/>
  <c r="K62" i="7"/>
  <c r="A171" i="2"/>
  <c r="P62" i="7"/>
  <c r="D64" i="7"/>
  <c r="J63" i="7"/>
  <c r="I63" i="7"/>
  <c r="H63" i="7"/>
  <c r="G63" i="7"/>
  <c r="F63" i="7"/>
  <c r="E63" i="7"/>
  <c r="T61" i="7"/>
  <c r="S61" i="7"/>
  <c r="Q61" i="7"/>
  <c r="R61" i="7"/>
  <c r="M62" i="7"/>
  <c r="A60" i="7"/>
  <c r="O62" i="7"/>
  <c r="N62" i="7"/>
  <c r="L62" i="7"/>
  <c r="Q201" i="11"/>
  <c r="R72" i="5"/>
  <c r="J71" i="5"/>
  <c r="K71" i="5"/>
  <c r="B71" i="5"/>
  <c r="I71" i="5"/>
  <c r="H71" i="5"/>
  <c r="G71" i="5"/>
  <c r="F71" i="5"/>
  <c r="E71" i="5"/>
  <c r="D71" i="5"/>
  <c r="C71" i="5"/>
  <c r="M63" i="7" l="1"/>
  <c r="L63" i="7"/>
  <c r="C1062" i="2"/>
  <c r="C1113" i="2"/>
  <c r="C1114" i="2" s="1"/>
  <c r="C1115" i="2" s="1"/>
  <c r="C1116" i="2" s="1"/>
  <c r="C1117" i="2" s="1"/>
  <c r="C1118" i="2" s="1"/>
  <c r="P63" i="7"/>
  <c r="Q62" i="7"/>
  <c r="O63" i="7"/>
  <c r="B61" i="7"/>
  <c r="A174" i="2"/>
  <c r="C1137" i="2"/>
  <c r="C1138" i="2" s="1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Q202" i="11"/>
  <c r="R73" i="5"/>
  <c r="J72" i="5"/>
  <c r="I72" i="5"/>
  <c r="H72" i="5"/>
  <c r="G72" i="5"/>
  <c r="F72" i="5"/>
  <c r="E72" i="5"/>
  <c r="D72" i="5"/>
  <c r="C72" i="5"/>
  <c r="K72" i="5"/>
  <c r="B72" i="5"/>
  <c r="U63" i="7" l="1"/>
  <c r="N64" i="7"/>
  <c r="V63" i="7"/>
  <c r="C1120" i="2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T63" i="7"/>
  <c r="B62" i="7"/>
  <c r="S63" i="7"/>
  <c r="K64" i="7"/>
  <c r="A62" i="7"/>
  <c r="A175" i="2"/>
  <c r="O64" i="7"/>
  <c r="L64" i="7"/>
  <c r="P64" i="7"/>
  <c r="D66" i="7"/>
  <c r="E65" i="7"/>
  <c r="J65" i="7"/>
  <c r="I65" i="7"/>
  <c r="H65" i="7"/>
  <c r="G65" i="7"/>
  <c r="L65" i="7" s="1"/>
  <c r="F65" i="7"/>
  <c r="R63" i="7"/>
  <c r="Q63" i="7"/>
  <c r="M64" i="7"/>
  <c r="Q203" i="11"/>
  <c r="R74" i="5"/>
  <c r="J73" i="5"/>
  <c r="H73" i="5"/>
  <c r="G73" i="5"/>
  <c r="F73" i="5"/>
  <c r="E73" i="5"/>
  <c r="D73" i="5"/>
  <c r="C73" i="5"/>
  <c r="K73" i="5"/>
  <c r="B73" i="5"/>
  <c r="I73" i="5"/>
  <c r="Q64" i="7" l="1"/>
  <c r="C63" i="7"/>
  <c r="B63" i="7"/>
  <c r="A63" i="7"/>
  <c r="A178" i="2"/>
  <c r="C1147" i="2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A64" i="7" s="1"/>
  <c r="P65" i="7"/>
  <c r="Q204" i="11"/>
  <c r="R75" i="5"/>
  <c r="J74" i="5"/>
  <c r="G74" i="5"/>
  <c r="F74" i="5"/>
  <c r="E74" i="5"/>
  <c r="D74" i="5"/>
  <c r="C74" i="5"/>
  <c r="K74" i="5"/>
  <c r="B74" i="5"/>
  <c r="I74" i="5"/>
  <c r="H74" i="5"/>
  <c r="C1149" i="2" l="1"/>
  <c r="C64" i="7"/>
  <c r="B64" i="7"/>
  <c r="S65" i="7"/>
  <c r="A183" i="2"/>
  <c r="O66" i="7"/>
  <c r="V65" i="7"/>
  <c r="U65" i="7"/>
  <c r="K66" i="7"/>
  <c r="D68" i="7"/>
  <c r="G67" i="7"/>
  <c r="F67" i="7"/>
  <c r="E67" i="7"/>
  <c r="H67" i="7"/>
  <c r="J67" i="7"/>
  <c r="I67" i="7"/>
  <c r="L66" i="7"/>
  <c r="Q65" i="7"/>
  <c r="R65" i="7"/>
  <c r="T65" i="7"/>
  <c r="P66" i="7"/>
  <c r="N66" i="7"/>
  <c r="Q205" i="11"/>
  <c r="R76" i="5"/>
  <c r="J75" i="5"/>
  <c r="F75" i="5"/>
  <c r="E75" i="5"/>
  <c r="D75" i="5"/>
  <c r="C75" i="5"/>
  <c r="K75" i="5"/>
  <c r="B75" i="5"/>
  <c r="I75" i="5"/>
  <c r="H75" i="5"/>
  <c r="G75" i="5"/>
  <c r="J5" i="4"/>
  <c r="E5" i="4"/>
  <c r="H5" i="4"/>
  <c r="G5" i="4"/>
  <c r="D5" i="4"/>
  <c r="M67" i="7" l="1"/>
  <c r="N67" i="7"/>
  <c r="B65" i="7"/>
  <c r="A184" i="2"/>
  <c r="C1187" i="2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Q206" i="11"/>
  <c r="R77" i="5"/>
  <c r="J76" i="5"/>
  <c r="E76" i="5"/>
  <c r="D76" i="5"/>
  <c r="C76" i="5"/>
  <c r="K76" i="5"/>
  <c r="B76" i="5"/>
  <c r="I76" i="5"/>
  <c r="H76" i="5"/>
  <c r="G76" i="5"/>
  <c r="F76" i="5"/>
  <c r="M5" i="4"/>
  <c r="L5" i="4"/>
  <c r="B66" i="7" l="1"/>
  <c r="K68" i="7"/>
  <c r="C66" i="7"/>
  <c r="A185" i="2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Q207" i="11"/>
  <c r="R78" i="5"/>
  <c r="J77" i="5"/>
  <c r="D77" i="5"/>
  <c r="C77" i="5"/>
  <c r="K77" i="5"/>
  <c r="B77" i="5"/>
  <c r="I77" i="5"/>
  <c r="H77" i="5"/>
  <c r="G77" i="5"/>
  <c r="F77" i="5"/>
  <c r="E77" i="5"/>
  <c r="B67" i="7" l="1"/>
  <c r="M69" i="7"/>
  <c r="O69" i="7"/>
  <c r="P69" i="7"/>
  <c r="Q68" i="7"/>
  <c r="N69" i="7"/>
  <c r="A188" i="2"/>
  <c r="C1215" i="2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Q208" i="11"/>
  <c r="R79" i="5"/>
  <c r="J78" i="5"/>
  <c r="C78" i="5"/>
  <c r="K78" i="5"/>
  <c r="B78" i="5"/>
  <c r="I78" i="5"/>
  <c r="H78" i="5"/>
  <c r="G78" i="5"/>
  <c r="F78" i="5"/>
  <c r="E78" i="5"/>
  <c r="D78" i="5"/>
  <c r="V69" i="7" l="1"/>
  <c r="B68" i="7"/>
  <c r="U69" i="7"/>
  <c r="O70" i="7"/>
  <c r="A190" i="2"/>
  <c r="C1263" i="2"/>
  <c r="C1275" i="2" s="1"/>
  <c r="C1276" i="2" s="1"/>
  <c r="C1278" i="2" s="1"/>
  <c r="C1279" i="2" s="1"/>
  <c r="A68" i="7"/>
  <c r="D5" i="9" s="1"/>
  <c r="M70" i="7"/>
  <c r="L70" i="7"/>
  <c r="K70" i="7"/>
  <c r="D72" i="7"/>
  <c r="E71" i="7"/>
  <c r="J71" i="7"/>
  <c r="I71" i="7"/>
  <c r="H71" i="7"/>
  <c r="F71" i="7"/>
  <c r="G71" i="7"/>
  <c r="S69" i="7"/>
  <c r="T69" i="7"/>
  <c r="Q69" i="7"/>
  <c r="R69" i="7"/>
  <c r="N70" i="7"/>
  <c r="P70" i="7"/>
  <c r="Q209" i="11"/>
  <c r="R80" i="5"/>
  <c r="J79" i="5"/>
  <c r="K79" i="5"/>
  <c r="B79" i="5"/>
  <c r="I79" i="5"/>
  <c r="H79" i="5"/>
  <c r="G79" i="5"/>
  <c r="F79" i="5"/>
  <c r="E79" i="5"/>
  <c r="D79" i="5"/>
  <c r="C79" i="5"/>
  <c r="K71" i="7" l="1"/>
  <c r="B69" i="7"/>
  <c r="A191" i="2"/>
  <c r="A192" i="2"/>
  <c r="C1299" i="2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P71" i="7"/>
  <c r="Q210" i="11"/>
  <c r="R81" i="5"/>
  <c r="J80" i="5"/>
  <c r="I80" i="5"/>
  <c r="H80" i="5"/>
  <c r="G80" i="5"/>
  <c r="F80" i="5"/>
  <c r="E80" i="5"/>
  <c r="D80" i="5"/>
  <c r="C80" i="5"/>
  <c r="B80" i="5"/>
  <c r="K80" i="5"/>
  <c r="R71" i="7" l="1"/>
  <c r="K72" i="7"/>
  <c r="B70" i="7"/>
  <c r="O72" i="7"/>
  <c r="A194" i="2"/>
  <c r="C1309" i="2"/>
  <c r="Q71" i="7"/>
  <c r="N72" i="7"/>
  <c r="P72" i="7"/>
  <c r="D74" i="7"/>
  <c r="E73" i="7"/>
  <c r="J73" i="7"/>
  <c r="I73" i="7"/>
  <c r="H73" i="7"/>
  <c r="G73" i="7"/>
  <c r="F73" i="7"/>
  <c r="A70" i="7"/>
  <c r="L72" i="7"/>
  <c r="V71" i="7"/>
  <c r="U71" i="7"/>
  <c r="T71" i="7"/>
  <c r="S71" i="7"/>
  <c r="M72" i="7"/>
  <c r="R72" i="7" s="1"/>
  <c r="Q211" i="11"/>
  <c r="R82" i="5"/>
  <c r="J81" i="5"/>
  <c r="H81" i="5"/>
  <c r="G81" i="5"/>
  <c r="F81" i="5"/>
  <c r="E81" i="5"/>
  <c r="D81" i="5"/>
  <c r="C81" i="5"/>
  <c r="K81" i="5"/>
  <c r="B81" i="5"/>
  <c r="I81" i="5"/>
  <c r="M73" i="7" l="1"/>
  <c r="C1319" i="2"/>
  <c r="B71" i="7"/>
  <c r="N73" i="7"/>
  <c r="A71" i="7"/>
  <c r="A196" i="2"/>
  <c r="C1323" i="2"/>
  <c r="C1324" i="2" s="1"/>
  <c r="C1325" i="2" s="1"/>
  <c r="C1326" i="2" s="1"/>
  <c r="C1343" i="2" s="1"/>
  <c r="C1356" i="2" s="1"/>
  <c r="C1357" i="2" s="1"/>
  <c r="C1358" i="2" s="1"/>
  <c r="D75" i="7"/>
  <c r="J74" i="7"/>
  <c r="I74" i="7"/>
  <c r="H74" i="7"/>
  <c r="G74" i="7"/>
  <c r="O74" i="7" s="1"/>
  <c r="F74" i="7"/>
  <c r="E74" i="7"/>
  <c r="V72" i="7"/>
  <c r="U72" i="7"/>
  <c r="Q72" i="7"/>
  <c r="A72" i="7" s="1"/>
  <c r="P73" i="7"/>
  <c r="K73" i="7"/>
  <c r="L73" i="7"/>
  <c r="S72" i="7"/>
  <c r="T72" i="7"/>
  <c r="O73" i="7"/>
  <c r="Q212" i="11"/>
  <c r="R83" i="5"/>
  <c r="J82" i="5"/>
  <c r="G82" i="5"/>
  <c r="F82" i="5"/>
  <c r="E82" i="5"/>
  <c r="D82" i="5"/>
  <c r="C82" i="5"/>
  <c r="K82" i="5"/>
  <c r="B82" i="5"/>
  <c r="I82" i="5"/>
  <c r="H82" i="5"/>
  <c r="L74" i="7" l="1"/>
  <c r="B72" i="7"/>
  <c r="N74" i="7"/>
  <c r="A197" i="2"/>
  <c r="C1380" i="2"/>
  <c r="C1381" i="2" s="1"/>
  <c r="C1382" i="2" s="1"/>
  <c r="C1383" i="2" s="1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Q213" i="11"/>
  <c r="R84" i="5"/>
  <c r="J83" i="5"/>
  <c r="F83" i="5"/>
  <c r="E83" i="5"/>
  <c r="D83" i="5"/>
  <c r="C83" i="5"/>
  <c r="K83" i="5"/>
  <c r="B83" i="5"/>
  <c r="I83" i="5"/>
  <c r="H83" i="5"/>
  <c r="G83" i="5"/>
  <c r="S74" i="7" l="1"/>
  <c r="C1385" i="2"/>
  <c r="C1386" i="2" s="1"/>
  <c r="A73" i="7"/>
  <c r="B73" i="7"/>
  <c r="A198" i="2"/>
  <c r="C1390" i="2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Q214" i="11"/>
  <c r="R85" i="5"/>
  <c r="J84" i="5"/>
  <c r="E84" i="5"/>
  <c r="D84" i="5"/>
  <c r="C84" i="5"/>
  <c r="K84" i="5"/>
  <c r="B84" i="5"/>
  <c r="I84" i="5"/>
  <c r="H84" i="5"/>
  <c r="G84" i="5"/>
  <c r="F84" i="5"/>
  <c r="C74" i="7" l="1"/>
  <c r="K76" i="7"/>
  <c r="B74" i="7"/>
  <c r="A74" i="7"/>
  <c r="A200" i="2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Q215" i="11"/>
  <c r="R86" i="5"/>
  <c r="J85" i="5"/>
  <c r="D85" i="5"/>
  <c r="C85" i="5"/>
  <c r="K85" i="5"/>
  <c r="B85" i="5"/>
  <c r="I85" i="5"/>
  <c r="H85" i="5"/>
  <c r="G85" i="5"/>
  <c r="F85" i="5"/>
  <c r="E85" i="5"/>
  <c r="C75" i="7" l="1"/>
  <c r="Q76" i="7"/>
  <c r="O77" i="7"/>
  <c r="P77" i="7"/>
  <c r="K77" i="7"/>
  <c r="N77" i="7"/>
  <c r="L77" i="7"/>
  <c r="B75" i="7"/>
  <c r="A201" i="2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Q216" i="11"/>
  <c r="R87" i="5"/>
  <c r="J86" i="5"/>
  <c r="C86" i="5"/>
  <c r="K86" i="5"/>
  <c r="B86" i="5"/>
  <c r="I86" i="5"/>
  <c r="H86" i="5"/>
  <c r="G86" i="5"/>
  <c r="F86" i="5"/>
  <c r="E86" i="5"/>
  <c r="D86" i="5"/>
  <c r="R77" i="7" l="1"/>
  <c r="N78" i="7"/>
  <c r="L78" i="7"/>
  <c r="V77" i="7"/>
  <c r="G5" i="6"/>
  <c r="J5" i="6"/>
  <c r="D5" i="6"/>
  <c r="E5" i="6"/>
  <c r="I5" i="6"/>
  <c r="F5" i="6"/>
  <c r="B5" i="6"/>
  <c r="H5" i="6"/>
  <c r="K5" i="6"/>
  <c r="C5" i="6"/>
  <c r="C76" i="7"/>
  <c r="K78" i="7"/>
  <c r="M78" i="7"/>
  <c r="O78" i="7"/>
  <c r="B76" i="7"/>
  <c r="A76" i="7"/>
  <c r="A204" i="2"/>
  <c r="A208" i="2" s="1"/>
  <c r="T77" i="7"/>
  <c r="P78" i="7"/>
  <c r="Q77" i="7"/>
  <c r="S77" i="7"/>
  <c r="U77" i="7"/>
  <c r="D80" i="7"/>
  <c r="H79" i="7"/>
  <c r="G79" i="7"/>
  <c r="F79" i="7"/>
  <c r="I79" i="7"/>
  <c r="E79" i="7"/>
  <c r="J79" i="7"/>
  <c r="Q217" i="11"/>
  <c r="R88" i="5"/>
  <c r="J87" i="5"/>
  <c r="K87" i="5"/>
  <c r="B87" i="5"/>
  <c r="I87" i="5"/>
  <c r="H87" i="5"/>
  <c r="G87" i="5"/>
  <c r="F87" i="5"/>
  <c r="E87" i="5"/>
  <c r="D87" i="5"/>
  <c r="C87" i="5"/>
  <c r="O79" i="7" l="1"/>
  <c r="T78" i="7"/>
  <c r="Q78" i="7"/>
  <c r="L5" i="6"/>
  <c r="M5" i="6"/>
  <c r="A77" i="7"/>
  <c r="S78" i="7"/>
  <c r="R78" i="7"/>
  <c r="B77" i="7"/>
  <c r="A209" i="2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Q218" i="11"/>
  <c r="R89" i="5"/>
  <c r="J88" i="5"/>
  <c r="I88" i="5"/>
  <c r="H88" i="5"/>
  <c r="G88" i="5"/>
  <c r="F88" i="5"/>
  <c r="E88" i="5"/>
  <c r="D88" i="5"/>
  <c r="C88" i="5"/>
  <c r="K88" i="5"/>
  <c r="B88" i="5"/>
  <c r="B78" i="7" l="1"/>
  <c r="A78" i="7"/>
  <c r="P80" i="7"/>
  <c r="C78" i="7"/>
  <c r="A210" i="2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F81" i="7"/>
  <c r="E81" i="7"/>
  <c r="Q219" i="11"/>
  <c r="R90" i="5"/>
  <c r="J89" i="5"/>
  <c r="H89" i="5"/>
  <c r="G89" i="5"/>
  <c r="F89" i="5"/>
  <c r="E89" i="5"/>
  <c r="D89" i="5"/>
  <c r="C89" i="5"/>
  <c r="K89" i="5"/>
  <c r="B89" i="5"/>
  <c r="I89" i="5"/>
  <c r="O81" i="7" l="1"/>
  <c r="U80" i="7"/>
  <c r="B79" i="7"/>
  <c r="V80" i="7"/>
  <c r="K81" i="7"/>
  <c r="M81" i="7"/>
  <c r="A211" i="2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F82" i="7"/>
  <c r="E82" i="7"/>
  <c r="Q220" i="11"/>
  <c r="R91" i="5"/>
  <c r="J90" i="5"/>
  <c r="G90" i="5"/>
  <c r="F90" i="5"/>
  <c r="E90" i="5"/>
  <c r="D90" i="5"/>
  <c r="C90" i="5"/>
  <c r="K90" i="5"/>
  <c r="B90" i="5"/>
  <c r="I90" i="5"/>
  <c r="H90" i="5"/>
  <c r="C80" i="7" l="1"/>
  <c r="B80" i="7"/>
  <c r="L82" i="7"/>
  <c r="R81" i="7"/>
  <c r="N82" i="7"/>
  <c r="M82" i="7"/>
  <c r="Q81" i="7"/>
  <c r="O82" i="7"/>
  <c r="K82" i="7"/>
  <c r="P82" i="7"/>
  <c r="A212" i="2"/>
  <c r="D84" i="7"/>
  <c r="E83" i="7"/>
  <c r="J83" i="7"/>
  <c r="I83" i="7"/>
  <c r="H83" i="7"/>
  <c r="G83" i="7"/>
  <c r="F83" i="7"/>
  <c r="U81" i="7"/>
  <c r="V81" i="7"/>
  <c r="A80" i="7"/>
  <c r="T81" i="7"/>
  <c r="S81" i="7"/>
  <c r="Q221" i="11"/>
  <c r="R92" i="5"/>
  <c r="J91" i="5"/>
  <c r="F91" i="5"/>
  <c r="E91" i="5"/>
  <c r="D91" i="5"/>
  <c r="C91" i="5"/>
  <c r="K91" i="5"/>
  <c r="B91" i="5"/>
  <c r="I91" i="5"/>
  <c r="H91" i="5"/>
  <c r="G91" i="5"/>
  <c r="A81" i="7" l="1"/>
  <c r="V82" i="7"/>
  <c r="S82" i="7"/>
  <c r="R82" i="7"/>
  <c r="U82" i="7"/>
  <c r="B81" i="7"/>
  <c r="Q82" i="7"/>
  <c r="M83" i="7"/>
  <c r="T82" i="7"/>
  <c r="A213" i="2"/>
  <c r="K83" i="7"/>
  <c r="L83" i="7"/>
  <c r="P83" i="7"/>
  <c r="O83" i="7"/>
  <c r="D85" i="7"/>
  <c r="G84" i="7"/>
  <c r="H84" i="7"/>
  <c r="F84" i="7"/>
  <c r="E84" i="7"/>
  <c r="J84" i="7"/>
  <c r="I84" i="7"/>
  <c r="N83" i="7"/>
  <c r="Q222" i="11"/>
  <c r="R93" i="5"/>
  <c r="J92" i="5"/>
  <c r="E92" i="5"/>
  <c r="D92" i="5"/>
  <c r="C92" i="5"/>
  <c r="K92" i="5"/>
  <c r="B92" i="5"/>
  <c r="I92" i="5"/>
  <c r="H92" i="5"/>
  <c r="G92" i="5"/>
  <c r="F92" i="5"/>
  <c r="B82" i="7" l="1"/>
  <c r="A82" i="7"/>
  <c r="N84" i="7"/>
  <c r="P84" i="7"/>
  <c r="A214" i="2"/>
  <c r="L84" i="7"/>
  <c r="V83" i="7"/>
  <c r="U83" i="7"/>
  <c r="Q83" i="7"/>
  <c r="R83" i="7"/>
  <c r="T83" i="7"/>
  <c r="S83" i="7"/>
  <c r="B83" i="7" s="1"/>
  <c r="M84" i="7"/>
  <c r="K84" i="7"/>
  <c r="O84" i="7"/>
  <c r="D86" i="7"/>
  <c r="H85" i="7"/>
  <c r="G85" i="7"/>
  <c r="F85" i="7"/>
  <c r="I85" i="7"/>
  <c r="E85" i="7"/>
  <c r="J85" i="7"/>
  <c r="Q223" i="11"/>
  <c r="R94" i="5"/>
  <c r="J93" i="5"/>
  <c r="D93" i="5"/>
  <c r="C93" i="5"/>
  <c r="K93" i="5"/>
  <c r="B93" i="5"/>
  <c r="I93" i="5"/>
  <c r="H93" i="5"/>
  <c r="G93" i="5"/>
  <c r="F93" i="5"/>
  <c r="E93" i="5"/>
  <c r="C83" i="7" l="1"/>
  <c r="N85" i="7"/>
  <c r="V84" i="7"/>
  <c r="U84" i="7"/>
  <c r="A222" i="2"/>
  <c r="P85" i="7"/>
  <c r="M85" i="7"/>
  <c r="D87" i="7"/>
  <c r="J86" i="7"/>
  <c r="I86" i="7"/>
  <c r="H86" i="7"/>
  <c r="G86" i="7"/>
  <c r="F86" i="7"/>
  <c r="E86" i="7"/>
  <c r="L85" i="7"/>
  <c r="A83" i="7"/>
  <c r="Q84" i="7"/>
  <c r="R84" i="7"/>
  <c r="T84" i="7"/>
  <c r="S84" i="7"/>
  <c r="O85" i="7"/>
  <c r="K85" i="7"/>
  <c r="Q224" i="11"/>
  <c r="R95" i="5"/>
  <c r="J94" i="5"/>
  <c r="C94" i="5"/>
  <c r="K94" i="5"/>
  <c r="B94" i="5"/>
  <c r="I94" i="5"/>
  <c r="H94" i="5"/>
  <c r="G94" i="5"/>
  <c r="F94" i="5"/>
  <c r="E94" i="5"/>
  <c r="D94" i="5"/>
  <c r="P86" i="7" l="1"/>
  <c r="L86" i="7"/>
  <c r="B84" i="7"/>
  <c r="N86" i="7"/>
  <c r="A224" i="2"/>
  <c r="A84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5" i="7"/>
  <c r="U85" i="7"/>
  <c r="O86" i="7"/>
  <c r="Q225" i="11"/>
  <c r="R96" i="5"/>
  <c r="J95" i="5"/>
  <c r="K95" i="5"/>
  <c r="B95" i="5"/>
  <c r="I95" i="5"/>
  <c r="H95" i="5"/>
  <c r="G95" i="5"/>
  <c r="F95" i="5"/>
  <c r="E95" i="5"/>
  <c r="D95" i="5"/>
  <c r="C95" i="5"/>
  <c r="P87" i="7" l="1"/>
  <c r="B85" i="7"/>
  <c r="V86" i="7"/>
  <c r="L87" i="7"/>
  <c r="S86" i="7"/>
  <c r="A225" i="2"/>
  <c r="A226" i="2"/>
  <c r="A227" i="2" s="1"/>
  <c r="A228" i="2" s="1"/>
  <c r="A229" i="2" s="1"/>
  <c r="A230" i="2" s="1"/>
  <c r="U86" i="7"/>
  <c r="C86" i="7" s="1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Q226" i="11"/>
  <c r="R97" i="5"/>
  <c r="J96" i="5"/>
  <c r="I96" i="5"/>
  <c r="H96" i="5"/>
  <c r="G96" i="5"/>
  <c r="F96" i="5"/>
  <c r="E96" i="5"/>
  <c r="D96" i="5"/>
  <c r="C96" i="5"/>
  <c r="K96" i="5"/>
  <c r="B96" i="5"/>
  <c r="P88" i="7" l="1"/>
  <c r="S87" i="7"/>
  <c r="V87" i="7"/>
  <c r="O88" i="7"/>
  <c r="B86" i="7"/>
  <c r="A234" i="2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Q227" i="11"/>
  <c r="R98" i="5"/>
  <c r="J97" i="5"/>
  <c r="H97" i="5"/>
  <c r="G97" i="5"/>
  <c r="F97" i="5"/>
  <c r="E97" i="5"/>
  <c r="D97" i="5"/>
  <c r="C97" i="5"/>
  <c r="K97" i="5"/>
  <c r="B97" i="5"/>
  <c r="I97" i="5"/>
  <c r="N89" i="7" l="1"/>
  <c r="U88" i="7"/>
  <c r="V88" i="7"/>
  <c r="B87" i="7"/>
  <c r="O89" i="7"/>
  <c r="A235" i="2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Q228" i="11"/>
  <c r="R99" i="5"/>
  <c r="J98" i="5"/>
  <c r="G98" i="5"/>
  <c r="F98" i="5"/>
  <c r="E98" i="5"/>
  <c r="D98" i="5"/>
  <c r="C98" i="5"/>
  <c r="K98" i="5"/>
  <c r="B98" i="5"/>
  <c r="I98" i="5"/>
  <c r="H98" i="5"/>
  <c r="B88" i="7" l="1"/>
  <c r="K90" i="7"/>
  <c r="L90" i="7"/>
  <c r="A240" i="2"/>
  <c r="A88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B89" i="7" s="1"/>
  <c r="Q229" i="11"/>
  <c r="R100" i="5"/>
  <c r="J99" i="5"/>
  <c r="F99" i="5"/>
  <c r="E99" i="5"/>
  <c r="D99" i="5"/>
  <c r="C99" i="5"/>
  <c r="K99" i="5"/>
  <c r="B99" i="5"/>
  <c r="I99" i="5"/>
  <c r="H99" i="5"/>
  <c r="G99" i="5"/>
  <c r="M91" i="7" l="1"/>
  <c r="R90" i="7"/>
  <c r="C89" i="7"/>
  <c r="P91" i="7"/>
  <c r="A89" i="7"/>
  <c r="A241" i="2"/>
  <c r="D93" i="7"/>
  <c r="F92" i="7"/>
  <c r="E92" i="7"/>
  <c r="J92" i="7"/>
  <c r="G92" i="7"/>
  <c r="I92" i="7"/>
  <c r="H92" i="7"/>
  <c r="N91" i="7"/>
  <c r="K91" i="7"/>
  <c r="V90" i="7"/>
  <c r="U90" i="7"/>
  <c r="T90" i="7"/>
  <c r="O91" i="7"/>
  <c r="Q90" i="7"/>
  <c r="A90" i="7" s="1"/>
  <c r="L91" i="7"/>
  <c r="S90" i="7"/>
  <c r="B90" i="7" s="1"/>
  <c r="Q230" i="11"/>
  <c r="R101" i="5"/>
  <c r="J100" i="5"/>
  <c r="E100" i="5"/>
  <c r="D100" i="5"/>
  <c r="C100" i="5"/>
  <c r="K100" i="5"/>
  <c r="B100" i="5"/>
  <c r="I100" i="5"/>
  <c r="H100" i="5"/>
  <c r="G100" i="5"/>
  <c r="F100" i="5"/>
  <c r="U91" i="7" l="1"/>
  <c r="V91" i="7"/>
  <c r="L92" i="7"/>
  <c r="N92" i="7"/>
  <c r="A242" i="2"/>
  <c r="S91" i="7"/>
  <c r="T91" i="7"/>
  <c r="O92" i="7"/>
  <c r="M92" i="7"/>
  <c r="P92" i="7"/>
  <c r="D94" i="7"/>
  <c r="J93" i="7"/>
  <c r="I93" i="7"/>
  <c r="H93" i="7"/>
  <c r="G93" i="7"/>
  <c r="E93" i="7"/>
  <c r="F93" i="7"/>
  <c r="Q91" i="7"/>
  <c r="R91" i="7"/>
  <c r="K92" i="7"/>
  <c r="Q231" i="11"/>
  <c r="R102" i="5"/>
  <c r="J101" i="5"/>
  <c r="D101" i="5"/>
  <c r="C101" i="5"/>
  <c r="K101" i="5"/>
  <c r="B101" i="5"/>
  <c r="I101" i="5"/>
  <c r="H101" i="5"/>
  <c r="G101" i="5"/>
  <c r="F101" i="5"/>
  <c r="E101" i="5"/>
  <c r="A91" i="7" l="1"/>
  <c r="B91" i="7"/>
  <c r="O93" i="7"/>
  <c r="T92" i="7"/>
  <c r="A243" i="2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H94" i="7"/>
  <c r="G94" i="7"/>
  <c r="P94" i="7" s="1"/>
  <c r="F94" i="7"/>
  <c r="E94" i="7"/>
  <c r="Q232" i="11"/>
  <c r="R103" i="5"/>
  <c r="J102" i="5"/>
  <c r="C102" i="5"/>
  <c r="K102" i="5"/>
  <c r="B102" i="5"/>
  <c r="I102" i="5"/>
  <c r="H102" i="5"/>
  <c r="G102" i="5"/>
  <c r="F102" i="5"/>
  <c r="E102" i="5"/>
  <c r="D102" i="5"/>
  <c r="B92" i="7" l="1"/>
  <c r="C92" i="7"/>
  <c r="M94" i="7"/>
  <c r="A244" i="2"/>
  <c r="N94" i="7"/>
  <c r="K94" i="7"/>
  <c r="O94" i="7"/>
  <c r="U94" i="7" s="1"/>
  <c r="D96" i="7"/>
  <c r="J95" i="7"/>
  <c r="E95" i="7"/>
  <c r="I95" i="7"/>
  <c r="H95" i="7"/>
  <c r="G95" i="7"/>
  <c r="F95" i="7"/>
  <c r="A92" i="7"/>
  <c r="R93" i="7"/>
  <c r="Q93" i="7"/>
  <c r="S93" i="7"/>
  <c r="T93" i="7"/>
  <c r="L94" i="7"/>
  <c r="U93" i="7"/>
  <c r="V93" i="7"/>
  <c r="Q233" i="11"/>
  <c r="R104" i="5"/>
  <c r="J103" i="5"/>
  <c r="K103" i="5"/>
  <c r="B103" i="5"/>
  <c r="I103" i="5"/>
  <c r="H103" i="5"/>
  <c r="G103" i="5"/>
  <c r="F103" i="5"/>
  <c r="E103" i="5"/>
  <c r="D103" i="5"/>
  <c r="C103" i="5"/>
  <c r="V94" i="7" l="1"/>
  <c r="N95" i="7"/>
  <c r="B93" i="7"/>
  <c r="A245" i="2"/>
  <c r="A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234" i="11"/>
  <c r="R105" i="5"/>
  <c r="J104" i="5"/>
  <c r="I104" i="5"/>
  <c r="H104" i="5"/>
  <c r="G104" i="5"/>
  <c r="F104" i="5"/>
  <c r="E104" i="5"/>
  <c r="D104" i="5"/>
  <c r="C104" i="5"/>
  <c r="K104" i="5"/>
  <c r="B104" i="5"/>
  <c r="M5" i="5"/>
  <c r="L5" i="5"/>
  <c r="N96" i="7" l="1"/>
  <c r="M96" i="7"/>
  <c r="K96" i="7"/>
  <c r="B94" i="7"/>
  <c r="A246" i="2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R96" i="7" s="1"/>
  <c r="P96" i="7"/>
  <c r="R95" i="7"/>
  <c r="Q95" i="7"/>
  <c r="Q235" i="11"/>
  <c r="R106" i="5"/>
  <c r="J105" i="5"/>
  <c r="H105" i="5"/>
  <c r="G105" i="5"/>
  <c r="F105" i="5"/>
  <c r="E105" i="5"/>
  <c r="D105" i="5"/>
  <c r="C105" i="5"/>
  <c r="K105" i="5"/>
  <c r="B105" i="5"/>
  <c r="I105" i="5"/>
  <c r="L6" i="5"/>
  <c r="M6" i="5"/>
  <c r="O97" i="7" l="1"/>
  <c r="N97" i="7"/>
  <c r="B95" i="7"/>
  <c r="A247" i="2"/>
  <c r="M97" i="7"/>
  <c r="Q96" i="7"/>
  <c r="L97" i="7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236" i="11"/>
  <c r="R107" i="5"/>
  <c r="J106" i="5"/>
  <c r="G106" i="5"/>
  <c r="F106" i="5"/>
  <c r="E106" i="5"/>
  <c r="D106" i="5"/>
  <c r="C106" i="5"/>
  <c r="K106" i="5"/>
  <c r="B106" i="5"/>
  <c r="I106" i="5"/>
  <c r="H106" i="5"/>
  <c r="M7" i="5"/>
  <c r="L7" i="5"/>
  <c r="M9" i="5"/>
  <c r="M98" i="7" l="1"/>
  <c r="B96" i="7"/>
  <c r="A96" i="7"/>
  <c r="A249" i="2"/>
  <c r="A250" i="2" s="1"/>
  <c r="K98" i="7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B97" i="7" s="1"/>
  <c r="N98" i="7"/>
  <c r="Q237" i="11"/>
  <c r="R108" i="5"/>
  <c r="J107" i="5"/>
  <c r="F107" i="5"/>
  <c r="E107" i="5"/>
  <c r="D107" i="5"/>
  <c r="C107" i="5"/>
  <c r="K107" i="5"/>
  <c r="B107" i="5"/>
  <c r="I107" i="5"/>
  <c r="H107" i="5"/>
  <c r="G107" i="5"/>
  <c r="L8" i="5"/>
  <c r="M10" i="5"/>
  <c r="M8" i="5"/>
  <c r="L9" i="5"/>
  <c r="A97" i="7" l="1"/>
  <c r="K99" i="7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N99" i="7"/>
  <c r="D101" i="7"/>
  <c r="J100" i="7"/>
  <c r="I100" i="7"/>
  <c r="H100" i="7"/>
  <c r="G100" i="7"/>
  <c r="F100" i="7"/>
  <c r="E100" i="7"/>
  <c r="M99" i="7"/>
  <c r="T98" i="7"/>
  <c r="S98" i="7"/>
  <c r="R98" i="7"/>
  <c r="Q98" i="7"/>
  <c r="P99" i="7"/>
  <c r="O99" i="7"/>
  <c r="V98" i="7"/>
  <c r="U98" i="7"/>
  <c r="L99" i="7"/>
  <c r="Q238" i="11"/>
  <c r="R109" i="5"/>
  <c r="J108" i="5"/>
  <c r="E108" i="5"/>
  <c r="D108" i="5"/>
  <c r="C108" i="5"/>
  <c r="K108" i="5"/>
  <c r="B108" i="5"/>
  <c r="I108" i="5"/>
  <c r="H108" i="5"/>
  <c r="G108" i="5"/>
  <c r="F108" i="5"/>
  <c r="M11" i="5"/>
  <c r="L11" i="5"/>
  <c r="L10" i="5"/>
  <c r="M13" i="5"/>
  <c r="Q99" i="7" l="1"/>
  <c r="A98" i="7"/>
  <c r="B98" i="7"/>
  <c r="K100" i="7"/>
  <c r="P100" i="7"/>
  <c r="M100" i="7"/>
  <c r="R99" i="7"/>
  <c r="N100" i="7"/>
  <c r="A274" i="2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239" i="11"/>
  <c r="R110" i="5"/>
  <c r="J109" i="5"/>
  <c r="D109" i="5"/>
  <c r="C109" i="5"/>
  <c r="K109" i="5"/>
  <c r="B109" i="5"/>
  <c r="I109" i="5"/>
  <c r="H109" i="5"/>
  <c r="G109" i="5"/>
  <c r="F109" i="5"/>
  <c r="E109" i="5"/>
  <c r="L12" i="5"/>
  <c r="M12" i="5"/>
  <c r="M14" i="5"/>
  <c r="L13" i="5"/>
  <c r="A99" i="7" l="1"/>
  <c r="R100" i="7"/>
  <c r="K101" i="7"/>
  <c r="V100" i="7"/>
  <c r="B99" i="7"/>
  <c r="A280" i="2"/>
  <c r="M101" i="7"/>
  <c r="N101" i="7"/>
  <c r="P101" i="7"/>
  <c r="D103" i="7"/>
  <c r="F102" i="7"/>
  <c r="G102" i="7"/>
  <c r="E102" i="7"/>
  <c r="J102" i="7"/>
  <c r="I102" i="7"/>
  <c r="H102" i="7"/>
  <c r="U100" i="7"/>
  <c r="L101" i="7"/>
  <c r="S100" i="7"/>
  <c r="T100" i="7"/>
  <c r="Q100" i="7"/>
  <c r="A100" i="7" s="1"/>
  <c r="O101" i="7"/>
  <c r="Q240" i="11"/>
  <c r="R111" i="5"/>
  <c r="J110" i="5"/>
  <c r="C110" i="5"/>
  <c r="K110" i="5"/>
  <c r="B110" i="5"/>
  <c r="I110" i="5"/>
  <c r="H110" i="5"/>
  <c r="G110" i="5"/>
  <c r="F110" i="5"/>
  <c r="E110" i="5"/>
  <c r="D110" i="5"/>
  <c r="L14" i="5"/>
  <c r="L15" i="5"/>
  <c r="P102" i="7" l="1"/>
  <c r="B100" i="7"/>
  <c r="R101" i="7"/>
  <c r="A281" i="2"/>
  <c r="A282" i="2" s="1"/>
  <c r="A283" i="2" s="1"/>
  <c r="Q101" i="7"/>
  <c r="A101" i="7" s="1"/>
  <c r="D104" i="7"/>
  <c r="F103" i="7"/>
  <c r="E103" i="7"/>
  <c r="J103" i="7"/>
  <c r="I103" i="7"/>
  <c r="H103" i="7"/>
  <c r="G103" i="7"/>
  <c r="V101" i="7"/>
  <c r="U101" i="7"/>
  <c r="L102" i="7"/>
  <c r="T101" i="7"/>
  <c r="S101" i="7"/>
  <c r="M102" i="7"/>
  <c r="K102" i="7"/>
  <c r="O102" i="7"/>
  <c r="N102" i="7"/>
  <c r="Q241" i="11"/>
  <c r="R112" i="5"/>
  <c r="J111" i="5"/>
  <c r="K111" i="5"/>
  <c r="B111" i="5"/>
  <c r="I111" i="5"/>
  <c r="H111" i="5"/>
  <c r="G111" i="5"/>
  <c r="F111" i="5"/>
  <c r="E111" i="5"/>
  <c r="D111" i="5"/>
  <c r="C111" i="5"/>
  <c r="M15" i="5"/>
  <c r="K103" i="7" l="1"/>
  <c r="U102" i="7"/>
  <c r="V102" i="7"/>
  <c r="M103" i="7"/>
  <c r="B101" i="7"/>
  <c r="A284" i="2"/>
  <c r="A286" i="2" s="1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242" i="11"/>
  <c r="R113" i="5"/>
  <c r="J112" i="5"/>
  <c r="I112" i="5"/>
  <c r="H112" i="5"/>
  <c r="G112" i="5"/>
  <c r="F112" i="5"/>
  <c r="E112" i="5"/>
  <c r="D112" i="5"/>
  <c r="C112" i="5"/>
  <c r="B112" i="5"/>
  <c r="K112" i="5"/>
  <c r="L16" i="5"/>
  <c r="M17" i="5"/>
  <c r="M16" i="5"/>
  <c r="Q103" i="7" l="1"/>
  <c r="A102" i="7"/>
  <c r="N104" i="7"/>
  <c r="B102" i="7"/>
  <c r="A288" i="2"/>
  <c r="A289" i="2" s="1"/>
  <c r="A290" i="2" s="1"/>
  <c r="D106" i="7"/>
  <c r="E105" i="7"/>
  <c r="F105" i="7"/>
  <c r="J105" i="7"/>
  <c r="I105" i="7"/>
  <c r="H105" i="7"/>
  <c r="G105" i="7"/>
  <c r="K105" i="7" s="1"/>
  <c r="T103" i="7"/>
  <c r="S103" i="7"/>
  <c r="R103" i="7"/>
  <c r="O104" i="7"/>
  <c r="L104" i="7"/>
  <c r="M104" i="7"/>
  <c r="K104" i="7"/>
  <c r="P104" i="7"/>
  <c r="U103" i="7"/>
  <c r="V103" i="7"/>
  <c r="Q243" i="11"/>
  <c r="R114" i="5"/>
  <c r="J113" i="5"/>
  <c r="H113" i="5"/>
  <c r="G113" i="5"/>
  <c r="F113" i="5"/>
  <c r="E113" i="5"/>
  <c r="D113" i="5"/>
  <c r="C113" i="5"/>
  <c r="K113" i="5"/>
  <c r="B113" i="5"/>
  <c r="I113" i="5"/>
  <c r="L18" i="5"/>
  <c r="L17" i="5"/>
  <c r="A103" i="7" l="1"/>
  <c r="O105" i="7"/>
  <c r="P105" i="7"/>
  <c r="C103" i="7"/>
  <c r="B103" i="7"/>
  <c r="A291" i="2"/>
  <c r="A292" i="2" s="1"/>
  <c r="A293" i="2" s="1"/>
  <c r="A299" i="2" s="1"/>
  <c r="A301" i="2" s="1"/>
  <c r="A302" i="2" s="1"/>
  <c r="A303" i="2" s="1"/>
  <c r="A308" i="2" s="1"/>
  <c r="S104" i="7"/>
  <c r="T104" i="7"/>
  <c r="L105" i="7"/>
  <c r="M105" i="7"/>
  <c r="D107" i="7"/>
  <c r="G106" i="7"/>
  <c r="F106" i="7"/>
  <c r="H106" i="7"/>
  <c r="E106" i="7"/>
  <c r="J106" i="7"/>
  <c r="I106" i="7"/>
  <c r="N105" i="7"/>
  <c r="Q104" i="7"/>
  <c r="R104" i="7"/>
  <c r="V104" i="7"/>
  <c r="U104" i="7"/>
  <c r="Q244" i="11"/>
  <c r="R115" i="5"/>
  <c r="J114" i="5"/>
  <c r="G114" i="5"/>
  <c r="F114" i="5"/>
  <c r="E114" i="5"/>
  <c r="D114" i="5"/>
  <c r="C114" i="5"/>
  <c r="K114" i="5"/>
  <c r="B114" i="5"/>
  <c r="I114" i="5"/>
  <c r="H114" i="5"/>
  <c r="L19" i="5"/>
  <c r="M18" i="5"/>
  <c r="U105" i="7" l="1"/>
  <c r="C104" i="7"/>
  <c r="K106" i="7"/>
  <c r="V105" i="7"/>
  <c r="O106" i="7"/>
  <c r="C105" i="7"/>
  <c r="B104" i="7"/>
  <c r="A309" i="2"/>
  <c r="N106" i="7"/>
  <c r="R105" i="7"/>
  <c r="Q105" i="7"/>
  <c r="M106" i="7"/>
  <c r="P106" i="7"/>
  <c r="L106" i="7"/>
  <c r="D108" i="7"/>
  <c r="H107" i="7"/>
  <c r="G107" i="7"/>
  <c r="F107" i="7"/>
  <c r="E107" i="7"/>
  <c r="I107" i="7"/>
  <c r="J107" i="7"/>
  <c r="A104" i="7"/>
  <c r="S105" i="7"/>
  <c r="T105" i="7"/>
  <c r="Q245" i="11"/>
  <c r="R116" i="5"/>
  <c r="J115" i="5"/>
  <c r="F115" i="5"/>
  <c r="E115" i="5"/>
  <c r="D115" i="5"/>
  <c r="C115" i="5"/>
  <c r="K115" i="5"/>
  <c r="B115" i="5"/>
  <c r="I115" i="5"/>
  <c r="H115" i="5"/>
  <c r="G115" i="5"/>
  <c r="M20" i="5"/>
  <c r="M19" i="5"/>
  <c r="K107" i="7" l="1"/>
  <c r="R106" i="7"/>
  <c r="M107" i="7"/>
  <c r="O107" i="7"/>
  <c r="P107" i="7"/>
  <c r="B105" i="7"/>
  <c r="A105" i="7"/>
  <c r="A310" i="2"/>
  <c r="D109" i="7"/>
  <c r="I108" i="7"/>
  <c r="H108" i="7"/>
  <c r="G108" i="7"/>
  <c r="F108" i="7"/>
  <c r="E108" i="7"/>
  <c r="J108" i="7"/>
  <c r="T106" i="7"/>
  <c r="S106" i="7"/>
  <c r="U106" i="7"/>
  <c r="V106" i="7"/>
  <c r="N107" i="7"/>
  <c r="L107" i="7"/>
  <c r="Q106" i="7"/>
  <c r="A106" i="7" s="1"/>
  <c r="Q246" i="11"/>
  <c r="R117" i="5"/>
  <c r="J116" i="5"/>
  <c r="E116" i="5"/>
  <c r="D116" i="5"/>
  <c r="C116" i="5"/>
  <c r="K116" i="5"/>
  <c r="B116" i="5"/>
  <c r="I116" i="5"/>
  <c r="H116" i="5"/>
  <c r="G116" i="5"/>
  <c r="F116" i="5"/>
  <c r="M21" i="5"/>
  <c r="L20" i="5"/>
  <c r="V107" i="7" l="1"/>
  <c r="O108" i="7"/>
  <c r="C106" i="7"/>
  <c r="R107" i="7"/>
  <c r="U107" i="7"/>
  <c r="P108" i="7"/>
  <c r="Q107" i="7"/>
  <c r="B106" i="7"/>
  <c r="A312" i="2"/>
  <c r="A314" i="2" s="1"/>
  <c r="A315" i="2" s="1"/>
  <c r="A316" i="2" s="1"/>
  <c r="A317" i="2" s="1"/>
  <c r="A318" i="2" s="1"/>
  <c r="A319" i="2" s="1"/>
  <c r="A320" i="2" s="1"/>
  <c r="A321" i="2" s="1"/>
  <c r="A322" i="2" s="1"/>
  <c r="A325" i="2" s="1"/>
  <c r="A326" i="2" s="1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47" i="11"/>
  <c r="R118" i="5"/>
  <c r="J117" i="5"/>
  <c r="D117" i="5"/>
  <c r="C117" i="5"/>
  <c r="K117" i="5"/>
  <c r="B117" i="5"/>
  <c r="I117" i="5"/>
  <c r="H117" i="5"/>
  <c r="G117" i="5"/>
  <c r="F117" i="5"/>
  <c r="E117" i="5"/>
  <c r="L21" i="5"/>
  <c r="L22" i="5"/>
  <c r="A107" i="7" l="1"/>
  <c r="P109" i="7"/>
  <c r="V109" i="7" s="1"/>
  <c r="V108" i="7"/>
  <c r="U108" i="7"/>
  <c r="B107" i="7"/>
  <c r="K109" i="7"/>
  <c r="R109" i="7" s="1"/>
  <c r="A333" i="2"/>
  <c r="M109" i="7"/>
  <c r="D111" i="7"/>
  <c r="G110" i="7"/>
  <c r="H110" i="7"/>
  <c r="F110" i="7"/>
  <c r="E110" i="7"/>
  <c r="J110" i="7"/>
  <c r="I110" i="7"/>
  <c r="S108" i="7"/>
  <c r="T108" i="7"/>
  <c r="N109" i="7"/>
  <c r="R108" i="7"/>
  <c r="Q108" i="7"/>
  <c r="O109" i="7"/>
  <c r="L109" i="7"/>
  <c r="Q248" i="11"/>
  <c r="R119" i="5"/>
  <c r="J118" i="5"/>
  <c r="C118" i="5"/>
  <c r="K118" i="5"/>
  <c r="B118" i="5"/>
  <c r="I118" i="5"/>
  <c r="H118" i="5"/>
  <c r="G118" i="5"/>
  <c r="F118" i="5"/>
  <c r="E118" i="5"/>
  <c r="D118" i="5"/>
  <c r="M22" i="5"/>
  <c r="U109" i="7" l="1"/>
  <c r="C109" i="7" s="1"/>
  <c r="M110" i="7"/>
  <c r="Q109" i="7"/>
  <c r="A109" i="7" s="1"/>
  <c r="B108" i="7"/>
  <c r="L110" i="7"/>
  <c r="K110" i="7"/>
  <c r="A334" i="2"/>
  <c r="P110" i="7"/>
  <c r="A108" i="7"/>
  <c r="O110" i="7"/>
  <c r="T110" i="7" s="1"/>
  <c r="D112" i="7"/>
  <c r="I111" i="7"/>
  <c r="H111" i="7"/>
  <c r="G111" i="7"/>
  <c r="J111" i="7"/>
  <c r="F111" i="7"/>
  <c r="E111" i="7"/>
  <c r="N110" i="7"/>
  <c r="T109" i="7"/>
  <c r="S109" i="7"/>
  <c r="Q249" i="11"/>
  <c r="R120" i="5"/>
  <c r="J119" i="5"/>
  <c r="K119" i="5"/>
  <c r="B119" i="5"/>
  <c r="I119" i="5"/>
  <c r="H119" i="5"/>
  <c r="G119" i="5"/>
  <c r="F119" i="5"/>
  <c r="E119" i="5"/>
  <c r="D119" i="5"/>
  <c r="C119" i="5"/>
  <c r="M23" i="5"/>
  <c r="M24" i="5"/>
  <c r="L23" i="5"/>
  <c r="B109" i="7" l="1"/>
  <c r="Q110" i="7"/>
  <c r="P111" i="7"/>
  <c r="M111" i="7"/>
  <c r="K111" i="7"/>
  <c r="A340" i="2"/>
  <c r="A343" i="2" s="1"/>
  <c r="A344" i="2" s="1"/>
  <c r="A345" i="2" s="1"/>
  <c r="A346" i="2" s="1"/>
  <c r="A347" i="2" s="1"/>
  <c r="A350" i="2" s="1"/>
  <c r="A353" i="2" s="1"/>
  <c r="A355" i="2" s="1"/>
  <c r="A357" i="2" s="1"/>
  <c r="A358" i="2" s="1"/>
  <c r="A359" i="2" s="1"/>
  <c r="A361" i="2" s="1"/>
  <c r="A363" i="2" s="1"/>
  <c r="A364" i="2" s="1"/>
  <c r="A365" i="2" s="1"/>
  <c r="A366" i="2" s="1"/>
  <c r="A367" i="2" s="1"/>
  <c r="A368" i="2" s="1"/>
  <c r="A372" i="2" s="1"/>
  <c r="A373" i="2" s="1"/>
  <c r="A374" i="2" s="1"/>
  <c r="A375" i="2" s="1"/>
  <c r="A376" i="2" s="1"/>
  <c r="A377" i="2" s="1"/>
  <c r="A378" i="2" s="1"/>
  <c r="A380" i="2" s="1"/>
  <c r="A381" i="2" s="1"/>
  <c r="A382" i="2" s="1"/>
  <c r="A383" i="2" s="1"/>
  <c r="A385" i="2" s="1"/>
  <c r="A386" i="2" s="1"/>
  <c r="A391" i="2" s="1"/>
  <c r="A393" i="2" s="1"/>
  <c r="A394" i="2" s="1"/>
  <c r="A400" i="2" s="1"/>
  <c r="A407" i="2" s="1"/>
  <c r="A410" i="2" s="1"/>
  <c r="A413" i="2" s="1"/>
  <c r="A414" i="2" s="1"/>
  <c r="A416" i="2" s="1"/>
  <c r="A417" i="2" s="1"/>
  <c r="A418" i="2" s="1"/>
  <c r="A419" i="2" s="1"/>
  <c r="A420" i="2" s="1"/>
  <c r="A422" i="2" s="1"/>
  <c r="A423" i="2" s="1"/>
  <c r="A424" i="2" s="1"/>
  <c r="A425" i="2" s="1"/>
  <c r="A426" i="2" s="1"/>
  <c r="A428" i="2" s="1"/>
  <c r="A429" i="2" s="1"/>
  <c r="A430" i="2" s="1"/>
  <c r="A431" i="2" s="1"/>
  <c r="A432" i="2" s="1"/>
  <c r="A433" i="2" s="1"/>
  <c r="A434" i="2" s="1"/>
  <c r="A435" i="2" s="1"/>
  <c r="A437" i="2" s="1"/>
  <c r="A438" i="2" s="1"/>
  <c r="A439" i="2" s="1"/>
  <c r="A440" i="2" s="1"/>
  <c r="A441" i="2" s="1"/>
  <c r="N111" i="7"/>
  <c r="D113" i="7"/>
  <c r="H112" i="7"/>
  <c r="G112" i="7"/>
  <c r="F112" i="7"/>
  <c r="E112" i="7"/>
  <c r="I112" i="7"/>
  <c r="O112" i="7" s="1"/>
  <c r="J112" i="7"/>
  <c r="U110" i="7"/>
  <c r="V110" i="7"/>
  <c r="R110" i="7"/>
  <c r="A110" i="7" s="1"/>
  <c r="S110" i="7"/>
  <c r="B110" i="7" s="1"/>
  <c r="L111" i="7"/>
  <c r="O111" i="7"/>
  <c r="Q250" i="11"/>
  <c r="R121" i="5"/>
  <c r="J120" i="5"/>
  <c r="I120" i="5"/>
  <c r="H120" i="5"/>
  <c r="G120" i="5"/>
  <c r="F120" i="5"/>
  <c r="E120" i="5"/>
  <c r="D120" i="5"/>
  <c r="C120" i="5"/>
  <c r="K120" i="5"/>
  <c r="B120" i="5"/>
  <c r="L24" i="5"/>
  <c r="U111" i="7" l="1"/>
  <c r="V111" i="7"/>
  <c r="C110" i="7"/>
  <c r="Q111" i="7"/>
  <c r="R111" i="7"/>
  <c r="P112" i="7"/>
  <c r="K112" i="7"/>
  <c r="A442" i="2"/>
  <c r="L112" i="7"/>
  <c r="D114" i="7"/>
  <c r="I113" i="7"/>
  <c r="H113" i="7"/>
  <c r="G113" i="7"/>
  <c r="F113" i="7"/>
  <c r="E113" i="7"/>
  <c r="J113" i="7"/>
  <c r="S111" i="7"/>
  <c r="T111" i="7"/>
  <c r="M112" i="7"/>
  <c r="A111" i="7"/>
  <c r="N112" i="7"/>
  <c r="Q251" i="11"/>
  <c r="R122" i="5"/>
  <c r="J121" i="5"/>
  <c r="H121" i="5"/>
  <c r="G121" i="5"/>
  <c r="F121" i="5"/>
  <c r="E121" i="5"/>
  <c r="D121" i="5"/>
  <c r="C121" i="5"/>
  <c r="K121" i="5"/>
  <c r="B121" i="5"/>
  <c r="I121" i="5"/>
  <c r="L25" i="5"/>
  <c r="M25" i="5"/>
  <c r="U112" i="7" l="1"/>
  <c r="K113" i="7"/>
  <c r="V112" i="7"/>
  <c r="L113" i="7"/>
  <c r="N113" i="7"/>
  <c r="B111" i="7"/>
  <c r="A445" i="2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2" i="11"/>
  <c r="R123" i="5"/>
  <c r="J122" i="5"/>
  <c r="G122" i="5"/>
  <c r="F122" i="5"/>
  <c r="E122" i="5"/>
  <c r="D122" i="5"/>
  <c r="C122" i="5"/>
  <c r="K122" i="5"/>
  <c r="B122" i="5"/>
  <c r="I122" i="5"/>
  <c r="H122" i="5"/>
  <c r="L26" i="5"/>
  <c r="M27" i="5"/>
  <c r="M26" i="5"/>
  <c r="C112" i="7" l="1"/>
  <c r="S113" i="7"/>
  <c r="B112" i="7"/>
  <c r="R113" i="7"/>
  <c r="Q113" i="7"/>
  <c r="P114" i="7"/>
  <c r="A112" i="7"/>
  <c r="A446" i="2"/>
  <c r="V113" i="7"/>
  <c r="U113" i="7"/>
  <c r="K114" i="7"/>
  <c r="L114" i="7"/>
  <c r="T113" i="7"/>
  <c r="M114" i="7"/>
  <c r="O114" i="7"/>
  <c r="N114" i="7"/>
  <c r="D116" i="7"/>
  <c r="J115" i="7"/>
  <c r="E115" i="7"/>
  <c r="I115" i="7"/>
  <c r="H115" i="7"/>
  <c r="G115" i="7"/>
  <c r="F115" i="7"/>
  <c r="Q253" i="11"/>
  <c r="R124" i="5"/>
  <c r="J123" i="5"/>
  <c r="F123" i="5"/>
  <c r="E123" i="5"/>
  <c r="D123" i="5"/>
  <c r="C123" i="5"/>
  <c r="K123" i="5"/>
  <c r="B123" i="5"/>
  <c r="I123" i="5"/>
  <c r="H123" i="5"/>
  <c r="G123" i="5"/>
  <c r="L27" i="5"/>
  <c r="B113" i="7" l="1"/>
  <c r="A113" i="7"/>
  <c r="O115" i="7"/>
  <c r="V114" i="7"/>
  <c r="K115" i="7"/>
  <c r="N115" i="7"/>
  <c r="L115" i="7"/>
  <c r="A448" i="2"/>
  <c r="A450" i="2" s="1"/>
  <c r="A452" i="2" s="1"/>
  <c r="A453" i="2" s="1"/>
  <c r="D117" i="7"/>
  <c r="F116" i="7"/>
  <c r="E116" i="7"/>
  <c r="G116" i="7"/>
  <c r="J116" i="7"/>
  <c r="I116" i="7"/>
  <c r="H116" i="7"/>
  <c r="R114" i="7"/>
  <c r="Q114" i="7"/>
  <c r="M115" i="7"/>
  <c r="U114" i="7"/>
  <c r="P115" i="7"/>
  <c r="S114" i="7"/>
  <c r="T114" i="7"/>
  <c r="Q254" i="11"/>
  <c r="R125" i="5"/>
  <c r="J124" i="5"/>
  <c r="E124" i="5"/>
  <c r="D124" i="5"/>
  <c r="C124" i="5"/>
  <c r="K124" i="5"/>
  <c r="B124" i="5"/>
  <c r="I124" i="5"/>
  <c r="H124" i="5"/>
  <c r="G124" i="5"/>
  <c r="F124" i="5"/>
  <c r="M28" i="5"/>
  <c r="L28" i="5"/>
  <c r="M29" i="5"/>
  <c r="T115" i="7" l="1"/>
  <c r="P116" i="7"/>
  <c r="B114" i="7"/>
  <c r="A454" i="2"/>
  <c r="A455" i="2" s="1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55" i="11"/>
  <c r="R126" i="5"/>
  <c r="J125" i="5"/>
  <c r="D125" i="5"/>
  <c r="C125" i="5"/>
  <c r="K125" i="5"/>
  <c r="B125" i="5"/>
  <c r="I125" i="5"/>
  <c r="H125" i="5"/>
  <c r="G125" i="5"/>
  <c r="F125" i="5"/>
  <c r="E125" i="5"/>
  <c r="L29" i="5"/>
  <c r="V116" i="7" l="1"/>
  <c r="P117" i="7"/>
  <c r="K117" i="7"/>
  <c r="U116" i="7"/>
  <c r="B115" i="7"/>
  <c r="A456" i="2"/>
  <c r="A457" i="2" s="1"/>
  <c r="A458" i="2" s="1"/>
  <c r="A459" i="2" s="1"/>
  <c r="A460" i="2" s="1"/>
  <c r="A461" i="2" s="1"/>
  <c r="A462" i="2" s="1"/>
  <c r="A464" i="2" s="1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56" i="11"/>
  <c r="R127" i="5"/>
  <c r="J126" i="5"/>
  <c r="C126" i="5"/>
  <c r="K126" i="5"/>
  <c r="B126" i="5"/>
  <c r="I126" i="5"/>
  <c r="H126" i="5"/>
  <c r="G126" i="5"/>
  <c r="F126" i="5"/>
  <c r="E126" i="5"/>
  <c r="D126" i="5"/>
  <c r="L30" i="5"/>
  <c r="M30" i="5"/>
  <c r="V117" i="7" l="1"/>
  <c r="P118" i="7"/>
  <c r="V118" i="7" s="1"/>
  <c r="B116" i="7"/>
  <c r="U117" i="7"/>
  <c r="A116" i="7"/>
  <c r="A465" i="2"/>
  <c r="A466" i="2" s="1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T118" i="7" s="1"/>
  <c r="R117" i="7"/>
  <c r="O118" i="7"/>
  <c r="M118" i="7"/>
  <c r="Q257" i="11"/>
  <c r="R128" i="5"/>
  <c r="J127" i="5"/>
  <c r="K127" i="5"/>
  <c r="B127" i="5"/>
  <c r="I127" i="5"/>
  <c r="H127" i="5"/>
  <c r="G127" i="5"/>
  <c r="F127" i="5"/>
  <c r="E127" i="5"/>
  <c r="D127" i="5"/>
  <c r="C127" i="5"/>
  <c r="M31" i="5"/>
  <c r="L31" i="5"/>
  <c r="M32" i="5"/>
  <c r="C117" i="7" l="1"/>
  <c r="B117" i="7"/>
  <c r="U118" i="7"/>
  <c r="A117" i="7"/>
  <c r="C118" i="7"/>
  <c r="L119" i="7"/>
  <c r="A469" i="2"/>
  <c r="A470" i="2" s="1"/>
  <c r="A471" i="2" s="1"/>
  <c r="A472" i="2" s="1"/>
  <c r="A474" i="2" s="1"/>
  <c r="A476" i="2" s="1"/>
  <c r="A478" i="2" s="1"/>
  <c r="A480" i="2" s="1"/>
  <c r="A481" i="2" s="1"/>
  <c r="A483" i="2" s="1"/>
  <c r="A484" i="2" s="1"/>
  <c r="A485" i="2" s="1"/>
  <c r="A486" i="2" s="1"/>
  <c r="P119" i="7"/>
  <c r="M119" i="7"/>
  <c r="O119" i="7"/>
  <c r="N119" i="7"/>
  <c r="D121" i="7"/>
  <c r="J120" i="7"/>
  <c r="E120" i="7"/>
  <c r="I120" i="7"/>
  <c r="H120" i="7"/>
  <c r="G120" i="7"/>
  <c r="F120" i="7"/>
  <c r="Q118" i="7"/>
  <c r="R118" i="7"/>
  <c r="S118" i="7"/>
  <c r="B118" i="7" s="1"/>
  <c r="K119" i="7"/>
  <c r="Q258" i="11"/>
  <c r="R129" i="5"/>
  <c r="J128" i="5"/>
  <c r="I128" i="5"/>
  <c r="H128" i="5"/>
  <c r="G128" i="5"/>
  <c r="F128" i="5"/>
  <c r="E128" i="5"/>
  <c r="D128" i="5"/>
  <c r="C128" i="5"/>
  <c r="K128" i="5"/>
  <c r="B128" i="5"/>
  <c r="L32" i="5"/>
  <c r="K120" i="7" l="1"/>
  <c r="S119" i="7"/>
  <c r="N120" i="7"/>
  <c r="A489" i="2"/>
  <c r="A490" i="2" s="1"/>
  <c r="A491" i="2" s="1"/>
  <c r="A495" i="2" s="1"/>
  <c r="A496" i="2" s="1"/>
  <c r="A498" i="2" s="1"/>
  <c r="A499" i="2" s="1"/>
  <c r="A500" i="2" s="1"/>
  <c r="A501" i="2" s="1"/>
  <c r="A502" i="2" s="1"/>
  <c r="A504" i="2" s="1"/>
  <c r="A505" i="2" s="1"/>
  <c r="A506" i="2" s="1"/>
  <c r="A509" i="2" s="1"/>
  <c r="A512" i="2" s="1"/>
  <c r="A513" i="2" s="1"/>
  <c r="A514" i="2" s="1"/>
  <c r="A516" i="2" s="1"/>
  <c r="A517" i="2" s="1"/>
  <c r="A518" i="2" s="1"/>
  <c r="A519" i="2" s="1"/>
  <c r="A520" i="2" s="1"/>
  <c r="A521" i="2" s="1"/>
  <c r="A522" i="2" s="1"/>
  <c r="A523" i="2" s="1"/>
  <c r="A525" i="2" s="1"/>
  <c r="A526" i="2" s="1"/>
  <c r="A528" i="2" s="1"/>
  <c r="A530" i="2" s="1"/>
  <c r="A531" i="2" s="1"/>
  <c r="A532" i="2" s="1"/>
  <c r="A534" i="2" s="1"/>
  <c r="A535" i="2" s="1"/>
  <c r="A536" i="2" s="1"/>
  <c r="A537" i="2" s="1"/>
  <c r="A538" i="2" s="1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T119" i="7"/>
  <c r="P120" i="7"/>
  <c r="Q259" i="11"/>
  <c r="R130" i="5"/>
  <c r="J129" i="5"/>
  <c r="H129" i="5"/>
  <c r="G129" i="5"/>
  <c r="F129" i="5"/>
  <c r="E129" i="5"/>
  <c r="D129" i="5"/>
  <c r="C129" i="5"/>
  <c r="K129" i="5"/>
  <c r="B129" i="5"/>
  <c r="I129" i="5"/>
  <c r="L33" i="5"/>
  <c r="M33" i="5"/>
  <c r="M34" i="5"/>
  <c r="Q120" i="7" l="1"/>
  <c r="N121" i="7"/>
  <c r="K121" i="7"/>
  <c r="P121" i="7"/>
  <c r="M121" i="7"/>
  <c r="O121" i="7"/>
  <c r="B119" i="7"/>
  <c r="A540" i="2"/>
  <c r="A541" i="2" s="1"/>
  <c r="V120" i="7"/>
  <c r="U120" i="7"/>
  <c r="S120" i="7"/>
  <c r="T120" i="7"/>
  <c r="A119" i="7"/>
  <c r="D123" i="7"/>
  <c r="F122" i="7"/>
  <c r="E122" i="7"/>
  <c r="J122" i="7"/>
  <c r="I122" i="7"/>
  <c r="H122" i="7"/>
  <c r="G122" i="7"/>
  <c r="R120" i="7"/>
  <c r="A120" i="7" s="1"/>
  <c r="L121" i="7"/>
  <c r="Q260" i="11"/>
  <c r="R131" i="5"/>
  <c r="J130" i="5"/>
  <c r="G130" i="5"/>
  <c r="F130" i="5"/>
  <c r="E130" i="5"/>
  <c r="D130" i="5"/>
  <c r="C130" i="5"/>
  <c r="K130" i="5"/>
  <c r="B130" i="5"/>
  <c r="I130" i="5"/>
  <c r="H130" i="5"/>
  <c r="M35" i="5"/>
  <c r="L34" i="5"/>
  <c r="L122" i="7" l="1"/>
  <c r="T122" i="7" s="1"/>
  <c r="U121" i="7"/>
  <c r="B120" i="7"/>
  <c r="R121" i="7"/>
  <c r="V121" i="7"/>
  <c r="C121" i="7" s="1"/>
  <c r="Q121" i="7"/>
  <c r="P122" i="7"/>
  <c r="V122" i="7" s="1"/>
  <c r="A542" i="2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261" i="11"/>
  <c r="R132" i="5"/>
  <c r="J131" i="5"/>
  <c r="F131" i="5"/>
  <c r="E131" i="5"/>
  <c r="D131" i="5"/>
  <c r="C131" i="5"/>
  <c r="K131" i="5"/>
  <c r="B131" i="5"/>
  <c r="I131" i="5"/>
  <c r="H131" i="5"/>
  <c r="G131" i="5"/>
  <c r="L35" i="5"/>
  <c r="A121" i="7" l="1"/>
  <c r="B121" i="7"/>
  <c r="U122" i="7"/>
  <c r="N123" i="7"/>
  <c r="L123" i="7"/>
  <c r="C122" i="7"/>
  <c r="A543" i="2"/>
  <c r="A544" i="2" s="1"/>
  <c r="S122" i="7"/>
  <c r="B122" i="7" s="1"/>
  <c r="Q122" i="7"/>
  <c r="R122" i="7"/>
  <c r="M123" i="7"/>
  <c r="P123" i="7"/>
  <c r="K123" i="7"/>
  <c r="O123" i="7"/>
  <c r="D125" i="7"/>
  <c r="H124" i="7"/>
  <c r="G124" i="7"/>
  <c r="I124" i="7"/>
  <c r="F124" i="7"/>
  <c r="E124" i="7"/>
  <c r="J124" i="7"/>
  <c r="Q262" i="11"/>
  <c r="R133" i="5"/>
  <c r="J132" i="5"/>
  <c r="E132" i="5"/>
  <c r="D132" i="5"/>
  <c r="C132" i="5"/>
  <c r="K132" i="5"/>
  <c r="B132" i="5"/>
  <c r="I132" i="5"/>
  <c r="H132" i="5"/>
  <c r="G132" i="5"/>
  <c r="F132" i="5"/>
  <c r="M36" i="5"/>
  <c r="L36" i="5"/>
  <c r="M37" i="5"/>
  <c r="N124" i="7" l="1"/>
  <c r="O124" i="7"/>
  <c r="K124" i="7"/>
  <c r="S123" i="7"/>
  <c r="A548" i="2"/>
  <c r="A549" i="2" s="1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Q263" i="11"/>
  <c r="R134" i="5"/>
  <c r="J133" i="5"/>
  <c r="D133" i="5"/>
  <c r="C133" i="5"/>
  <c r="K133" i="5"/>
  <c r="B133" i="5"/>
  <c r="I133" i="5"/>
  <c r="H133" i="5"/>
  <c r="G133" i="5"/>
  <c r="F133" i="5"/>
  <c r="E133" i="5"/>
  <c r="L37" i="5"/>
  <c r="K125" i="7" l="1"/>
  <c r="Q124" i="7"/>
  <c r="C123" i="7"/>
  <c r="M125" i="7"/>
  <c r="O125" i="7"/>
  <c r="A123" i="7"/>
  <c r="B123" i="7"/>
  <c r="A550" i="2"/>
  <c r="A551" i="2" s="1"/>
  <c r="A553" i="2" s="1"/>
  <c r="A554" i="2" s="1"/>
  <c r="A556" i="2" s="1"/>
  <c r="A557" i="2" s="1"/>
  <c r="A562" i="2" s="1"/>
  <c r="A564" i="2" s="1"/>
  <c r="A566" i="2" s="1"/>
  <c r="A573" i="2" s="1"/>
  <c r="A576" i="2" s="1"/>
  <c r="A577" i="2" s="1"/>
  <c r="A580" i="2" s="1"/>
  <c r="A582" i="2" s="1"/>
  <c r="A585" i="2" s="1"/>
  <c r="A586" i="2" s="1"/>
  <c r="A587" i="2" s="1"/>
  <c r="A588" i="2" s="1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A124" i="7" s="1"/>
  <c r="L125" i="7"/>
  <c r="Q264" i="11"/>
  <c r="R135" i="5"/>
  <c r="J134" i="5"/>
  <c r="C134" i="5"/>
  <c r="K134" i="5"/>
  <c r="B134" i="5"/>
  <c r="I134" i="5"/>
  <c r="H134" i="5"/>
  <c r="G134" i="5"/>
  <c r="F134" i="5"/>
  <c r="E134" i="5"/>
  <c r="D134" i="5"/>
  <c r="M38" i="5"/>
  <c r="L38" i="5"/>
  <c r="P126" i="7" l="1"/>
  <c r="Q125" i="7"/>
  <c r="M126" i="7"/>
  <c r="R125" i="7"/>
  <c r="L126" i="7"/>
  <c r="B124" i="7"/>
  <c r="K126" i="7"/>
  <c r="A590" i="2"/>
  <c r="A594" i="2" s="1"/>
  <c r="D128" i="7"/>
  <c r="F127" i="7"/>
  <c r="E127" i="7"/>
  <c r="J127" i="7"/>
  <c r="I127" i="7"/>
  <c r="H127" i="7"/>
  <c r="G127" i="7"/>
  <c r="U125" i="7"/>
  <c r="V125" i="7"/>
  <c r="N126" i="7"/>
  <c r="S125" i="7"/>
  <c r="T125" i="7"/>
  <c r="O126" i="7"/>
  <c r="Q265" i="11"/>
  <c r="R136" i="5"/>
  <c r="J135" i="5"/>
  <c r="K135" i="5"/>
  <c r="B135" i="5"/>
  <c r="I135" i="5"/>
  <c r="H135" i="5"/>
  <c r="G135" i="5"/>
  <c r="F135" i="5"/>
  <c r="E135" i="5"/>
  <c r="D135" i="5"/>
  <c r="C135" i="5"/>
  <c r="L39" i="5"/>
  <c r="M39" i="5"/>
  <c r="A125" i="7" l="1"/>
  <c r="T126" i="7"/>
  <c r="N127" i="7"/>
  <c r="V126" i="7"/>
  <c r="B125" i="7"/>
  <c r="L127" i="7"/>
  <c r="A595" i="2"/>
  <c r="A596" i="2" s="1"/>
  <c r="A597" i="2" s="1"/>
  <c r="A598" i="2" s="1"/>
  <c r="A599" i="2" s="1"/>
  <c r="A600" i="2" s="1"/>
  <c r="A601" i="2" s="1"/>
  <c r="K127" i="7"/>
  <c r="O127" i="7"/>
  <c r="D129" i="7"/>
  <c r="G128" i="7"/>
  <c r="F128" i="7"/>
  <c r="E128" i="7"/>
  <c r="H128" i="7"/>
  <c r="J128" i="7"/>
  <c r="I128" i="7"/>
  <c r="Q126" i="7"/>
  <c r="R126" i="7"/>
  <c r="S126" i="7"/>
  <c r="B126" i="7" s="1"/>
  <c r="M127" i="7"/>
  <c r="U126" i="7"/>
  <c r="P127" i="7"/>
  <c r="Q266" i="11"/>
  <c r="R137" i="5"/>
  <c r="J136" i="5"/>
  <c r="I136" i="5"/>
  <c r="H136" i="5"/>
  <c r="G136" i="5"/>
  <c r="F136" i="5"/>
  <c r="E136" i="5"/>
  <c r="D136" i="5"/>
  <c r="C136" i="5"/>
  <c r="K136" i="5"/>
  <c r="B136" i="5"/>
  <c r="L40" i="5"/>
  <c r="M41" i="5"/>
  <c r="M40" i="5"/>
  <c r="N128" i="7" l="1"/>
  <c r="S127" i="7"/>
  <c r="P128" i="7"/>
  <c r="M128" i="7"/>
  <c r="A126" i="7"/>
  <c r="A602" i="2"/>
  <c r="A603" i="2" s="1"/>
  <c r="A604" i="2" s="1"/>
  <c r="A605" i="2" s="1"/>
  <c r="A606" i="2" s="1"/>
  <c r="A607" i="2" s="1"/>
  <c r="A608" i="2" s="1"/>
  <c r="A609" i="2" s="1"/>
  <c r="A612" i="2" s="1"/>
  <c r="A613" i="2" s="1"/>
  <c r="A614" i="2" s="1"/>
  <c r="A618" i="2" s="1"/>
  <c r="A620" i="2" s="1"/>
  <c r="A622" i="2" s="1"/>
  <c r="A633" i="2" s="1"/>
  <c r="A634" i="2" s="1"/>
  <c r="A635" i="2" s="1"/>
  <c r="A636" i="2" s="1"/>
  <c r="A637" i="2" s="1"/>
  <c r="A638" i="2" s="1"/>
  <c r="A643" i="2" s="1"/>
  <c r="A644" i="2" s="1"/>
  <c r="A647" i="2" s="1"/>
  <c r="A648" i="2" s="1"/>
  <c r="A650" i="2" s="1"/>
  <c r="A651" i="2" s="1"/>
  <c r="A652" i="2" s="1"/>
  <c r="A657" i="2" s="1"/>
  <c r="A658" i="2" s="1"/>
  <c r="A659" i="2" s="1"/>
  <c r="A662" i="2" s="1"/>
  <c r="A663" i="2" s="1"/>
  <c r="A664" i="2" s="1"/>
  <c r="A665" i="2" s="1"/>
  <c r="A666" i="2" s="1"/>
  <c r="A667" i="2" s="1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267" i="11"/>
  <c r="R138" i="5"/>
  <c r="J137" i="5"/>
  <c r="H137" i="5"/>
  <c r="G137" i="5"/>
  <c r="F137" i="5"/>
  <c r="E137" i="5"/>
  <c r="D137" i="5"/>
  <c r="C137" i="5"/>
  <c r="K137" i="5"/>
  <c r="B137" i="5"/>
  <c r="I137" i="5"/>
  <c r="M42" i="5"/>
  <c r="L41" i="5"/>
  <c r="P129" i="7" l="1"/>
  <c r="U128" i="7"/>
  <c r="N129" i="7"/>
  <c r="A127" i="7"/>
  <c r="L129" i="7"/>
  <c r="K129" i="7"/>
  <c r="C127" i="7"/>
  <c r="V128" i="7"/>
  <c r="B127" i="7"/>
  <c r="A669" i="2"/>
  <c r="A671" i="2" s="1"/>
  <c r="A674" i="2" s="1"/>
  <c r="D131" i="7"/>
  <c r="I130" i="7"/>
  <c r="H130" i="7"/>
  <c r="G130" i="7"/>
  <c r="N130" i="7" s="1"/>
  <c r="F130" i="7"/>
  <c r="J130" i="7"/>
  <c r="E130" i="7"/>
  <c r="S128" i="7"/>
  <c r="T128" i="7"/>
  <c r="O129" i="7"/>
  <c r="R128" i="7"/>
  <c r="Q128" i="7"/>
  <c r="M129" i="7"/>
  <c r="Q268" i="11"/>
  <c r="R139" i="5"/>
  <c r="J138" i="5"/>
  <c r="G138" i="5"/>
  <c r="F138" i="5"/>
  <c r="E138" i="5"/>
  <c r="D138" i="5"/>
  <c r="C138" i="5"/>
  <c r="K138" i="5"/>
  <c r="B138" i="5"/>
  <c r="I138" i="5"/>
  <c r="H138" i="5"/>
  <c r="M43" i="5"/>
  <c r="L42" i="5"/>
  <c r="V129" i="7" l="1"/>
  <c r="B128" i="7"/>
  <c r="R129" i="7"/>
  <c r="P130" i="7"/>
  <c r="A128" i="7"/>
  <c r="K130" i="7"/>
  <c r="A675" i="2"/>
  <c r="A678" i="2" s="1"/>
  <c r="A679" i="2" s="1"/>
  <c r="A680" i="2" s="1"/>
  <c r="A682" i="2" s="1"/>
  <c r="A684" i="2" s="1"/>
  <c r="A685" i="2" s="1"/>
  <c r="A687" i="2" s="1"/>
  <c r="A688" i="2" s="1"/>
  <c r="S129" i="7"/>
  <c r="L130" i="7"/>
  <c r="U129" i="7"/>
  <c r="T129" i="7"/>
  <c r="O130" i="7"/>
  <c r="M130" i="7"/>
  <c r="D132" i="7"/>
  <c r="J131" i="7"/>
  <c r="I131" i="7"/>
  <c r="H131" i="7"/>
  <c r="G131" i="7"/>
  <c r="F131" i="7"/>
  <c r="E131" i="7"/>
  <c r="Q129" i="7"/>
  <c r="A129" i="7" s="1"/>
  <c r="Q269" i="11"/>
  <c r="R140" i="5"/>
  <c r="J139" i="5"/>
  <c r="F139" i="5"/>
  <c r="E139" i="5"/>
  <c r="D139" i="5"/>
  <c r="C139" i="5"/>
  <c r="K139" i="5"/>
  <c r="B139" i="5"/>
  <c r="I139" i="5"/>
  <c r="H139" i="5"/>
  <c r="G139" i="5"/>
  <c r="L43" i="5"/>
  <c r="K131" i="7" l="1"/>
  <c r="V130" i="7"/>
  <c r="U130" i="7"/>
  <c r="L131" i="7"/>
  <c r="O131" i="7"/>
  <c r="N131" i="7"/>
  <c r="B129" i="7"/>
  <c r="M131" i="7"/>
  <c r="R130" i="7"/>
  <c r="A690" i="2"/>
  <c r="A691" i="2" s="1"/>
  <c r="A692" i="2" s="1"/>
  <c r="Q130" i="7"/>
  <c r="T130" i="7"/>
  <c r="S130" i="7"/>
  <c r="P131" i="7"/>
  <c r="D133" i="7"/>
  <c r="E132" i="7"/>
  <c r="F132" i="7"/>
  <c r="J132" i="7"/>
  <c r="I132" i="7"/>
  <c r="H132" i="7"/>
  <c r="G132" i="7"/>
  <c r="Q270" i="11"/>
  <c r="R141" i="5"/>
  <c r="J140" i="5"/>
  <c r="E140" i="5"/>
  <c r="D140" i="5"/>
  <c r="C140" i="5"/>
  <c r="K140" i="5"/>
  <c r="B140" i="5"/>
  <c r="I140" i="5"/>
  <c r="H140" i="5"/>
  <c r="G140" i="5"/>
  <c r="F140" i="5"/>
  <c r="L44" i="5"/>
  <c r="L45" i="5"/>
  <c r="M44" i="5"/>
  <c r="S131" i="7" l="1"/>
  <c r="R131" i="7"/>
  <c r="A130" i="7"/>
  <c r="T131" i="7"/>
  <c r="M132" i="7"/>
  <c r="Q131" i="7"/>
  <c r="L132" i="7"/>
  <c r="O132" i="7"/>
  <c r="B130" i="7"/>
  <c r="A694" i="2"/>
  <c r="D134" i="7"/>
  <c r="J133" i="7"/>
  <c r="I133" i="7"/>
  <c r="H133" i="7"/>
  <c r="G133" i="7"/>
  <c r="F133" i="7"/>
  <c r="E133" i="7"/>
  <c r="V131" i="7"/>
  <c r="U131" i="7"/>
  <c r="K132" i="7"/>
  <c r="P132" i="7"/>
  <c r="N132" i="7"/>
  <c r="Q271" i="11"/>
  <c r="R142" i="5"/>
  <c r="J141" i="5"/>
  <c r="D141" i="5"/>
  <c r="C141" i="5"/>
  <c r="K141" i="5"/>
  <c r="B141" i="5"/>
  <c r="I141" i="5"/>
  <c r="H141" i="5"/>
  <c r="G141" i="5"/>
  <c r="F141" i="5"/>
  <c r="E141" i="5"/>
  <c r="M45" i="5"/>
  <c r="M46" i="5"/>
  <c r="A131" i="7" l="1"/>
  <c r="B131" i="7"/>
  <c r="O133" i="7"/>
  <c r="T132" i="7"/>
  <c r="K133" i="7"/>
  <c r="R133" i="7" s="1"/>
  <c r="S132" i="7"/>
  <c r="A695" i="2"/>
  <c r="A698" i="2" s="1"/>
  <c r="A699" i="2" s="1"/>
  <c r="Q132" i="7"/>
  <c r="R132" i="7"/>
  <c r="N133" i="7"/>
  <c r="D135" i="7"/>
  <c r="J134" i="7"/>
  <c r="I134" i="7"/>
  <c r="H134" i="7"/>
  <c r="G134" i="7"/>
  <c r="F134" i="7"/>
  <c r="E134" i="7"/>
  <c r="V132" i="7"/>
  <c r="U132" i="7"/>
  <c r="P133" i="7"/>
  <c r="L133" i="7"/>
  <c r="M133" i="7"/>
  <c r="Q272" i="11"/>
  <c r="R143" i="5"/>
  <c r="C142" i="5"/>
  <c r="K142" i="5"/>
  <c r="B142" i="5"/>
  <c r="J142" i="5"/>
  <c r="I142" i="5"/>
  <c r="H142" i="5"/>
  <c r="G142" i="5"/>
  <c r="F142" i="5"/>
  <c r="E142" i="5"/>
  <c r="D142" i="5"/>
  <c r="L46" i="5"/>
  <c r="B132" i="7" l="1"/>
  <c r="Q133" i="7"/>
  <c r="C132" i="7"/>
  <c r="L134" i="7"/>
  <c r="N134" i="7"/>
  <c r="M134" i="7"/>
  <c r="A700" i="2"/>
  <c r="A702" i="2" s="1"/>
  <c r="A703" i="2" s="1"/>
  <c r="A711" i="2" s="1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F135" i="7"/>
  <c r="A132" i="7"/>
  <c r="A133" i="7" s="1"/>
  <c r="Q273" i="11"/>
  <c r="R144" i="5"/>
  <c r="J143" i="5"/>
  <c r="K143" i="5"/>
  <c r="B143" i="5"/>
  <c r="I143" i="5"/>
  <c r="H143" i="5"/>
  <c r="G143" i="5"/>
  <c r="F143" i="5"/>
  <c r="E143" i="5"/>
  <c r="D143" i="5"/>
  <c r="C143" i="5"/>
  <c r="L47" i="5"/>
  <c r="M47" i="5"/>
  <c r="S134" i="7" l="1"/>
  <c r="O135" i="7"/>
  <c r="B133" i="7"/>
  <c r="A712" i="2"/>
  <c r="A713" i="2" s="1"/>
  <c r="A714" i="2" s="1"/>
  <c r="A715" i="2" s="1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B134" i="7" s="1"/>
  <c r="V134" i="7"/>
  <c r="U134" i="7"/>
  <c r="L135" i="7"/>
  <c r="Q274" i="11"/>
  <c r="R145" i="5"/>
  <c r="J144" i="5"/>
  <c r="I144" i="5"/>
  <c r="H144" i="5"/>
  <c r="G144" i="5"/>
  <c r="F144" i="5"/>
  <c r="E144" i="5"/>
  <c r="D144" i="5"/>
  <c r="C144" i="5"/>
  <c r="B144" i="5"/>
  <c r="K144" i="5"/>
  <c r="M48" i="5"/>
  <c r="L48" i="5"/>
  <c r="M49" i="5"/>
  <c r="K136" i="7" l="1"/>
  <c r="O136" i="7"/>
  <c r="A716" i="2"/>
  <c r="A717" i="2" s="1"/>
  <c r="A718" i="2" s="1"/>
  <c r="N136" i="7"/>
  <c r="P136" i="7"/>
  <c r="S135" i="7"/>
  <c r="T135" i="7"/>
  <c r="L136" i="7"/>
  <c r="D138" i="7"/>
  <c r="E137" i="7"/>
  <c r="J137" i="7"/>
  <c r="I137" i="7"/>
  <c r="F137" i="7"/>
  <c r="H137" i="7"/>
  <c r="G137" i="7"/>
  <c r="M136" i="7"/>
  <c r="U135" i="7"/>
  <c r="V135" i="7"/>
  <c r="R135" i="7"/>
  <c r="Q135" i="7"/>
  <c r="A134" i="7"/>
  <c r="Q275" i="11"/>
  <c r="R146" i="5"/>
  <c r="J145" i="5"/>
  <c r="H145" i="5"/>
  <c r="G145" i="5"/>
  <c r="F145" i="5"/>
  <c r="E145" i="5"/>
  <c r="D145" i="5"/>
  <c r="C145" i="5"/>
  <c r="K145" i="5"/>
  <c r="B145" i="5"/>
  <c r="I145" i="5"/>
  <c r="L49" i="5"/>
  <c r="Q136" i="7" l="1"/>
  <c r="B135" i="7"/>
  <c r="K137" i="7"/>
  <c r="N137" i="7"/>
  <c r="M137" i="7"/>
  <c r="A719" i="2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276" i="11"/>
  <c r="R147" i="5"/>
  <c r="J146" i="5"/>
  <c r="G146" i="5"/>
  <c r="F146" i="5"/>
  <c r="E146" i="5"/>
  <c r="D146" i="5"/>
  <c r="C146" i="5"/>
  <c r="K146" i="5"/>
  <c r="B146" i="5"/>
  <c r="I146" i="5"/>
  <c r="H146" i="5"/>
  <c r="M50" i="5"/>
  <c r="L50" i="5"/>
  <c r="R137" i="7" l="1"/>
  <c r="N138" i="7"/>
  <c r="B136" i="7"/>
  <c r="A136" i="7"/>
  <c r="A722" i="2"/>
  <c r="A723" i="2" s="1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277" i="11"/>
  <c r="R148" i="5"/>
  <c r="J147" i="5"/>
  <c r="F147" i="5"/>
  <c r="E147" i="5"/>
  <c r="D147" i="5"/>
  <c r="C147" i="5"/>
  <c r="K147" i="5"/>
  <c r="B147" i="5"/>
  <c r="I147" i="5"/>
  <c r="H147" i="5"/>
  <c r="G147" i="5"/>
  <c r="M51" i="5"/>
  <c r="L51" i="5"/>
  <c r="N139" i="7" l="1"/>
  <c r="A137" i="7"/>
  <c r="B137" i="7"/>
  <c r="K139" i="7"/>
  <c r="A724" i="2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Q278" i="11"/>
  <c r="R149" i="5"/>
  <c r="J148" i="5"/>
  <c r="G148" i="5"/>
  <c r="E148" i="5"/>
  <c r="F148" i="5"/>
  <c r="D148" i="5"/>
  <c r="C148" i="5"/>
  <c r="B148" i="5"/>
  <c r="K148" i="5"/>
  <c r="I148" i="5"/>
  <c r="H148" i="5"/>
  <c r="M52" i="5"/>
  <c r="L52" i="5"/>
  <c r="K140" i="7" l="1"/>
  <c r="B138" i="7"/>
  <c r="A138" i="7"/>
  <c r="Q139" i="7"/>
  <c r="M140" i="7"/>
  <c r="A725" i="2"/>
  <c r="A726" i="2" s="1"/>
  <c r="N140" i="7"/>
  <c r="R139" i="7"/>
  <c r="O140" i="7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279" i="11"/>
  <c r="R150" i="5"/>
  <c r="J149" i="5"/>
  <c r="F149" i="5"/>
  <c r="E149" i="5"/>
  <c r="D149" i="5"/>
  <c r="C149" i="5"/>
  <c r="K149" i="5"/>
  <c r="I149" i="5"/>
  <c r="H149" i="5"/>
  <c r="G149" i="5"/>
  <c r="B149" i="5"/>
  <c r="L53" i="5"/>
  <c r="M53" i="5"/>
  <c r="R140" i="7" l="1"/>
  <c r="A139" i="7"/>
  <c r="B139" i="7"/>
  <c r="O141" i="7"/>
  <c r="A727" i="2"/>
  <c r="A728" i="2" s="1"/>
  <c r="P141" i="7"/>
  <c r="D143" i="7"/>
  <c r="J142" i="7"/>
  <c r="I142" i="7"/>
  <c r="H142" i="7"/>
  <c r="G142" i="7"/>
  <c r="F142" i="7"/>
  <c r="E142" i="7"/>
  <c r="V140" i="7"/>
  <c r="U140" i="7"/>
  <c r="T140" i="7"/>
  <c r="S140" i="7"/>
  <c r="Q140" i="7"/>
  <c r="L141" i="7"/>
  <c r="K141" i="7"/>
  <c r="N141" i="7"/>
  <c r="M141" i="7"/>
  <c r="Q280" i="11"/>
  <c r="R151" i="5"/>
  <c r="J150" i="5"/>
  <c r="E150" i="5"/>
  <c r="D150" i="5"/>
  <c r="C150" i="5"/>
  <c r="K150" i="5"/>
  <c r="B150" i="5"/>
  <c r="I150" i="5"/>
  <c r="F150" i="5"/>
  <c r="H150" i="5"/>
  <c r="G150" i="5"/>
  <c r="L54" i="5"/>
  <c r="M54" i="5"/>
  <c r="A140" i="7" l="1"/>
  <c r="L142" i="7"/>
  <c r="T142" i="7" s="1"/>
  <c r="B140" i="7"/>
  <c r="M142" i="7"/>
  <c r="P142" i="7"/>
  <c r="V142" i="7" s="1"/>
  <c r="O142" i="7"/>
  <c r="C140" i="7"/>
  <c r="A729" i="2"/>
  <c r="A730" i="2" s="1"/>
  <c r="A731" i="2" s="1"/>
  <c r="A732" i="2" s="1"/>
  <c r="A735" i="2" s="1"/>
  <c r="T141" i="7"/>
  <c r="S141" i="7"/>
  <c r="B141" i="7" s="1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281" i="11"/>
  <c r="R152" i="5"/>
  <c r="J151" i="5"/>
  <c r="D151" i="5"/>
  <c r="C151" i="5"/>
  <c r="K151" i="5"/>
  <c r="B151" i="5"/>
  <c r="I151" i="5"/>
  <c r="H151" i="5"/>
  <c r="G151" i="5"/>
  <c r="F151" i="5"/>
  <c r="E151" i="5"/>
  <c r="M55" i="5"/>
  <c r="M56" i="5"/>
  <c r="L56" i="5"/>
  <c r="L55" i="5"/>
  <c r="S142" i="7" l="1"/>
  <c r="B142" i="7" s="1"/>
  <c r="L143" i="7"/>
  <c r="U142" i="7"/>
  <c r="C142" i="7" s="1"/>
  <c r="A738" i="2"/>
  <c r="A739" i="2" s="1"/>
  <c r="A740" i="2" s="1"/>
  <c r="A741" i="2" s="1"/>
  <c r="A742" i="2" s="1"/>
  <c r="A746" i="2" s="1"/>
  <c r="M143" i="7"/>
  <c r="O143" i="7"/>
  <c r="N143" i="7"/>
  <c r="A141" i="7"/>
  <c r="P143" i="7"/>
  <c r="D145" i="7"/>
  <c r="I144" i="7"/>
  <c r="H144" i="7"/>
  <c r="G144" i="7"/>
  <c r="F144" i="7"/>
  <c r="E144" i="7"/>
  <c r="J144" i="7"/>
  <c r="Q142" i="7"/>
  <c r="R142" i="7"/>
  <c r="K143" i="7"/>
  <c r="Q282" i="11"/>
  <c r="R153" i="5"/>
  <c r="J152" i="5"/>
  <c r="C152" i="5"/>
  <c r="K152" i="5"/>
  <c r="B152" i="5"/>
  <c r="I152" i="5"/>
  <c r="H152" i="5"/>
  <c r="G152" i="5"/>
  <c r="F152" i="5"/>
  <c r="E152" i="5"/>
  <c r="D152" i="5"/>
  <c r="P144" i="7" l="1"/>
  <c r="V144" i="7" s="1"/>
  <c r="O144" i="7"/>
  <c r="Q143" i="7"/>
  <c r="S143" i="7"/>
  <c r="A142" i="7"/>
  <c r="M144" i="7"/>
  <c r="K144" i="7"/>
  <c r="T143" i="7"/>
  <c r="B143" i="7" s="1"/>
  <c r="A747" i="2"/>
  <c r="A751" i="2" s="1"/>
  <c r="V143" i="7"/>
  <c r="U143" i="7"/>
  <c r="L144" i="7"/>
  <c r="R143" i="7"/>
  <c r="N144" i="7"/>
  <c r="D146" i="7"/>
  <c r="J145" i="7"/>
  <c r="I145" i="7"/>
  <c r="H145" i="7"/>
  <c r="G145" i="7"/>
  <c r="F145" i="7"/>
  <c r="E145" i="7"/>
  <c r="Q283" i="11"/>
  <c r="R154" i="5"/>
  <c r="J153" i="5"/>
  <c r="K153" i="5"/>
  <c r="B153" i="5"/>
  <c r="I153" i="5"/>
  <c r="H153" i="5"/>
  <c r="G153" i="5"/>
  <c r="F153" i="5"/>
  <c r="E153" i="5"/>
  <c r="C153" i="5"/>
  <c r="D153" i="5"/>
  <c r="L57" i="5"/>
  <c r="L58" i="5"/>
  <c r="M57" i="5"/>
  <c r="A143" i="7" l="1"/>
  <c r="Q144" i="7"/>
  <c r="U144" i="7"/>
  <c r="C144" i="7" s="1"/>
  <c r="O145" i="7"/>
  <c r="P145" i="7"/>
  <c r="R144" i="7"/>
  <c r="K145" i="7"/>
  <c r="N145" i="7"/>
  <c r="M145" i="7"/>
  <c r="A752" i="2"/>
  <c r="D147" i="7"/>
  <c r="J146" i="7"/>
  <c r="I146" i="7"/>
  <c r="H146" i="7"/>
  <c r="G146" i="7"/>
  <c r="F146" i="7"/>
  <c r="E146" i="7"/>
  <c r="T144" i="7"/>
  <c r="S144" i="7"/>
  <c r="L145" i="7"/>
  <c r="Q284" i="11"/>
  <c r="R155" i="5"/>
  <c r="J154" i="5"/>
  <c r="I154" i="5"/>
  <c r="H154" i="5"/>
  <c r="G154" i="5"/>
  <c r="F154" i="5"/>
  <c r="E154" i="5"/>
  <c r="D154" i="5"/>
  <c r="K154" i="5"/>
  <c r="C154" i="5"/>
  <c r="B154" i="5"/>
  <c r="M59" i="5"/>
  <c r="M58" i="5"/>
  <c r="A144" i="7" l="1"/>
  <c r="B144" i="7"/>
  <c r="V145" i="7"/>
  <c r="U145" i="7"/>
  <c r="R145" i="7"/>
  <c r="Q145" i="7"/>
  <c r="P146" i="7"/>
  <c r="K146" i="7"/>
  <c r="A753" i="2"/>
  <c r="A755" i="2" s="1"/>
  <c r="N146" i="7"/>
  <c r="M146" i="7"/>
  <c r="T145" i="7"/>
  <c r="S145" i="7"/>
  <c r="O146" i="7"/>
  <c r="L146" i="7"/>
  <c r="D148" i="7"/>
  <c r="J147" i="7"/>
  <c r="I147" i="7"/>
  <c r="H147" i="7"/>
  <c r="G147" i="7"/>
  <c r="F147" i="7"/>
  <c r="E147" i="7"/>
  <c r="Q285" i="11"/>
  <c r="R156" i="5"/>
  <c r="J155" i="5"/>
  <c r="H155" i="5"/>
  <c r="G155" i="5"/>
  <c r="F155" i="5"/>
  <c r="E155" i="5"/>
  <c r="D155" i="5"/>
  <c r="C155" i="5"/>
  <c r="K155" i="5"/>
  <c r="I155" i="5"/>
  <c r="B155" i="5"/>
  <c r="L60" i="5"/>
  <c r="L59" i="5"/>
  <c r="C145" i="7" l="1"/>
  <c r="A145" i="7"/>
  <c r="Q146" i="7"/>
  <c r="N147" i="7"/>
  <c r="M147" i="7"/>
  <c r="V146" i="7"/>
  <c r="L147" i="7"/>
  <c r="P147" i="7"/>
  <c r="V147" i="7" s="1"/>
  <c r="B145" i="7"/>
  <c r="A756" i="2"/>
  <c r="A757" i="2" s="1"/>
  <c r="A759" i="2" s="1"/>
  <c r="R146" i="7"/>
  <c r="D149" i="7"/>
  <c r="I148" i="7"/>
  <c r="H148" i="7"/>
  <c r="G148" i="7"/>
  <c r="F148" i="7"/>
  <c r="E148" i="7"/>
  <c r="J148" i="7"/>
  <c r="S146" i="7"/>
  <c r="T146" i="7"/>
  <c r="U146" i="7"/>
  <c r="O147" i="7"/>
  <c r="K147" i="7"/>
  <c r="Q286" i="11"/>
  <c r="R157" i="5"/>
  <c r="J156" i="5"/>
  <c r="G156" i="5"/>
  <c r="F156" i="5"/>
  <c r="E156" i="5"/>
  <c r="D156" i="5"/>
  <c r="C156" i="5"/>
  <c r="K156" i="5"/>
  <c r="B156" i="5"/>
  <c r="H156" i="5"/>
  <c r="I156" i="5"/>
  <c r="M61" i="5"/>
  <c r="M60" i="5"/>
  <c r="C146" i="7" l="1"/>
  <c r="A146" i="7"/>
  <c r="U147" i="7"/>
  <c r="C147" i="7" s="1"/>
  <c r="N148" i="7"/>
  <c r="M148" i="7"/>
  <c r="B146" i="7"/>
  <c r="A760" i="2"/>
  <c r="A761" i="2" s="1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287" i="11"/>
  <c r="R158" i="5"/>
  <c r="J157" i="5"/>
  <c r="F157" i="5"/>
  <c r="E157" i="5"/>
  <c r="D157" i="5"/>
  <c r="C157" i="5"/>
  <c r="K157" i="5"/>
  <c r="B157" i="5"/>
  <c r="I157" i="5"/>
  <c r="H157" i="5"/>
  <c r="G157" i="5"/>
  <c r="L61" i="5"/>
  <c r="K149" i="7" l="1"/>
  <c r="N149" i="7"/>
  <c r="B147" i="7"/>
  <c r="A762" i="2"/>
  <c r="A763" i="2" s="1"/>
  <c r="A764" i="2" s="1"/>
  <c r="L149" i="7"/>
  <c r="O149" i="7"/>
  <c r="S148" i="7"/>
  <c r="T148" i="7"/>
  <c r="M149" i="7"/>
  <c r="D151" i="7"/>
  <c r="H150" i="7"/>
  <c r="G150" i="7"/>
  <c r="F150" i="7"/>
  <c r="E150" i="7"/>
  <c r="J150" i="7"/>
  <c r="I150" i="7"/>
  <c r="U148" i="7"/>
  <c r="V148" i="7"/>
  <c r="Q148" i="7"/>
  <c r="R148" i="7"/>
  <c r="A147" i="7"/>
  <c r="P149" i="7"/>
  <c r="Q288" i="11"/>
  <c r="R159" i="5"/>
  <c r="J158" i="5"/>
  <c r="E158" i="5"/>
  <c r="D158" i="5"/>
  <c r="C158" i="5"/>
  <c r="K158" i="5"/>
  <c r="B158" i="5"/>
  <c r="I158" i="5"/>
  <c r="H158" i="5"/>
  <c r="G158" i="5"/>
  <c r="F158" i="5"/>
  <c r="M62" i="5"/>
  <c r="L62" i="5"/>
  <c r="Q149" i="7" l="1"/>
  <c r="A148" i="7"/>
  <c r="P150" i="7"/>
  <c r="C148" i="7"/>
  <c r="B148" i="7"/>
  <c r="A766" i="2"/>
  <c r="A767" i="2" s="1"/>
  <c r="R149" i="7"/>
  <c r="A149" i="7" s="1"/>
  <c r="M150" i="7"/>
  <c r="L150" i="7"/>
  <c r="K150" i="7"/>
  <c r="U149" i="7"/>
  <c r="V149" i="7"/>
  <c r="O150" i="7"/>
  <c r="T149" i="7"/>
  <c r="S149" i="7"/>
  <c r="N150" i="7"/>
  <c r="D152" i="7"/>
  <c r="I151" i="7"/>
  <c r="H151" i="7"/>
  <c r="G151" i="7"/>
  <c r="F151" i="7"/>
  <c r="E151" i="7"/>
  <c r="J151" i="7"/>
  <c r="Q289" i="11"/>
  <c r="R160" i="5"/>
  <c r="J159" i="5"/>
  <c r="D159" i="5"/>
  <c r="C159" i="5"/>
  <c r="K159" i="5"/>
  <c r="B159" i="5"/>
  <c r="I159" i="5"/>
  <c r="H159" i="5"/>
  <c r="G159" i="5"/>
  <c r="F159" i="5"/>
  <c r="E159" i="5"/>
  <c r="M63" i="5"/>
  <c r="M64" i="5"/>
  <c r="L64" i="5"/>
  <c r="L63" i="5"/>
  <c r="L151" i="7" l="1"/>
  <c r="V150" i="7"/>
  <c r="C149" i="7"/>
  <c r="M151" i="7"/>
  <c r="O151" i="7"/>
  <c r="U150" i="7"/>
  <c r="B149" i="7"/>
  <c r="N151" i="7"/>
  <c r="A770" i="2"/>
  <c r="A772" i="2" s="1"/>
  <c r="D153" i="7"/>
  <c r="H152" i="7"/>
  <c r="G152" i="7"/>
  <c r="F152" i="7"/>
  <c r="E152" i="7"/>
  <c r="J152" i="7"/>
  <c r="I152" i="7"/>
  <c r="R150" i="7"/>
  <c r="Q150" i="7"/>
  <c r="T150" i="7"/>
  <c r="S150" i="7"/>
  <c r="P151" i="7"/>
  <c r="K151" i="7"/>
  <c r="Q290" i="11"/>
  <c r="R161" i="5"/>
  <c r="J160" i="5"/>
  <c r="C160" i="5"/>
  <c r="K160" i="5"/>
  <c r="B160" i="5"/>
  <c r="I160" i="5"/>
  <c r="H160" i="5"/>
  <c r="G160" i="5"/>
  <c r="F160" i="5"/>
  <c r="D160" i="5"/>
  <c r="E160" i="5"/>
  <c r="M65" i="5"/>
  <c r="C150" i="7" l="1"/>
  <c r="T151" i="7"/>
  <c r="O152" i="7"/>
  <c r="S151" i="7"/>
  <c r="B150" i="7"/>
  <c r="A150" i="7"/>
  <c r="K152" i="7"/>
  <c r="A774" i="2"/>
  <c r="A775" i="2" s="1"/>
  <c r="A776" i="2" s="1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F153" i="7"/>
  <c r="E153" i="7"/>
  <c r="Q291" i="11"/>
  <c r="R162" i="5"/>
  <c r="J161" i="5"/>
  <c r="K161" i="5"/>
  <c r="B161" i="5"/>
  <c r="I161" i="5"/>
  <c r="H161" i="5"/>
  <c r="G161" i="5"/>
  <c r="F161" i="5"/>
  <c r="E161" i="5"/>
  <c r="D161" i="5"/>
  <c r="C161" i="5"/>
  <c r="L65" i="5"/>
  <c r="L66" i="5"/>
  <c r="M66" i="5"/>
  <c r="L153" i="7" l="1"/>
  <c r="B151" i="7"/>
  <c r="R152" i="7"/>
  <c r="K153" i="7"/>
  <c r="A151" i="7"/>
  <c r="C151" i="7"/>
  <c r="A780" i="2"/>
  <c r="A781" i="2" s="1"/>
  <c r="A782" i="2" s="1"/>
  <c r="S152" i="7"/>
  <c r="T152" i="7"/>
  <c r="N153" i="7"/>
  <c r="P153" i="7"/>
  <c r="O153" i="7"/>
  <c r="V152" i="7"/>
  <c r="U152" i="7"/>
  <c r="M153" i="7"/>
  <c r="Q152" i="7"/>
  <c r="A152" i="7" s="1"/>
  <c r="D155" i="7"/>
  <c r="I154" i="7"/>
  <c r="H154" i="7"/>
  <c r="G154" i="7"/>
  <c r="F154" i="7"/>
  <c r="E154" i="7"/>
  <c r="J154" i="7"/>
  <c r="Q292" i="11"/>
  <c r="R163" i="5"/>
  <c r="J162" i="5"/>
  <c r="I162" i="5"/>
  <c r="H162" i="5"/>
  <c r="G162" i="5"/>
  <c r="F162" i="5"/>
  <c r="E162" i="5"/>
  <c r="D162" i="5"/>
  <c r="K162" i="5"/>
  <c r="C162" i="5"/>
  <c r="B162" i="5"/>
  <c r="N154" i="7" l="1"/>
  <c r="B152" i="7"/>
  <c r="Q153" i="7"/>
  <c r="M154" i="7"/>
  <c r="L154" i="7"/>
  <c r="S153" i="7"/>
  <c r="A783" i="2"/>
  <c r="O154" i="7"/>
  <c r="T153" i="7"/>
  <c r="V153" i="7"/>
  <c r="U153" i="7"/>
  <c r="P154" i="7"/>
  <c r="K154" i="7"/>
  <c r="R153" i="7"/>
  <c r="A153" i="7" s="1"/>
  <c r="D156" i="7"/>
  <c r="I155" i="7"/>
  <c r="H155" i="7"/>
  <c r="G155" i="7"/>
  <c r="F155" i="7"/>
  <c r="E155" i="7"/>
  <c r="J155" i="7"/>
  <c r="Q293" i="11"/>
  <c r="R164" i="5"/>
  <c r="J163" i="5"/>
  <c r="H163" i="5"/>
  <c r="G163" i="5"/>
  <c r="F163" i="5"/>
  <c r="E163" i="5"/>
  <c r="D163" i="5"/>
  <c r="C163" i="5"/>
  <c r="I163" i="5"/>
  <c r="B163" i="5"/>
  <c r="K163" i="5"/>
  <c r="M67" i="5"/>
  <c r="L67" i="5"/>
  <c r="T154" i="7" l="1"/>
  <c r="N155" i="7"/>
  <c r="P155" i="7"/>
  <c r="K155" i="7"/>
  <c r="B153" i="7"/>
  <c r="L155" i="7"/>
  <c r="A785" i="2"/>
  <c r="A786" i="2" s="1"/>
  <c r="A788" i="2" s="1"/>
  <c r="A789" i="2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B154" i="7" s="1"/>
  <c r="O155" i="7"/>
  <c r="Q294" i="11"/>
  <c r="R165" i="5"/>
  <c r="J164" i="5"/>
  <c r="G164" i="5"/>
  <c r="F164" i="5"/>
  <c r="E164" i="5"/>
  <c r="D164" i="5"/>
  <c r="C164" i="5"/>
  <c r="K164" i="5"/>
  <c r="B164" i="5"/>
  <c r="I164" i="5"/>
  <c r="H164" i="5"/>
  <c r="L68" i="5"/>
  <c r="M68" i="5"/>
  <c r="M69" i="5"/>
  <c r="R155" i="7" l="1"/>
  <c r="O156" i="7"/>
  <c r="V155" i="7"/>
  <c r="N156" i="7"/>
  <c r="A154" i="7"/>
  <c r="A790" i="2"/>
  <c r="A792" i="2" s="1"/>
  <c r="A793" i="2" s="1"/>
  <c r="L156" i="7"/>
  <c r="M156" i="7"/>
  <c r="D158" i="7"/>
  <c r="I157" i="7"/>
  <c r="H157" i="7"/>
  <c r="G157" i="7"/>
  <c r="N157" i="7" s="1"/>
  <c r="F157" i="7"/>
  <c r="E157" i="7"/>
  <c r="J157" i="7"/>
  <c r="S155" i="7"/>
  <c r="T155" i="7"/>
  <c r="U155" i="7"/>
  <c r="Q155" i="7"/>
  <c r="A155" i="7" s="1"/>
  <c r="K156" i="7"/>
  <c r="P156" i="7"/>
  <c r="Q295" i="11"/>
  <c r="R166" i="5"/>
  <c r="J165" i="5"/>
  <c r="F165" i="5"/>
  <c r="E165" i="5"/>
  <c r="D165" i="5"/>
  <c r="C165" i="5"/>
  <c r="K165" i="5"/>
  <c r="B165" i="5"/>
  <c r="I165" i="5"/>
  <c r="H165" i="5"/>
  <c r="G165" i="5"/>
  <c r="L69" i="5"/>
  <c r="M70" i="5"/>
  <c r="R156" i="7" l="1"/>
  <c r="M157" i="7"/>
  <c r="O157" i="7"/>
  <c r="B155" i="7"/>
  <c r="P157" i="7"/>
  <c r="C155" i="7"/>
  <c r="A794" i="2"/>
  <c r="A795" i="2" s="1"/>
  <c r="D159" i="7"/>
  <c r="I158" i="7"/>
  <c r="H158" i="7"/>
  <c r="G158" i="7"/>
  <c r="F158" i="7"/>
  <c r="E158" i="7"/>
  <c r="J158" i="7"/>
  <c r="S156" i="7"/>
  <c r="T156" i="7"/>
  <c r="V156" i="7"/>
  <c r="U156" i="7"/>
  <c r="K157" i="7"/>
  <c r="L157" i="7"/>
  <c r="Q156" i="7"/>
  <c r="A156" i="7" s="1"/>
  <c r="Q296" i="11"/>
  <c r="R167" i="5"/>
  <c r="J166" i="5"/>
  <c r="E166" i="5"/>
  <c r="D166" i="5"/>
  <c r="C166" i="5"/>
  <c r="K166" i="5"/>
  <c r="B166" i="5"/>
  <c r="I166" i="5"/>
  <c r="H166" i="5"/>
  <c r="G166" i="5"/>
  <c r="F166" i="5"/>
  <c r="L70" i="5"/>
  <c r="U157" i="7" l="1"/>
  <c r="N158" i="7"/>
  <c r="B156" i="7"/>
  <c r="V157" i="7"/>
  <c r="C156" i="7"/>
  <c r="M158" i="7"/>
  <c r="O158" i="7"/>
  <c r="A797" i="2"/>
  <c r="A801" i="2" s="1"/>
  <c r="A806" i="2" s="1"/>
  <c r="A811" i="2" s="1"/>
  <c r="A814" i="2" s="1"/>
  <c r="A820" i="2" s="1"/>
  <c r="A821" i="2" s="1"/>
  <c r="A822" i="2" s="1"/>
  <c r="A823" i="2" s="1"/>
  <c r="Q157" i="7"/>
  <c r="R157" i="7"/>
  <c r="P158" i="7"/>
  <c r="L158" i="7"/>
  <c r="K158" i="7"/>
  <c r="D160" i="7"/>
  <c r="J159" i="7"/>
  <c r="I159" i="7"/>
  <c r="H159" i="7"/>
  <c r="G159" i="7"/>
  <c r="F159" i="7"/>
  <c r="E159" i="7"/>
  <c r="S157" i="7"/>
  <c r="T157" i="7"/>
  <c r="Q297" i="11"/>
  <c r="R168" i="5"/>
  <c r="J167" i="5"/>
  <c r="D167" i="5"/>
  <c r="C167" i="5"/>
  <c r="K167" i="5"/>
  <c r="B167" i="5"/>
  <c r="I167" i="5"/>
  <c r="H167" i="5"/>
  <c r="G167" i="5"/>
  <c r="E167" i="5"/>
  <c r="F167" i="5"/>
  <c r="M71" i="5"/>
  <c r="L71" i="5"/>
  <c r="L72" i="5"/>
  <c r="C157" i="7" l="1"/>
  <c r="O159" i="7"/>
  <c r="T158" i="7"/>
  <c r="L159" i="7"/>
  <c r="T159" i="7" s="1"/>
  <c r="B157" i="7"/>
  <c r="A826" i="2"/>
  <c r="A828" i="2" s="1"/>
  <c r="A829" i="2" s="1"/>
  <c r="A831" i="2" s="1"/>
  <c r="K159" i="7"/>
  <c r="V158" i="7"/>
  <c r="U158" i="7"/>
  <c r="P159" i="7"/>
  <c r="M159" i="7"/>
  <c r="D161" i="7"/>
  <c r="J160" i="7"/>
  <c r="I160" i="7"/>
  <c r="H160" i="7"/>
  <c r="G160" i="7"/>
  <c r="F160" i="7"/>
  <c r="E160" i="7"/>
  <c r="R158" i="7"/>
  <c r="Q158" i="7"/>
  <c r="A157" i="7"/>
  <c r="N159" i="7"/>
  <c r="S158" i="7"/>
  <c r="B158" i="7" s="1"/>
  <c r="Q298" i="11"/>
  <c r="R169" i="5"/>
  <c r="J168" i="5"/>
  <c r="C168" i="5"/>
  <c r="K168" i="5"/>
  <c r="B168" i="5"/>
  <c r="I168" i="5"/>
  <c r="H168" i="5"/>
  <c r="G168" i="5"/>
  <c r="F168" i="5"/>
  <c r="E168" i="5"/>
  <c r="D168" i="5"/>
  <c r="M72" i="5"/>
  <c r="S159" i="7" l="1"/>
  <c r="B159" i="7" s="1"/>
  <c r="M160" i="7"/>
  <c r="C158" i="7"/>
  <c r="P160" i="7"/>
  <c r="O160" i="7"/>
  <c r="L160" i="7"/>
  <c r="A158" i="7"/>
  <c r="A832" i="2"/>
  <c r="U159" i="7"/>
  <c r="V159" i="7"/>
  <c r="N160" i="7"/>
  <c r="K160" i="7"/>
  <c r="R159" i="7"/>
  <c r="Q159" i="7"/>
  <c r="D162" i="7"/>
  <c r="J161" i="7"/>
  <c r="I161" i="7"/>
  <c r="H161" i="7"/>
  <c r="G161" i="7"/>
  <c r="F161" i="7"/>
  <c r="E161" i="7"/>
  <c r="Q299" i="11"/>
  <c r="R170" i="5"/>
  <c r="J169" i="5"/>
  <c r="K169" i="5"/>
  <c r="B169" i="5"/>
  <c r="I169" i="5"/>
  <c r="H169" i="5"/>
  <c r="G169" i="5"/>
  <c r="F169" i="5"/>
  <c r="E169" i="5"/>
  <c r="D169" i="5"/>
  <c r="C169" i="5"/>
  <c r="M73" i="5"/>
  <c r="L73" i="5"/>
  <c r="K161" i="7" l="1"/>
  <c r="R161" i="7" s="1"/>
  <c r="S160" i="7"/>
  <c r="V160" i="7"/>
  <c r="T160" i="7"/>
  <c r="C159" i="7"/>
  <c r="U160" i="7"/>
  <c r="A159" i="7"/>
  <c r="A833" i="2"/>
  <c r="A835" i="2" s="1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300" i="11"/>
  <c r="R171" i="5"/>
  <c r="J170" i="5"/>
  <c r="I170" i="5"/>
  <c r="H170" i="5"/>
  <c r="G170" i="5"/>
  <c r="F170" i="5"/>
  <c r="E170" i="5"/>
  <c r="D170" i="5"/>
  <c r="K170" i="5"/>
  <c r="C170" i="5"/>
  <c r="B170" i="5"/>
  <c r="L74" i="5"/>
  <c r="M74" i="5"/>
  <c r="C160" i="7" l="1"/>
  <c r="B160" i="7"/>
  <c r="N162" i="7"/>
  <c r="Q161" i="7"/>
  <c r="A161" i="7" s="1"/>
  <c r="O162" i="7"/>
  <c r="A160" i="7"/>
  <c r="M162" i="7"/>
  <c r="A836" i="2"/>
  <c r="K162" i="7"/>
  <c r="T161" i="7"/>
  <c r="S161" i="7"/>
  <c r="B161" i="7" s="1"/>
  <c r="L162" i="7"/>
  <c r="D164" i="7"/>
  <c r="F163" i="7"/>
  <c r="E163" i="7"/>
  <c r="J163" i="7"/>
  <c r="I163" i="7"/>
  <c r="H163" i="7"/>
  <c r="G163" i="7"/>
  <c r="V161" i="7"/>
  <c r="U161" i="7"/>
  <c r="P162" i="7"/>
  <c r="Q301" i="11"/>
  <c r="R172" i="5"/>
  <c r="J171" i="5"/>
  <c r="H171" i="5"/>
  <c r="G171" i="5"/>
  <c r="F171" i="5"/>
  <c r="E171" i="5"/>
  <c r="D171" i="5"/>
  <c r="C171" i="5"/>
  <c r="K171" i="5"/>
  <c r="I171" i="5"/>
  <c r="B171" i="5"/>
  <c r="M75" i="5"/>
  <c r="L75" i="5"/>
  <c r="C161" i="7" l="1"/>
  <c r="N163" i="7"/>
  <c r="K163" i="7"/>
  <c r="A837" i="2"/>
  <c r="A838" i="2" s="1"/>
  <c r="O163" i="7"/>
  <c r="P163" i="7"/>
  <c r="D165" i="7"/>
  <c r="F164" i="7"/>
  <c r="E164" i="7"/>
  <c r="J164" i="7"/>
  <c r="I164" i="7"/>
  <c r="H164" i="7"/>
  <c r="G164" i="7"/>
  <c r="T162" i="7"/>
  <c r="S162" i="7"/>
  <c r="L163" i="7"/>
  <c r="U162" i="7"/>
  <c r="V162" i="7"/>
  <c r="M163" i="7"/>
  <c r="R162" i="7"/>
  <c r="Q162" i="7"/>
  <c r="A162" i="7" s="1"/>
  <c r="Q302" i="11"/>
  <c r="R173" i="5"/>
  <c r="J172" i="5"/>
  <c r="G172" i="5"/>
  <c r="F172" i="5"/>
  <c r="E172" i="5"/>
  <c r="D172" i="5"/>
  <c r="C172" i="5"/>
  <c r="K172" i="5"/>
  <c r="B172" i="5"/>
  <c r="I172" i="5"/>
  <c r="H172" i="5"/>
  <c r="L76" i="5"/>
  <c r="M76" i="5"/>
  <c r="N164" i="7" l="1"/>
  <c r="Q163" i="7"/>
  <c r="B162" i="7"/>
  <c r="K164" i="7"/>
  <c r="C162" i="7"/>
  <c r="A839" i="2"/>
  <c r="A841" i="2" s="1"/>
  <c r="A842" i="2" s="1"/>
  <c r="L164" i="7"/>
  <c r="M164" i="7"/>
  <c r="O164" i="7"/>
  <c r="D166" i="7"/>
  <c r="H165" i="7"/>
  <c r="G165" i="7"/>
  <c r="F165" i="7"/>
  <c r="E165" i="7"/>
  <c r="J165" i="7"/>
  <c r="I165" i="7"/>
  <c r="R163" i="7"/>
  <c r="A163" i="7" s="1"/>
  <c r="P164" i="7"/>
  <c r="U163" i="7"/>
  <c r="V163" i="7"/>
  <c r="S163" i="7"/>
  <c r="T163" i="7"/>
  <c r="Q303" i="11"/>
  <c r="R174" i="5"/>
  <c r="J173" i="5"/>
  <c r="F173" i="5"/>
  <c r="E173" i="5"/>
  <c r="D173" i="5"/>
  <c r="C173" i="5"/>
  <c r="K173" i="5"/>
  <c r="B173" i="5"/>
  <c r="I173" i="5"/>
  <c r="H173" i="5"/>
  <c r="G173" i="5"/>
  <c r="M77" i="5"/>
  <c r="L78" i="5"/>
  <c r="M78" i="5"/>
  <c r="L77" i="5"/>
  <c r="M165" i="7" l="1"/>
  <c r="R164" i="7"/>
  <c r="N165" i="7"/>
  <c r="C163" i="7"/>
  <c r="L165" i="7"/>
  <c r="B163" i="7"/>
  <c r="A844" i="2"/>
  <c r="T164" i="7"/>
  <c r="S164" i="7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A164" i="7" s="1"/>
  <c r="Q304" i="11"/>
  <c r="R175" i="5"/>
  <c r="J174" i="5"/>
  <c r="E174" i="5"/>
  <c r="D174" i="5"/>
  <c r="C174" i="5"/>
  <c r="K174" i="5"/>
  <c r="B174" i="5"/>
  <c r="I174" i="5"/>
  <c r="H174" i="5"/>
  <c r="F174" i="5"/>
  <c r="G174" i="5"/>
  <c r="L166" i="7" l="1"/>
  <c r="S165" i="7"/>
  <c r="C164" i="7"/>
  <c r="B164" i="7"/>
  <c r="A846" i="2"/>
  <c r="A847" i="2" s="1"/>
  <c r="A848" i="2" s="1"/>
  <c r="M166" i="7"/>
  <c r="Q165" i="7"/>
  <c r="R165" i="7"/>
  <c r="P166" i="7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305" i="11"/>
  <c r="R176" i="5"/>
  <c r="J175" i="5"/>
  <c r="D175" i="5"/>
  <c r="C175" i="5"/>
  <c r="K175" i="5"/>
  <c r="B175" i="5"/>
  <c r="I175" i="5"/>
  <c r="H175" i="5"/>
  <c r="G175" i="5"/>
  <c r="F175" i="5"/>
  <c r="E175" i="5"/>
  <c r="M79" i="5"/>
  <c r="L79" i="5"/>
  <c r="M167" i="7" l="1"/>
  <c r="N167" i="7"/>
  <c r="U166" i="7"/>
  <c r="V166" i="7"/>
  <c r="C165" i="7"/>
  <c r="S166" i="7"/>
  <c r="P167" i="7"/>
  <c r="V167" i="7" s="1"/>
  <c r="K167" i="7"/>
  <c r="R167" i="7" s="1"/>
  <c r="B165" i="7"/>
  <c r="A849" i="2"/>
  <c r="A851" i="2" s="1"/>
  <c r="A852" i="2" s="1"/>
  <c r="D169" i="7"/>
  <c r="J168" i="7"/>
  <c r="I168" i="7"/>
  <c r="H168" i="7"/>
  <c r="G168" i="7"/>
  <c r="F168" i="7"/>
  <c r="E168" i="7"/>
  <c r="A165" i="7"/>
  <c r="T166" i="7"/>
  <c r="R166" i="7"/>
  <c r="Q166" i="7"/>
  <c r="O167" i="7"/>
  <c r="L167" i="7"/>
  <c r="Q306" i="11"/>
  <c r="R177" i="5"/>
  <c r="J176" i="5"/>
  <c r="C176" i="5"/>
  <c r="K176" i="5"/>
  <c r="B176" i="5"/>
  <c r="I176" i="5"/>
  <c r="H176" i="5"/>
  <c r="G176" i="5"/>
  <c r="F176" i="5"/>
  <c r="E176" i="5"/>
  <c r="D176" i="5"/>
  <c r="M80" i="5"/>
  <c r="L80" i="5"/>
  <c r="U167" i="7" l="1"/>
  <c r="C167" i="7" s="1"/>
  <c r="M168" i="7"/>
  <c r="B166" i="7"/>
  <c r="P168" i="7"/>
  <c r="A853" i="2"/>
  <c r="S167" i="7"/>
  <c r="T167" i="7"/>
  <c r="N168" i="7"/>
  <c r="O168" i="7"/>
  <c r="K168" i="7"/>
  <c r="D170" i="7"/>
  <c r="J169" i="7"/>
  <c r="I169" i="7"/>
  <c r="H169" i="7"/>
  <c r="G169" i="7"/>
  <c r="F169" i="7"/>
  <c r="E169" i="7"/>
  <c r="A166" i="7"/>
  <c r="L168" i="7"/>
  <c r="Q167" i="7"/>
  <c r="Q307" i="11"/>
  <c r="R178" i="5"/>
  <c r="J177" i="5"/>
  <c r="K177" i="5"/>
  <c r="B177" i="5"/>
  <c r="I177" i="5"/>
  <c r="H177" i="5"/>
  <c r="G177" i="5"/>
  <c r="F177" i="5"/>
  <c r="E177" i="5"/>
  <c r="D177" i="5"/>
  <c r="C177" i="5"/>
  <c r="M81" i="5"/>
  <c r="L81" i="5"/>
  <c r="N169" i="7" l="1"/>
  <c r="U168" i="7"/>
  <c r="V168" i="7"/>
  <c r="M169" i="7"/>
  <c r="O169" i="7"/>
  <c r="L169" i="7"/>
  <c r="B167" i="7"/>
  <c r="A167" i="7"/>
  <c r="A854" i="2"/>
  <c r="D171" i="7"/>
  <c r="J170" i="7"/>
  <c r="I170" i="7"/>
  <c r="H170" i="7"/>
  <c r="G170" i="7"/>
  <c r="F170" i="7"/>
  <c r="E170" i="7"/>
  <c r="T168" i="7"/>
  <c r="S168" i="7"/>
  <c r="P169" i="7"/>
  <c r="Q168" i="7"/>
  <c r="R168" i="7"/>
  <c r="K169" i="7"/>
  <c r="Q308" i="11"/>
  <c r="R179" i="5"/>
  <c r="J178" i="5"/>
  <c r="I178" i="5"/>
  <c r="H178" i="5"/>
  <c r="G178" i="5"/>
  <c r="F178" i="5"/>
  <c r="E178" i="5"/>
  <c r="D178" i="5"/>
  <c r="B178" i="5"/>
  <c r="K178" i="5"/>
  <c r="C178" i="5"/>
  <c r="L82" i="5"/>
  <c r="M82" i="5"/>
  <c r="N170" i="7" l="1"/>
  <c r="O170" i="7"/>
  <c r="S169" i="7"/>
  <c r="B168" i="7"/>
  <c r="T169" i="7"/>
  <c r="A855" i="2"/>
  <c r="A856" i="2" s="1"/>
  <c r="A857" i="2" s="1"/>
  <c r="A858" i="2" s="1"/>
  <c r="A861" i="2" s="1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309" i="11"/>
  <c r="R180" i="5"/>
  <c r="J179" i="5"/>
  <c r="H179" i="5"/>
  <c r="G179" i="5"/>
  <c r="F179" i="5"/>
  <c r="E179" i="5"/>
  <c r="D179" i="5"/>
  <c r="C179" i="5"/>
  <c r="K179" i="5"/>
  <c r="I179" i="5"/>
  <c r="B179" i="5"/>
  <c r="M83" i="5"/>
  <c r="L83" i="5"/>
  <c r="B169" i="7" l="1"/>
  <c r="O171" i="7"/>
  <c r="C169" i="7"/>
  <c r="P171" i="7"/>
  <c r="L171" i="7"/>
  <c r="A863" i="2"/>
  <c r="A864" i="2" s="1"/>
  <c r="A865" i="2" s="1"/>
  <c r="K171" i="7"/>
  <c r="D173" i="7"/>
  <c r="F172" i="7"/>
  <c r="E172" i="7"/>
  <c r="J172" i="7"/>
  <c r="I172" i="7"/>
  <c r="H172" i="7"/>
  <c r="G172" i="7"/>
  <c r="V170" i="7"/>
  <c r="U170" i="7"/>
  <c r="T170" i="7"/>
  <c r="M171" i="7"/>
  <c r="N171" i="7"/>
  <c r="A169" i="7"/>
  <c r="R170" i="7"/>
  <c r="Q170" i="7"/>
  <c r="S170" i="7"/>
  <c r="Q310" i="11"/>
  <c r="R181" i="5"/>
  <c r="J180" i="5"/>
  <c r="G180" i="5"/>
  <c r="F180" i="5"/>
  <c r="E180" i="5"/>
  <c r="D180" i="5"/>
  <c r="C180" i="5"/>
  <c r="K180" i="5"/>
  <c r="B180" i="5"/>
  <c r="I180" i="5"/>
  <c r="H180" i="5"/>
  <c r="L84" i="5"/>
  <c r="M84" i="5"/>
  <c r="M85" i="5"/>
  <c r="S171" i="7" l="1"/>
  <c r="N172" i="7"/>
  <c r="K172" i="7"/>
  <c r="B170" i="7"/>
  <c r="L172" i="7"/>
  <c r="T171" i="7"/>
  <c r="B171" i="7" s="1"/>
  <c r="V171" i="7"/>
  <c r="U171" i="7"/>
  <c r="M172" i="7"/>
  <c r="A866" i="2"/>
  <c r="A869" i="2" s="1"/>
  <c r="A170" i="7"/>
  <c r="O172" i="7"/>
  <c r="D174" i="7"/>
  <c r="H173" i="7"/>
  <c r="G173" i="7"/>
  <c r="F173" i="7"/>
  <c r="E173" i="7"/>
  <c r="J173" i="7"/>
  <c r="I173" i="7"/>
  <c r="Q171" i="7"/>
  <c r="R171" i="7"/>
  <c r="P172" i="7"/>
  <c r="Q311" i="11"/>
  <c r="R182" i="5"/>
  <c r="J181" i="5"/>
  <c r="F181" i="5"/>
  <c r="E181" i="5"/>
  <c r="D181" i="5"/>
  <c r="C181" i="5"/>
  <c r="K181" i="5"/>
  <c r="B181" i="5"/>
  <c r="I181" i="5"/>
  <c r="G181" i="5"/>
  <c r="H181" i="5"/>
  <c r="L85" i="5"/>
  <c r="T172" i="7" l="1"/>
  <c r="L173" i="7"/>
  <c r="T173" i="7" s="1"/>
  <c r="A871" i="2"/>
  <c r="N173" i="7"/>
  <c r="D175" i="7"/>
  <c r="I174" i="7"/>
  <c r="H174" i="7"/>
  <c r="G174" i="7"/>
  <c r="F174" i="7"/>
  <c r="E174" i="7"/>
  <c r="J174" i="7"/>
  <c r="V172" i="7"/>
  <c r="U172" i="7"/>
  <c r="M173" i="7"/>
  <c r="R172" i="7"/>
  <c r="A171" i="7"/>
  <c r="Q172" i="7"/>
  <c r="O173" i="7"/>
  <c r="K173" i="7"/>
  <c r="S172" i="7"/>
  <c r="B172" i="7" s="1"/>
  <c r="P173" i="7"/>
  <c r="Q312" i="11"/>
  <c r="R183" i="5"/>
  <c r="J182" i="5"/>
  <c r="E182" i="5"/>
  <c r="D182" i="5"/>
  <c r="C182" i="5"/>
  <c r="K182" i="5"/>
  <c r="B182" i="5"/>
  <c r="I182" i="5"/>
  <c r="H182" i="5"/>
  <c r="G182" i="5"/>
  <c r="F182" i="5"/>
  <c r="M86" i="5"/>
  <c r="M87" i="5"/>
  <c r="L86" i="5"/>
  <c r="S173" i="7" l="1"/>
  <c r="B173" i="7" s="1"/>
  <c r="P174" i="7"/>
  <c r="V174" i="7" s="1"/>
  <c r="L174" i="7"/>
  <c r="T174" i="7" s="1"/>
  <c r="A172" i="7"/>
  <c r="O174" i="7"/>
  <c r="A872" i="2"/>
  <c r="A873" i="2" s="1"/>
  <c r="M174" i="7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313" i="11"/>
  <c r="R184" i="5"/>
  <c r="J183" i="5"/>
  <c r="D183" i="5"/>
  <c r="C183" i="5"/>
  <c r="K183" i="5"/>
  <c r="B183" i="5"/>
  <c r="I183" i="5"/>
  <c r="H183" i="5"/>
  <c r="G183" i="5"/>
  <c r="F183" i="5"/>
  <c r="E183" i="5"/>
  <c r="L88" i="5"/>
  <c r="L87" i="5"/>
  <c r="S174" i="7" l="1"/>
  <c r="B174" i="7" s="1"/>
  <c r="K175" i="7"/>
  <c r="A874" i="2"/>
  <c r="A875" i="2" s="1"/>
  <c r="A876" i="2" s="1"/>
  <c r="A877" i="2" s="1"/>
  <c r="A878" i="2" s="1"/>
  <c r="A879" i="2" s="1"/>
  <c r="A880" i="2" s="1"/>
  <c r="A881" i="2" s="1"/>
  <c r="U174" i="7"/>
  <c r="C174" i="7" s="1"/>
  <c r="L175" i="7"/>
  <c r="N175" i="7"/>
  <c r="A173" i="7"/>
  <c r="O175" i="7"/>
  <c r="M175" i="7"/>
  <c r="P175" i="7"/>
  <c r="D177" i="7"/>
  <c r="J176" i="7"/>
  <c r="I176" i="7"/>
  <c r="H176" i="7"/>
  <c r="G176" i="7"/>
  <c r="F176" i="7"/>
  <c r="E176" i="7"/>
  <c r="Q174" i="7"/>
  <c r="R174" i="7"/>
  <c r="Q314" i="11"/>
  <c r="R185" i="5"/>
  <c r="J184" i="5"/>
  <c r="C184" i="5"/>
  <c r="K184" i="5"/>
  <c r="B184" i="5"/>
  <c r="I184" i="5"/>
  <c r="H184" i="5"/>
  <c r="G184" i="5"/>
  <c r="F184" i="5"/>
  <c r="E184" i="5"/>
  <c r="D184" i="5"/>
  <c r="M88" i="5"/>
  <c r="M89" i="5"/>
  <c r="K176" i="7" l="1"/>
  <c r="Q175" i="7"/>
  <c r="O176" i="7"/>
  <c r="R175" i="7"/>
  <c r="L176" i="7"/>
  <c r="A883" i="2"/>
  <c r="A885" i="2" s="1"/>
  <c r="P176" i="7"/>
  <c r="A174" i="7"/>
  <c r="M176" i="7"/>
  <c r="T176" i="7" s="1"/>
  <c r="N176" i="7"/>
  <c r="D178" i="7"/>
  <c r="F177" i="7"/>
  <c r="E177" i="7"/>
  <c r="J177" i="7"/>
  <c r="I177" i="7"/>
  <c r="H177" i="7"/>
  <c r="G177" i="7"/>
  <c r="S175" i="7"/>
  <c r="T175" i="7"/>
  <c r="A175" i="7"/>
  <c r="V175" i="7"/>
  <c r="U175" i="7"/>
  <c r="Q315" i="11"/>
  <c r="R186" i="5"/>
  <c r="J185" i="5"/>
  <c r="K185" i="5"/>
  <c r="B185" i="5"/>
  <c r="I185" i="5"/>
  <c r="H185" i="5"/>
  <c r="G185" i="5"/>
  <c r="F185" i="5"/>
  <c r="E185" i="5"/>
  <c r="C185" i="5"/>
  <c r="D185" i="5"/>
  <c r="L89" i="5"/>
  <c r="B175" i="7" l="1"/>
  <c r="L177" i="7"/>
  <c r="C175" i="7"/>
  <c r="A889" i="2"/>
  <c r="A891" i="2" s="1"/>
  <c r="Q176" i="7"/>
  <c r="M177" i="7"/>
  <c r="U176" i="7"/>
  <c r="V176" i="7"/>
  <c r="N177" i="7"/>
  <c r="O177" i="7"/>
  <c r="P177" i="7"/>
  <c r="D179" i="7"/>
  <c r="G178" i="7"/>
  <c r="F178" i="7"/>
  <c r="E178" i="7"/>
  <c r="J178" i="7"/>
  <c r="I178" i="7"/>
  <c r="H178" i="7"/>
  <c r="S176" i="7"/>
  <c r="B176" i="7" s="1"/>
  <c r="K177" i="7"/>
  <c r="R176" i="7"/>
  <c r="Q316" i="11"/>
  <c r="R187" i="5"/>
  <c r="J186" i="5"/>
  <c r="I186" i="5"/>
  <c r="H186" i="5"/>
  <c r="G186" i="5"/>
  <c r="F186" i="5"/>
  <c r="E186" i="5"/>
  <c r="D186" i="5"/>
  <c r="K186" i="5"/>
  <c r="C186" i="5"/>
  <c r="B186" i="5"/>
  <c r="M90" i="5"/>
  <c r="L90" i="5"/>
  <c r="N178" i="7" l="1"/>
  <c r="C176" i="7"/>
  <c r="O178" i="7"/>
  <c r="M178" i="7"/>
  <c r="T177" i="7"/>
  <c r="K178" i="7"/>
  <c r="A892" i="2"/>
  <c r="A893" i="2" s="1"/>
  <c r="P178" i="7"/>
  <c r="L178" i="7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317" i="11"/>
  <c r="R188" i="5"/>
  <c r="J187" i="5"/>
  <c r="H187" i="5"/>
  <c r="G187" i="5"/>
  <c r="F187" i="5"/>
  <c r="E187" i="5"/>
  <c r="D187" i="5"/>
  <c r="C187" i="5"/>
  <c r="K187" i="5"/>
  <c r="I187" i="5"/>
  <c r="B187" i="5"/>
  <c r="L91" i="5"/>
  <c r="M91" i="5"/>
  <c r="N179" i="7" l="1"/>
  <c r="A177" i="7"/>
  <c r="B177" i="7"/>
  <c r="Q178" i="7"/>
  <c r="O179" i="7"/>
  <c r="K179" i="7"/>
  <c r="R178" i="7"/>
  <c r="A894" i="2"/>
  <c r="A895" i="2" s="1"/>
  <c r="A898" i="2" s="1"/>
  <c r="A899" i="2" s="1"/>
  <c r="S178" i="7"/>
  <c r="T178" i="7"/>
  <c r="P179" i="7"/>
  <c r="L179" i="7"/>
  <c r="U178" i="7"/>
  <c r="V178" i="7"/>
  <c r="D181" i="7"/>
  <c r="J180" i="7"/>
  <c r="I180" i="7"/>
  <c r="H180" i="7"/>
  <c r="G180" i="7"/>
  <c r="F180" i="7"/>
  <c r="E180" i="7"/>
  <c r="M179" i="7"/>
  <c r="Q318" i="11"/>
  <c r="R189" i="5"/>
  <c r="J188" i="5"/>
  <c r="G188" i="5"/>
  <c r="F188" i="5"/>
  <c r="E188" i="5"/>
  <c r="D188" i="5"/>
  <c r="C188" i="5"/>
  <c r="K188" i="5"/>
  <c r="B188" i="5"/>
  <c r="H188" i="5"/>
  <c r="I188" i="5"/>
  <c r="M92" i="5"/>
  <c r="L92" i="5"/>
  <c r="L93" i="5"/>
  <c r="A178" i="7" l="1"/>
  <c r="P180" i="7"/>
  <c r="R179" i="7"/>
  <c r="B178" i="7"/>
  <c r="A902" i="2"/>
  <c r="A903" i="2" s="1"/>
  <c r="O180" i="7"/>
  <c r="D182" i="7"/>
  <c r="J181" i="7"/>
  <c r="I181" i="7"/>
  <c r="H181" i="7"/>
  <c r="G181" i="7"/>
  <c r="F181" i="7"/>
  <c r="E181" i="7"/>
  <c r="M180" i="7"/>
  <c r="S179" i="7"/>
  <c r="T179" i="7"/>
  <c r="V179" i="7"/>
  <c r="U179" i="7"/>
  <c r="N180" i="7"/>
  <c r="Q179" i="7"/>
  <c r="K180" i="7"/>
  <c r="L180" i="7"/>
  <c r="Q319" i="11"/>
  <c r="R190" i="5"/>
  <c r="J189" i="5"/>
  <c r="F189" i="5"/>
  <c r="E189" i="5"/>
  <c r="D189" i="5"/>
  <c r="C189" i="5"/>
  <c r="K189" i="5"/>
  <c r="B189" i="5"/>
  <c r="I189" i="5"/>
  <c r="H189" i="5"/>
  <c r="G189" i="5"/>
  <c r="M93" i="5"/>
  <c r="A179" i="7" l="1"/>
  <c r="U180" i="7"/>
  <c r="K181" i="7"/>
  <c r="V180" i="7"/>
  <c r="B179" i="7"/>
  <c r="N181" i="7"/>
  <c r="A904" i="2"/>
  <c r="A905" i="2" s="1"/>
  <c r="A906" i="2" s="1"/>
  <c r="S180" i="7"/>
  <c r="T180" i="7"/>
  <c r="Q180" i="7"/>
  <c r="R180" i="7"/>
  <c r="L181" i="7"/>
  <c r="O181" i="7"/>
  <c r="P181" i="7"/>
  <c r="M181" i="7"/>
  <c r="D183" i="7"/>
  <c r="E182" i="7"/>
  <c r="J182" i="7"/>
  <c r="I182" i="7"/>
  <c r="H182" i="7"/>
  <c r="G182" i="7"/>
  <c r="F182" i="7"/>
  <c r="Q320" i="11"/>
  <c r="R191" i="5"/>
  <c r="J190" i="5"/>
  <c r="E190" i="5"/>
  <c r="D190" i="5"/>
  <c r="C190" i="5"/>
  <c r="K190" i="5"/>
  <c r="B190" i="5"/>
  <c r="I190" i="5"/>
  <c r="H190" i="5"/>
  <c r="G190" i="5"/>
  <c r="F190" i="5"/>
  <c r="L94" i="5"/>
  <c r="M94" i="5"/>
  <c r="M95" i="5"/>
  <c r="R181" i="7" l="1"/>
  <c r="L182" i="7"/>
  <c r="N182" i="7"/>
  <c r="A180" i="7"/>
  <c r="B180" i="7"/>
  <c r="K182" i="7"/>
  <c r="A907" i="2"/>
  <c r="A908" i="2" s="1"/>
  <c r="A909" i="2" s="1"/>
  <c r="A910" i="2" s="1"/>
  <c r="A911" i="2" s="1"/>
  <c r="T181" i="7"/>
  <c r="S181" i="7"/>
  <c r="M182" i="7"/>
  <c r="Q181" i="7"/>
  <c r="A181" i="7" s="1"/>
  <c r="O182" i="7"/>
  <c r="D184" i="7"/>
  <c r="G183" i="7"/>
  <c r="F183" i="7"/>
  <c r="E183" i="7"/>
  <c r="J183" i="7"/>
  <c r="I183" i="7"/>
  <c r="H183" i="7"/>
  <c r="V181" i="7"/>
  <c r="U181" i="7"/>
  <c r="P182" i="7"/>
  <c r="Q321" i="11"/>
  <c r="R192" i="5"/>
  <c r="J191" i="5"/>
  <c r="D191" i="5"/>
  <c r="C191" i="5"/>
  <c r="K191" i="5"/>
  <c r="B191" i="5"/>
  <c r="I191" i="5"/>
  <c r="H191" i="5"/>
  <c r="G191" i="5"/>
  <c r="F191" i="5"/>
  <c r="E191" i="5"/>
  <c r="L95" i="5"/>
  <c r="L183" i="7" l="1"/>
  <c r="B181" i="7"/>
  <c r="Q182" i="7"/>
  <c r="C181" i="7"/>
  <c r="S182" i="7"/>
  <c r="A912" i="2"/>
  <c r="M183" i="7"/>
  <c r="U182" i="7"/>
  <c r="V182" i="7"/>
  <c r="N183" i="7"/>
  <c r="T182" i="7"/>
  <c r="O183" i="7"/>
  <c r="K183" i="7"/>
  <c r="R182" i="7"/>
  <c r="A182" i="7" s="1"/>
  <c r="P183" i="7"/>
  <c r="D185" i="7"/>
  <c r="H184" i="7"/>
  <c r="G184" i="7"/>
  <c r="F184" i="7"/>
  <c r="E184" i="7"/>
  <c r="J184" i="7"/>
  <c r="I184" i="7"/>
  <c r="Q322" i="11"/>
  <c r="R193" i="5"/>
  <c r="J192" i="5"/>
  <c r="C192" i="5"/>
  <c r="K192" i="5"/>
  <c r="B192" i="5"/>
  <c r="I192" i="5"/>
  <c r="H192" i="5"/>
  <c r="G192" i="5"/>
  <c r="F192" i="5"/>
  <c r="D192" i="5"/>
  <c r="E192" i="5"/>
  <c r="M96" i="5"/>
  <c r="L96" i="5"/>
  <c r="B182" i="7" l="1"/>
  <c r="M184" i="7"/>
  <c r="L184" i="7"/>
  <c r="N184" i="7"/>
  <c r="K184" i="7"/>
  <c r="P184" i="7"/>
  <c r="S183" i="7"/>
  <c r="A915" i="2"/>
  <c r="D186" i="7"/>
  <c r="J185" i="7"/>
  <c r="I185" i="7"/>
  <c r="H185" i="7"/>
  <c r="G185" i="7"/>
  <c r="F185" i="7"/>
  <c r="E185" i="7"/>
  <c r="Q183" i="7"/>
  <c r="R183" i="7"/>
  <c r="U183" i="7"/>
  <c r="V183" i="7"/>
  <c r="O184" i="7"/>
  <c r="S184" i="7" s="1"/>
  <c r="T183" i="7"/>
  <c r="Q323" i="11"/>
  <c r="R194" i="5"/>
  <c r="J193" i="5"/>
  <c r="K193" i="5"/>
  <c r="B193" i="5"/>
  <c r="I193" i="5"/>
  <c r="H193" i="5"/>
  <c r="G193" i="5"/>
  <c r="F193" i="5"/>
  <c r="E193" i="5"/>
  <c r="D193" i="5"/>
  <c r="C193" i="5"/>
  <c r="M97" i="5"/>
  <c r="L97" i="5"/>
  <c r="A917" i="2" l="1"/>
  <c r="A919" i="2" s="1"/>
  <c r="A920" i="2" s="1"/>
  <c r="O185" i="7"/>
  <c r="N185" i="7"/>
  <c r="A183" i="7"/>
  <c r="M185" i="7"/>
  <c r="V184" i="7"/>
  <c r="C183" i="7"/>
  <c r="B183" i="7"/>
  <c r="L185" i="7"/>
  <c r="K185" i="7"/>
  <c r="A923" i="2"/>
  <c r="A924" i="2" s="1"/>
  <c r="D187" i="7"/>
  <c r="J186" i="7"/>
  <c r="I186" i="7"/>
  <c r="H186" i="7"/>
  <c r="G186" i="7"/>
  <c r="F186" i="7"/>
  <c r="E186" i="7"/>
  <c r="R184" i="7"/>
  <c r="U184" i="7"/>
  <c r="Q184" i="7"/>
  <c r="P185" i="7"/>
  <c r="T184" i="7"/>
  <c r="B184" i="7" s="1"/>
  <c r="Q324" i="11"/>
  <c r="R195" i="5"/>
  <c r="J194" i="5"/>
  <c r="I194" i="5"/>
  <c r="H194" i="5"/>
  <c r="G194" i="5"/>
  <c r="F194" i="5"/>
  <c r="E194" i="5"/>
  <c r="D194" i="5"/>
  <c r="K194" i="5"/>
  <c r="C194" i="5"/>
  <c r="B194" i="5"/>
  <c r="M98" i="5"/>
  <c r="L98" i="5"/>
  <c r="A926" i="2" l="1"/>
  <c r="A927" i="2" s="1"/>
  <c r="A929" i="2" s="1"/>
  <c r="A933" i="2" s="1"/>
  <c r="A934" i="2" s="1"/>
  <c r="A936" i="2" s="1"/>
  <c r="S185" i="7"/>
  <c r="Q185" i="7"/>
  <c r="T185" i="7"/>
  <c r="R185" i="7"/>
  <c r="N186" i="7"/>
  <c r="A184" i="7"/>
  <c r="O186" i="7"/>
  <c r="A937" i="2"/>
  <c r="K186" i="7"/>
  <c r="P186" i="7"/>
  <c r="L186" i="7"/>
  <c r="U185" i="7"/>
  <c r="V185" i="7"/>
  <c r="M186" i="7"/>
  <c r="D188" i="7"/>
  <c r="E187" i="7"/>
  <c r="J187" i="7"/>
  <c r="I187" i="7"/>
  <c r="H187" i="7"/>
  <c r="G187" i="7"/>
  <c r="F187" i="7"/>
  <c r="Q325" i="11"/>
  <c r="R196" i="5"/>
  <c r="J195" i="5"/>
  <c r="H195" i="5"/>
  <c r="G195" i="5"/>
  <c r="F195" i="5"/>
  <c r="E195" i="5"/>
  <c r="D195" i="5"/>
  <c r="C195" i="5"/>
  <c r="I195" i="5"/>
  <c r="B195" i="5"/>
  <c r="K195" i="5"/>
  <c r="M99" i="5"/>
  <c r="L99" i="5"/>
  <c r="A939" i="2" l="1"/>
  <c r="A185" i="7"/>
  <c r="B185" i="7"/>
  <c r="L187" i="7"/>
  <c r="T187" i="7" s="1"/>
  <c r="A943" i="2"/>
  <c r="A944" i="2" s="1"/>
  <c r="P187" i="7"/>
  <c r="T186" i="7"/>
  <c r="S186" i="7"/>
  <c r="U186" i="7"/>
  <c r="V186" i="7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326" i="11"/>
  <c r="R197" i="5"/>
  <c r="J196" i="5"/>
  <c r="G196" i="5"/>
  <c r="F196" i="5"/>
  <c r="E196" i="5"/>
  <c r="D196" i="5"/>
  <c r="C196" i="5"/>
  <c r="K196" i="5"/>
  <c r="B196" i="5"/>
  <c r="I196" i="5"/>
  <c r="H196" i="5"/>
  <c r="M100" i="5"/>
  <c r="L100" i="5"/>
  <c r="M101" i="5"/>
  <c r="O188" i="7" l="1"/>
  <c r="A186" i="7"/>
  <c r="S187" i="7"/>
  <c r="B187" i="7" s="1"/>
  <c r="C186" i="7"/>
  <c r="B186" i="7"/>
  <c r="A946" i="2"/>
  <c r="A947" i="2" s="1"/>
  <c r="A949" i="2" s="1"/>
  <c r="R187" i="7"/>
  <c r="Q187" i="7"/>
  <c r="K188" i="7"/>
  <c r="M188" i="7"/>
  <c r="N188" i="7"/>
  <c r="L188" i="7"/>
  <c r="D190" i="7"/>
  <c r="P189" i="7"/>
  <c r="H189" i="7"/>
  <c r="O189" i="7"/>
  <c r="G189" i="7"/>
  <c r="N189" i="7"/>
  <c r="F189" i="7"/>
  <c r="M189" i="7"/>
  <c r="E189" i="7"/>
  <c r="L189" i="7"/>
  <c r="K189" i="7"/>
  <c r="J189" i="7"/>
  <c r="I189" i="7"/>
  <c r="V187" i="7"/>
  <c r="U187" i="7"/>
  <c r="C187" i="7" s="1"/>
  <c r="Q327" i="11"/>
  <c r="R198" i="5"/>
  <c r="J197" i="5"/>
  <c r="F197" i="5"/>
  <c r="E197" i="5"/>
  <c r="D197" i="5"/>
  <c r="C197" i="5"/>
  <c r="K197" i="5"/>
  <c r="B197" i="5"/>
  <c r="I197" i="5"/>
  <c r="H197" i="5"/>
  <c r="G197" i="5"/>
  <c r="M102" i="5"/>
  <c r="L101" i="5"/>
  <c r="A187" i="7" l="1"/>
  <c r="S188" i="7"/>
  <c r="T188" i="7"/>
  <c r="B188" i="7" s="1"/>
  <c r="A950" i="2"/>
  <c r="A953" i="2" s="1"/>
  <c r="A955" i="2" s="1"/>
  <c r="R188" i="7"/>
  <c r="Q188" i="7"/>
  <c r="S189" i="7"/>
  <c r="T189" i="7"/>
  <c r="U189" i="7"/>
  <c r="V189" i="7"/>
  <c r="Q189" i="7"/>
  <c r="R189" i="7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328" i="11"/>
  <c r="R199" i="5"/>
  <c r="J198" i="5"/>
  <c r="E198" i="5"/>
  <c r="D198" i="5"/>
  <c r="C198" i="5"/>
  <c r="K198" i="5"/>
  <c r="B198" i="5"/>
  <c r="I198" i="5"/>
  <c r="H198" i="5"/>
  <c r="G198" i="5"/>
  <c r="F198" i="5"/>
  <c r="L102" i="5"/>
  <c r="B189" i="7" l="1"/>
  <c r="C189" i="7"/>
  <c r="A188" i="7"/>
  <c r="A189" i="7"/>
  <c r="A957" i="2"/>
  <c r="A958" i="2" s="1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329" i="11"/>
  <c r="R200" i="5"/>
  <c r="J199" i="5"/>
  <c r="D199" i="5"/>
  <c r="C199" i="5"/>
  <c r="K199" i="5"/>
  <c r="B199" i="5"/>
  <c r="I199" i="5"/>
  <c r="H199" i="5"/>
  <c r="G199" i="5"/>
  <c r="E199" i="5"/>
  <c r="F199" i="5"/>
  <c r="L103" i="5"/>
  <c r="M103" i="5"/>
  <c r="C190" i="7" l="1"/>
  <c r="B190" i="7"/>
  <c r="A190" i="7"/>
  <c r="A960" i="2"/>
  <c r="A961" i="2" s="1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330" i="11"/>
  <c r="R201" i="5"/>
  <c r="J200" i="5"/>
  <c r="C200" i="5"/>
  <c r="K200" i="5"/>
  <c r="B200" i="5"/>
  <c r="I200" i="5"/>
  <c r="H200" i="5"/>
  <c r="G200" i="5"/>
  <c r="F200" i="5"/>
  <c r="E200" i="5"/>
  <c r="D200" i="5"/>
  <c r="M104" i="5"/>
  <c r="L104" i="5"/>
  <c r="C191" i="7" l="1"/>
  <c r="A191" i="7"/>
  <c r="B191" i="7"/>
  <c r="A962" i="2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331" i="11"/>
  <c r="R202" i="5"/>
  <c r="J201" i="5"/>
  <c r="K201" i="5"/>
  <c r="B201" i="5"/>
  <c r="I201" i="5"/>
  <c r="H201" i="5"/>
  <c r="G201" i="5"/>
  <c r="F201" i="5"/>
  <c r="E201" i="5"/>
  <c r="D201" i="5"/>
  <c r="C201" i="5"/>
  <c r="M105" i="5"/>
  <c r="L105" i="5"/>
  <c r="B192" i="7" l="1"/>
  <c r="A192" i="7"/>
  <c r="C192" i="7"/>
  <c r="A963" i="2"/>
  <c r="A964" i="2" s="1"/>
  <c r="R193" i="7"/>
  <c r="Q193" i="7"/>
  <c r="A193" i="7" s="1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332" i="11"/>
  <c r="R203" i="5"/>
  <c r="J202" i="5"/>
  <c r="I202" i="5"/>
  <c r="H202" i="5"/>
  <c r="G202" i="5"/>
  <c r="F202" i="5"/>
  <c r="E202" i="5"/>
  <c r="D202" i="5"/>
  <c r="K202" i="5"/>
  <c r="C202" i="5"/>
  <c r="B202" i="5"/>
  <c r="L106" i="5"/>
  <c r="M106" i="5"/>
  <c r="C193" i="7" l="1"/>
  <c r="B193" i="7"/>
  <c r="A965" i="2"/>
  <c r="A966" i="2"/>
  <c r="A967" i="2" s="1"/>
  <c r="A968" i="2" s="1"/>
  <c r="A969" i="2" s="1"/>
  <c r="A970" i="2" s="1"/>
  <c r="U194" i="7"/>
  <c r="V194" i="7"/>
  <c r="R194" i="7"/>
  <c r="Q194" i="7"/>
  <c r="A194" i="7" s="1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333" i="11"/>
  <c r="R204" i="5"/>
  <c r="J203" i="5"/>
  <c r="H203" i="5"/>
  <c r="G203" i="5"/>
  <c r="F203" i="5"/>
  <c r="E203" i="5"/>
  <c r="D203" i="5"/>
  <c r="C203" i="5"/>
  <c r="K203" i="5"/>
  <c r="I203" i="5"/>
  <c r="B203" i="5"/>
  <c r="L107" i="5"/>
  <c r="M107" i="5"/>
  <c r="C194" i="7" l="1"/>
  <c r="B194" i="7"/>
  <c r="A974" i="2"/>
  <c r="A981" i="2" s="1"/>
  <c r="R195" i="7"/>
  <c r="Q195" i="7"/>
  <c r="T195" i="7"/>
  <c r="S195" i="7"/>
  <c r="U195" i="7"/>
  <c r="V195" i="7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334" i="11"/>
  <c r="R205" i="5"/>
  <c r="J204" i="5"/>
  <c r="G204" i="5"/>
  <c r="F204" i="5"/>
  <c r="E204" i="5"/>
  <c r="D204" i="5"/>
  <c r="C204" i="5"/>
  <c r="K204" i="5"/>
  <c r="B204" i="5"/>
  <c r="I204" i="5"/>
  <c r="H204" i="5"/>
  <c r="L108" i="5"/>
  <c r="M108" i="5"/>
  <c r="A195" i="7" l="1"/>
  <c r="B195" i="7"/>
  <c r="C195" i="7"/>
  <c r="A982" i="2"/>
  <c r="A984" i="2" s="1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335" i="11"/>
  <c r="R206" i="5"/>
  <c r="J205" i="5"/>
  <c r="F205" i="5"/>
  <c r="E205" i="5"/>
  <c r="D205" i="5"/>
  <c r="C205" i="5"/>
  <c r="K205" i="5"/>
  <c r="B205" i="5"/>
  <c r="I205" i="5"/>
  <c r="H205" i="5"/>
  <c r="G205" i="5"/>
  <c r="M109" i="5"/>
  <c r="L109" i="5"/>
  <c r="L110" i="5"/>
  <c r="C196" i="7" l="1"/>
  <c r="B196" i="7"/>
  <c r="A196" i="7"/>
  <c r="A986" i="2"/>
  <c r="A987" i="2" s="1"/>
  <c r="A988" i="2" s="1"/>
  <c r="A989" i="2" s="1"/>
  <c r="A991" i="2" s="1"/>
  <c r="A993" i="2" s="1"/>
  <c r="A994" i="2" s="1"/>
  <c r="A996" i="2" s="1"/>
  <c r="A997" i="2" s="1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336" i="11"/>
  <c r="R207" i="5"/>
  <c r="J206" i="5"/>
  <c r="E206" i="5"/>
  <c r="D206" i="5"/>
  <c r="C206" i="5"/>
  <c r="K206" i="5"/>
  <c r="B206" i="5"/>
  <c r="I206" i="5"/>
  <c r="H206" i="5"/>
  <c r="F206" i="5"/>
  <c r="G206" i="5"/>
  <c r="M110" i="5"/>
  <c r="C197" i="7" l="1"/>
  <c r="B197" i="7"/>
  <c r="A197" i="7"/>
  <c r="A1000" i="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337" i="11"/>
  <c r="R208" i="5"/>
  <c r="J207" i="5"/>
  <c r="D207" i="5"/>
  <c r="C207" i="5"/>
  <c r="K207" i="5"/>
  <c r="B207" i="5"/>
  <c r="I207" i="5"/>
  <c r="H207" i="5"/>
  <c r="G207" i="5"/>
  <c r="F207" i="5"/>
  <c r="E207" i="5"/>
  <c r="M111" i="5"/>
  <c r="L111" i="5"/>
  <c r="B198" i="7" l="1"/>
  <c r="C198" i="7"/>
  <c r="A1006" i="2"/>
  <c r="A1007" i="2" s="1"/>
  <c r="A1008" i="2" s="1"/>
  <c r="A1009" i="2" s="1"/>
  <c r="A1010" i="2" s="1"/>
  <c r="Q199" i="7"/>
  <c r="R199" i="7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338" i="11"/>
  <c r="R209" i="5"/>
  <c r="J208" i="5"/>
  <c r="C208" i="5"/>
  <c r="K208" i="5"/>
  <c r="B208" i="5"/>
  <c r="I208" i="5"/>
  <c r="H208" i="5"/>
  <c r="G208" i="5"/>
  <c r="F208" i="5"/>
  <c r="E208" i="5"/>
  <c r="D208" i="5"/>
  <c r="M112" i="5"/>
  <c r="L113" i="5"/>
  <c r="L112" i="5"/>
  <c r="C199" i="7" l="1"/>
  <c r="A199" i="7"/>
  <c r="B199" i="7"/>
  <c r="A1011" i="2"/>
  <c r="A1012" i="2" s="1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339" i="11"/>
  <c r="R210" i="5"/>
  <c r="J209" i="5"/>
  <c r="K209" i="5"/>
  <c r="B209" i="5"/>
  <c r="I209" i="5"/>
  <c r="H209" i="5"/>
  <c r="G209" i="5"/>
  <c r="F209" i="5"/>
  <c r="E209" i="5"/>
  <c r="D209" i="5"/>
  <c r="C209" i="5"/>
  <c r="M113" i="5"/>
  <c r="B200" i="7" l="1"/>
  <c r="C200" i="7"/>
  <c r="A1014" i="2"/>
  <c r="A1017" i="2" s="1"/>
  <c r="A1018" i="2" s="1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340" i="11"/>
  <c r="R211" i="5"/>
  <c r="J210" i="5"/>
  <c r="I210" i="5"/>
  <c r="H210" i="5"/>
  <c r="G210" i="5"/>
  <c r="F210" i="5"/>
  <c r="E210" i="5"/>
  <c r="D210" i="5"/>
  <c r="B210" i="5"/>
  <c r="K210" i="5"/>
  <c r="C210" i="5"/>
  <c r="L114" i="5"/>
  <c r="M114" i="5"/>
  <c r="B201" i="7" l="1"/>
  <c r="C201" i="7"/>
  <c r="A1020" i="2"/>
  <c r="A1021" i="2" s="1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341" i="11"/>
  <c r="R212" i="5"/>
  <c r="J211" i="5"/>
  <c r="H211" i="5"/>
  <c r="G211" i="5"/>
  <c r="F211" i="5"/>
  <c r="E211" i="5"/>
  <c r="D211" i="5"/>
  <c r="C211" i="5"/>
  <c r="K211" i="5"/>
  <c r="I211" i="5"/>
  <c r="B211" i="5"/>
  <c r="M115" i="5"/>
  <c r="M116" i="5"/>
  <c r="L115" i="5"/>
  <c r="B202" i="7" l="1"/>
  <c r="C202" i="7"/>
  <c r="A202" i="7"/>
  <c r="A1024" i="2"/>
  <c r="A1027" i="2" s="1"/>
  <c r="A1028" i="2" s="1"/>
  <c r="A1029" i="2" s="1"/>
  <c r="T203" i="7"/>
  <c r="S203" i="7"/>
  <c r="V203" i="7"/>
  <c r="U203" i="7"/>
  <c r="C203" i="7" s="1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3" i="7"/>
  <c r="R203" i="7"/>
  <c r="Q342" i="11"/>
  <c r="R213" i="5"/>
  <c r="J212" i="5"/>
  <c r="G212" i="5"/>
  <c r="F212" i="5"/>
  <c r="E212" i="5"/>
  <c r="D212" i="5"/>
  <c r="C212" i="5"/>
  <c r="K212" i="5"/>
  <c r="B212" i="5"/>
  <c r="I212" i="5"/>
  <c r="H212" i="5"/>
  <c r="L116" i="5"/>
  <c r="B203" i="7" l="1"/>
  <c r="A1030" i="2"/>
  <c r="A1031" i="2" s="1"/>
  <c r="R204" i="7"/>
  <c r="Q204" i="7"/>
  <c r="A204" i="7" s="1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V204" i="7"/>
  <c r="U204" i="7"/>
  <c r="A203" i="7"/>
  <c r="Q343" i="11"/>
  <c r="R214" i="5"/>
  <c r="J213" i="5"/>
  <c r="F213" i="5"/>
  <c r="E213" i="5"/>
  <c r="D213" i="5"/>
  <c r="C213" i="5"/>
  <c r="K213" i="5"/>
  <c r="B213" i="5"/>
  <c r="I213" i="5"/>
  <c r="G213" i="5"/>
  <c r="H213" i="5"/>
  <c r="L117" i="5"/>
  <c r="M117" i="5"/>
  <c r="B204" i="7" l="1"/>
  <c r="C204" i="7"/>
  <c r="A1032" i="2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344" i="11"/>
  <c r="R215" i="5"/>
  <c r="J214" i="5"/>
  <c r="E214" i="5"/>
  <c r="D214" i="5"/>
  <c r="C214" i="5"/>
  <c r="K214" i="5"/>
  <c r="B214" i="5"/>
  <c r="I214" i="5"/>
  <c r="H214" i="5"/>
  <c r="G214" i="5"/>
  <c r="F214" i="5"/>
  <c r="L118" i="5"/>
  <c r="M118" i="5"/>
  <c r="C205" i="7" l="1"/>
  <c r="B205" i="7"/>
  <c r="A1033" i="2"/>
  <c r="A1036" i="2" s="1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345" i="11"/>
  <c r="R216" i="5"/>
  <c r="J215" i="5"/>
  <c r="D215" i="5"/>
  <c r="C215" i="5"/>
  <c r="K215" i="5"/>
  <c r="B215" i="5"/>
  <c r="I215" i="5"/>
  <c r="H215" i="5"/>
  <c r="G215" i="5"/>
  <c r="F215" i="5"/>
  <c r="E215" i="5"/>
  <c r="M119" i="5"/>
  <c r="L119" i="5"/>
  <c r="B206" i="7" l="1"/>
  <c r="C206" i="7"/>
  <c r="A206" i="7"/>
  <c r="A1037" i="2"/>
  <c r="Q207" i="7"/>
  <c r="R207" i="7"/>
  <c r="T207" i="7"/>
  <c r="S207" i="7"/>
  <c r="V207" i="7"/>
  <c r="U207" i="7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346" i="11"/>
  <c r="R217" i="5"/>
  <c r="J216" i="5"/>
  <c r="C216" i="5"/>
  <c r="K216" i="5"/>
  <c r="B216" i="5"/>
  <c r="I216" i="5"/>
  <c r="H216" i="5"/>
  <c r="G216" i="5"/>
  <c r="F216" i="5"/>
  <c r="E216" i="5"/>
  <c r="D216" i="5"/>
  <c r="M120" i="5"/>
  <c r="L120" i="5"/>
  <c r="C207" i="7" l="1"/>
  <c r="B207" i="7"/>
  <c r="A1038" i="2"/>
  <c r="A1039" i="2" s="1"/>
  <c r="V208" i="7"/>
  <c r="U208" i="7"/>
  <c r="A207" i="7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347" i="11"/>
  <c r="R218" i="5"/>
  <c r="J217" i="5"/>
  <c r="K217" i="5"/>
  <c r="B217" i="5"/>
  <c r="I217" i="5"/>
  <c r="H217" i="5"/>
  <c r="G217" i="5"/>
  <c r="F217" i="5"/>
  <c r="E217" i="5"/>
  <c r="C217" i="5"/>
  <c r="D217" i="5"/>
  <c r="M121" i="5"/>
  <c r="M122" i="5"/>
  <c r="L121" i="5"/>
  <c r="B208" i="7" l="1"/>
  <c r="A208" i="7"/>
  <c r="C208" i="7"/>
  <c r="A1041" i="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348" i="11"/>
  <c r="R219" i="5"/>
  <c r="J218" i="5"/>
  <c r="I218" i="5"/>
  <c r="H218" i="5"/>
  <c r="G218" i="5"/>
  <c r="F218" i="5"/>
  <c r="E218" i="5"/>
  <c r="D218" i="5"/>
  <c r="K218" i="5"/>
  <c r="C218" i="5"/>
  <c r="B218" i="5"/>
  <c r="L122" i="5"/>
  <c r="C209" i="7" l="1"/>
  <c r="B209" i="7"/>
  <c r="A1042" i="2"/>
  <c r="A1043" i="2" s="1"/>
  <c r="A1044" i="2" s="1"/>
  <c r="A1045" i="2" s="1"/>
  <c r="A1047" i="2" s="1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R210" i="7"/>
  <c r="Q210" i="7"/>
  <c r="A209" i="7"/>
  <c r="S210" i="7"/>
  <c r="T210" i="7"/>
  <c r="Q349" i="11"/>
  <c r="R220" i="5"/>
  <c r="J219" i="5"/>
  <c r="H219" i="5"/>
  <c r="G219" i="5"/>
  <c r="F219" i="5"/>
  <c r="E219" i="5"/>
  <c r="D219" i="5"/>
  <c r="C219" i="5"/>
  <c r="K219" i="5"/>
  <c r="I219" i="5"/>
  <c r="B219" i="5"/>
  <c r="L123" i="5"/>
  <c r="M123" i="5"/>
  <c r="M124" i="5"/>
  <c r="C210" i="7" l="1"/>
  <c r="B210" i="7"/>
  <c r="A1048" i="2"/>
  <c r="A1049" i="2" s="1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A210" i="7"/>
  <c r="Q350" i="11"/>
  <c r="R221" i="5"/>
  <c r="J220" i="5"/>
  <c r="G220" i="5"/>
  <c r="F220" i="5"/>
  <c r="E220" i="5"/>
  <c r="D220" i="5"/>
  <c r="C220" i="5"/>
  <c r="K220" i="5"/>
  <c r="B220" i="5"/>
  <c r="H220" i="5"/>
  <c r="I220" i="5"/>
  <c r="L124" i="5"/>
  <c r="L125" i="5"/>
  <c r="B211" i="7" l="1"/>
  <c r="C211" i="7"/>
  <c r="A1050" i="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351" i="11"/>
  <c r="R222" i="5"/>
  <c r="J221" i="5"/>
  <c r="F221" i="5"/>
  <c r="E221" i="5"/>
  <c r="D221" i="5"/>
  <c r="C221" i="5"/>
  <c r="K221" i="5"/>
  <c r="B221" i="5"/>
  <c r="I221" i="5"/>
  <c r="H221" i="5"/>
  <c r="G221" i="5"/>
  <c r="L126" i="5"/>
  <c r="M125" i="5"/>
  <c r="C212" i="7" l="1"/>
  <c r="B212" i="7"/>
  <c r="A1051" i="2"/>
  <c r="A1052" i="2" s="1"/>
  <c r="A1054" i="2" s="1"/>
  <c r="A1055" i="2" s="1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S213" i="7"/>
  <c r="T213" i="7"/>
  <c r="U213" i="7"/>
  <c r="V213" i="7"/>
  <c r="Q352" i="11"/>
  <c r="R223" i="5"/>
  <c r="J222" i="5"/>
  <c r="E222" i="5"/>
  <c r="D222" i="5"/>
  <c r="C222" i="5"/>
  <c r="K222" i="5"/>
  <c r="B222" i="5"/>
  <c r="I222" i="5"/>
  <c r="H222" i="5"/>
  <c r="G222" i="5"/>
  <c r="F222" i="5"/>
  <c r="M126" i="5"/>
  <c r="B213" i="7" l="1"/>
  <c r="C213" i="7"/>
  <c r="A1058" i="2"/>
  <c r="A1061" i="2" s="1"/>
  <c r="A1062" i="2" s="1"/>
  <c r="A1063" i="2" s="1"/>
  <c r="A1064" i="2" s="1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353" i="11"/>
  <c r="R224" i="5"/>
  <c r="J223" i="5"/>
  <c r="D223" i="5"/>
  <c r="C223" i="5"/>
  <c r="K223" i="5"/>
  <c r="B223" i="5"/>
  <c r="I223" i="5"/>
  <c r="H223" i="5"/>
  <c r="G223" i="5"/>
  <c r="F223" i="5"/>
  <c r="E223" i="5"/>
  <c r="L127" i="5"/>
  <c r="M127" i="5"/>
  <c r="C214" i="7" l="1"/>
  <c r="B214" i="7"/>
  <c r="A1071" i="2"/>
  <c r="A1072" i="2" s="1"/>
  <c r="A1073" i="2" s="1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A214" i="7"/>
  <c r="Q354" i="11"/>
  <c r="R225" i="5"/>
  <c r="J224" i="5"/>
  <c r="C224" i="5"/>
  <c r="K224" i="5"/>
  <c r="B224" i="5"/>
  <c r="I224" i="5"/>
  <c r="H224" i="5"/>
  <c r="G224" i="5"/>
  <c r="F224" i="5"/>
  <c r="D224" i="5"/>
  <c r="E224" i="5"/>
  <c r="M128" i="5"/>
  <c r="L128" i="5"/>
  <c r="C215" i="7" l="1"/>
  <c r="B215" i="7"/>
  <c r="A1074" i="2"/>
  <c r="A1078" i="2" s="1"/>
  <c r="A1079" i="2" s="1"/>
  <c r="D218" i="7"/>
  <c r="P217" i="7"/>
  <c r="H217" i="7"/>
  <c r="O217" i="7"/>
  <c r="G217" i="7"/>
  <c r="N217" i="7"/>
  <c r="F217" i="7"/>
  <c r="M217" i="7"/>
  <c r="E217" i="7"/>
  <c r="L217" i="7"/>
  <c r="J217" i="7"/>
  <c r="I217" i="7"/>
  <c r="V216" i="7"/>
  <c r="U216" i="7"/>
  <c r="R216" i="7"/>
  <c r="Q216" i="7"/>
  <c r="A215" i="7"/>
  <c r="T216" i="7"/>
  <c r="S216" i="7"/>
  <c r="B216" i="7" s="1"/>
  <c r="Q355" i="11"/>
  <c r="R226" i="5"/>
  <c r="J225" i="5"/>
  <c r="K225" i="5"/>
  <c r="B225" i="5"/>
  <c r="I225" i="5"/>
  <c r="H225" i="5"/>
  <c r="G225" i="5"/>
  <c r="F225" i="5"/>
  <c r="E225" i="5"/>
  <c r="D225" i="5"/>
  <c r="C225" i="5"/>
  <c r="L129" i="5"/>
  <c r="M129" i="5"/>
  <c r="M130" i="5"/>
  <c r="C216" i="7" l="1"/>
  <c r="A1081" i="2"/>
  <c r="A1082" i="2" s="1"/>
  <c r="A1085" i="2" s="1"/>
  <c r="A1086" i="2" s="1"/>
  <c r="A1089" i="2" s="1"/>
  <c r="A1090" i="2" s="1"/>
  <c r="A1091" i="2" s="1"/>
  <c r="A1092" i="2" s="1"/>
  <c r="Q217" i="7"/>
  <c r="R217" i="7"/>
  <c r="A216" i="7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356" i="11"/>
  <c r="R227" i="5"/>
  <c r="J226" i="5"/>
  <c r="I226" i="5"/>
  <c r="H226" i="5"/>
  <c r="G226" i="5"/>
  <c r="F226" i="5"/>
  <c r="E226" i="5"/>
  <c r="D226" i="5"/>
  <c r="K226" i="5"/>
  <c r="C226" i="5"/>
  <c r="B226" i="5"/>
  <c r="L130" i="5"/>
  <c r="M131" i="5"/>
  <c r="C217" i="7" l="1"/>
  <c r="B217" i="7"/>
  <c r="A1093" i="2"/>
  <c r="A1098" i="2" s="1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U218" i="7"/>
  <c r="V218" i="7"/>
  <c r="A217" i="7"/>
  <c r="Q218" i="7"/>
  <c r="R218" i="7"/>
  <c r="T218" i="7"/>
  <c r="S218" i="7"/>
  <c r="B218" i="7" s="1"/>
  <c r="Q357" i="11"/>
  <c r="R228" i="5"/>
  <c r="J227" i="5"/>
  <c r="H227" i="5"/>
  <c r="G227" i="5"/>
  <c r="F227" i="5"/>
  <c r="E227" i="5"/>
  <c r="D227" i="5"/>
  <c r="C227" i="5"/>
  <c r="I227" i="5"/>
  <c r="B227" i="5"/>
  <c r="K227" i="5"/>
  <c r="L131" i="5"/>
  <c r="C218" i="7" l="1"/>
  <c r="A1100" i="2"/>
  <c r="A1101" i="2" s="1"/>
  <c r="A1103" i="2" s="1"/>
  <c r="A1104" i="2" s="1"/>
  <c r="A218" i="7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358" i="11"/>
  <c r="R229" i="5"/>
  <c r="J228" i="5"/>
  <c r="G228" i="5"/>
  <c r="F228" i="5"/>
  <c r="E228" i="5"/>
  <c r="D228" i="5"/>
  <c r="C228" i="5"/>
  <c r="K228" i="5"/>
  <c r="B228" i="5"/>
  <c r="I228" i="5"/>
  <c r="H228" i="5"/>
  <c r="L132" i="5"/>
  <c r="M132" i="5"/>
  <c r="C219" i="7" l="1"/>
  <c r="B219" i="7"/>
  <c r="A1106" i="2"/>
  <c r="A1107" i="2" s="1"/>
  <c r="V220" i="7"/>
  <c r="U220" i="7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359" i="11"/>
  <c r="R230" i="5"/>
  <c r="J229" i="5"/>
  <c r="F229" i="5"/>
  <c r="E229" i="5"/>
  <c r="D229" i="5"/>
  <c r="C229" i="5"/>
  <c r="K229" i="5"/>
  <c r="B229" i="5"/>
  <c r="I229" i="5"/>
  <c r="H229" i="5"/>
  <c r="G229" i="5"/>
  <c r="M133" i="5"/>
  <c r="L133" i="5"/>
  <c r="C220" i="7" l="1"/>
  <c r="B220" i="7"/>
  <c r="A1108" i="2"/>
  <c r="A1110" i="2" s="1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360" i="11"/>
  <c r="R231" i="5"/>
  <c r="J230" i="5"/>
  <c r="E230" i="5"/>
  <c r="D230" i="5"/>
  <c r="C230" i="5"/>
  <c r="K230" i="5"/>
  <c r="B230" i="5"/>
  <c r="I230" i="5"/>
  <c r="H230" i="5"/>
  <c r="G230" i="5"/>
  <c r="F230" i="5"/>
  <c r="L134" i="5"/>
  <c r="M134" i="5"/>
  <c r="M135" i="5"/>
  <c r="C221" i="7" l="1"/>
  <c r="B221" i="7"/>
  <c r="A1112" i="2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361" i="11"/>
  <c r="R232" i="5"/>
  <c r="J231" i="5"/>
  <c r="D231" i="5"/>
  <c r="C231" i="5"/>
  <c r="K231" i="5"/>
  <c r="B231" i="5"/>
  <c r="I231" i="5"/>
  <c r="H231" i="5"/>
  <c r="G231" i="5"/>
  <c r="E231" i="5"/>
  <c r="F231" i="5"/>
  <c r="L135" i="5"/>
  <c r="M136" i="5"/>
  <c r="B222" i="7" l="1"/>
  <c r="C222" i="7"/>
  <c r="A1127" i="2"/>
  <c r="A1128" i="2" s="1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362" i="11"/>
  <c r="R233" i="5"/>
  <c r="J232" i="5"/>
  <c r="C232" i="5"/>
  <c r="K232" i="5"/>
  <c r="B232" i="5"/>
  <c r="I232" i="5"/>
  <c r="H232" i="5"/>
  <c r="G232" i="5"/>
  <c r="F232" i="5"/>
  <c r="E232" i="5"/>
  <c r="D232" i="5"/>
  <c r="L136" i="5"/>
  <c r="L137" i="5"/>
  <c r="C223" i="7" l="1"/>
  <c r="A223" i="7"/>
  <c r="B223" i="7"/>
  <c r="A1135" i="2"/>
  <c r="A1136" i="2" s="1"/>
  <c r="A1138" i="2" s="1"/>
  <c r="A1139" i="2" s="1"/>
  <c r="A1145" i="2" s="1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R224" i="7"/>
  <c r="Q224" i="7"/>
  <c r="Q363" i="11"/>
  <c r="R234" i="5"/>
  <c r="J233" i="5"/>
  <c r="K233" i="5"/>
  <c r="B233" i="5"/>
  <c r="I233" i="5"/>
  <c r="H233" i="5"/>
  <c r="G233" i="5"/>
  <c r="F233" i="5"/>
  <c r="E233" i="5"/>
  <c r="D233" i="5"/>
  <c r="C233" i="5"/>
  <c r="M137" i="5"/>
  <c r="B224" i="7" l="1"/>
  <c r="C224" i="7"/>
  <c r="A1147" i="2"/>
  <c r="A1148" i="2" s="1"/>
  <c r="A1149" i="2" s="1"/>
  <c r="A1150" i="2" s="1"/>
  <c r="A224" i="7"/>
  <c r="R225" i="7"/>
  <c r="Q225" i="7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364" i="11"/>
  <c r="R235" i="5"/>
  <c r="J234" i="5"/>
  <c r="I234" i="5"/>
  <c r="H234" i="5"/>
  <c r="G234" i="5"/>
  <c r="F234" i="5"/>
  <c r="E234" i="5"/>
  <c r="D234" i="5"/>
  <c r="K234" i="5"/>
  <c r="C234" i="5"/>
  <c r="B234" i="5"/>
  <c r="L138" i="5"/>
  <c r="L139" i="5"/>
  <c r="M138" i="5"/>
  <c r="C225" i="7" l="1"/>
  <c r="B225" i="7"/>
  <c r="A225" i="7"/>
  <c r="A1151" i="2"/>
  <c r="A1152" i="2" s="1"/>
  <c r="A1154" i="2" s="1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V226" i="7"/>
  <c r="U226" i="7"/>
  <c r="Q226" i="7"/>
  <c r="R226" i="7"/>
  <c r="Q365" i="11"/>
  <c r="R236" i="5"/>
  <c r="J235" i="5"/>
  <c r="H235" i="5"/>
  <c r="G235" i="5"/>
  <c r="F235" i="5"/>
  <c r="E235" i="5"/>
  <c r="D235" i="5"/>
  <c r="C235" i="5"/>
  <c r="K235" i="5"/>
  <c r="I235" i="5"/>
  <c r="B235" i="5"/>
  <c r="M139" i="5"/>
  <c r="C226" i="7" l="1"/>
  <c r="B226" i="7"/>
  <c r="A1155" i="2"/>
  <c r="A1156" i="2" s="1"/>
  <c r="A1158" i="2" s="1"/>
  <c r="A1159" i="2" s="1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366" i="11"/>
  <c r="R237" i="5"/>
  <c r="J236" i="5"/>
  <c r="G236" i="5"/>
  <c r="F236" i="5"/>
  <c r="E236" i="5"/>
  <c r="D236" i="5"/>
  <c r="C236" i="5"/>
  <c r="K236" i="5"/>
  <c r="B236" i="5"/>
  <c r="I236" i="5"/>
  <c r="H236" i="5"/>
  <c r="L140" i="5"/>
  <c r="M141" i="5"/>
  <c r="M140" i="5"/>
  <c r="C227" i="7" l="1"/>
  <c r="B227" i="7"/>
  <c r="A227" i="7"/>
  <c r="A1160" i="2"/>
  <c r="A1161" i="2" s="1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367" i="11"/>
  <c r="R238" i="5"/>
  <c r="J237" i="5"/>
  <c r="F237" i="5"/>
  <c r="E237" i="5"/>
  <c r="D237" i="5"/>
  <c r="C237" i="5"/>
  <c r="K237" i="5"/>
  <c r="B237" i="5"/>
  <c r="I237" i="5"/>
  <c r="H237" i="5"/>
  <c r="G237" i="5"/>
  <c r="L141" i="5"/>
  <c r="B228" i="7" l="1"/>
  <c r="C228" i="7"/>
  <c r="A1162" i="2"/>
  <c r="A1163" i="2" s="1"/>
  <c r="Q229" i="7"/>
  <c r="R229" i="7"/>
  <c r="T229" i="7"/>
  <c r="S229" i="7"/>
  <c r="B229" i="7" s="1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368" i="11"/>
  <c r="R239" i="5"/>
  <c r="J238" i="5"/>
  <c r="E238" i="5"/>
  <c r="D238" i="5"/>
  <c r="C238" i="5"/>
  <c r="K238" i="5"/>
  <c r="B238" i="5"/>
  <c r="I238" i="5"/>
  <c r="H238" i="5"/>
  <c r="F238" i="5"/>
  <c r="G238" i="5"/>
  <c r="M142" i="5"/>
  <c r="L143" i="5"/>
  <c r="M143" i="5"/>
  <c r="L142" i="5"/>
  <c r="C229" i="7" l="1"/>
  <c r="A1164" i="2"/>
  <c r="V230" i="7"/>
  <c r="U230" i="7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369" i="11"/>
  <c r="R240" i="5"/>
  <c r="J239" i="5"/>
  <c r="D239" i="5"/>
  <c r="C239" i="5"/>
  <c r="K239" i="5"/>
  <c r="B239" i="5"/>
  <c r="I239" i="5"/>
  <c r="H239" i="5"/>
  <c r="G239" i="5"/>
  <c r="F239" i="5"/>
  <c r="E239" i="5"/>
  <c r="M144" i="5"/>
  <c r="L144" i="5"/>
  <c r="C230" i="7" l="1"/>
  <c r="B230" i="7"/>
  <c r="A1166" i="2"/>
  <c r="A1170" i="2" s="1"/>
  <c r="A1171" i="2" s="1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A230" i="7"/>
  <c r="Q370" i="11"/>
  <c r="R241" i="5"/>
  <c r="J240" i="5"/>
  <c r="C240" i="5"/>
  <c r="K240" i="5"/>
  <c r="B240" i="5"/>
  <c r="I240" i="5"/>
  <c r="H240" i="5"/>
  <c r="G240" i="5"/>
  <c r="F240" i="5"/>
  <c r="E240" i="5"/>
  <c r="D240" i="5"/>
  <c r="M145" i="5"/>
  <c r="L145" i="5"/>
  <c r="A231" i="7" l="1"/>
  <c r="C231" i="7"/>
  <c r="B231" i="7"/>
  <c r="A1172" i="2"/>
  <c r="A1173" i="2" s="1"/>
  <c r="A1174" i="2" s="1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V232" i="7"/>
  <c r="U232" i="7"/>
  <c r="Q371" i="11"/>
  <c r="R242" i="5"/>
  <c r="J241" i="5"/>
  <c r="K241" i="5"/>
  <c r="B241" i="5"/>
  <c r="I241" i="5"/>
  <c r="H241" i="5"/>
  <c r="G241" i="5"/>
  <c r="F241" i="5"/>
  <c r="E241" i="5"/>
  <c r="D241" i="5"/>
  <c r="C241" i="5"/>
  <c r="M146" i="5"/>
  <c r="L146" i="5"/>
  <c r="C232" i="7" l="1"/>
  <c r="B232" i="7"/>
  <c r="A1175" i="2"/>
  <c r="A1176" i="2" s="1"/>
  <c r="A1179" i="2" s="1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372" i="11"/>
  <c r="R243" i="5"/>
  <c r="J242" i="5"/>
  <c r="I242" i="5"/>
  <c r="H242" i="5"/>
  <c r="G242" i="5"/>
  <c r="F242" i="5"/>
  <c r="E242" i="5"/>
  <c r="D242" i="5"/>
  <c r="B242" i="5"/>
  <c r="K242" i="5"/>
  <c r="C242" i="5"/>
  <c r="M147" i="5"/>
  <c r="L147" i="5"/>
  <c r="C233" i="7" l="1"/>
  <c r="B233" i="7"/>
  <c r="A233" i="7"/>
  <c r="A1180" i="2"/>
  <c r="A1181" i="2" s="1"/>
  <c r="A1182" i="2" s="1"/>
  <c r="A1184" i="2" s="1"/>
  <c r="A1186" i="2" s="1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4" i="7"/>
  <c r="R234" i="7"/>
  <c r="Q373" i="11"/>
  <c r="R244" i="5"/>
  <c r="J243" i="5"/>
  <c r="H243" i="5"/>
  <c r="G243" i="5"/>
  <c r="F243" i="5"/>
  <c r="E243" i="5"/>
  <c r="D243" i="5"/>
  <c r="C243" i="5"/>
  <c r="K243" i="5"/>
  <c r="I243" i="5"/>
  <c r="B243" i="5"/>
  <c r="L148" i="5"/>
  <c r="M148" i="5"/>
  <c r="A234" i="7" l="1"/>
  <c r="C234" i="7"/>
  <c r="B234" i="7"/>
  <c r="A1187" i="2"/>
  <c r="A1188" i="2" s="1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374" i="11"/>
  <c r="R245" i="5"/>
  <c r="J244" i="5"/>
  <c r="G244" i="5"/>
  <c r="F244" i="5"/>
  <c r="E244" i="5"/>
  <c r="D244" i="5"/>
  <c r="C244" i="5"/>
  <c r="K244" i="5"/>
  <c r="B244" i="5"/>
  <c r="I244" i="5"/>
  <c r="H244" i="5"/>
  <c r="M149" i="5"/>
  <c r="L149" i="5"/>
  <c r="B235" i="7" l="1"/>
  <c r="A235" i="7"/>
  <c r="C235" i="7"/>
  <c r="A1189" i="2"/>
  <c r="A1190" i="2" s="1"/>
  <c r="A1191" i="2" s="1"/>
  <c r="R236" i="7"/>
  <c r="Q236" i="7"/>
  <c r="T236" i="7"/>
  <c r="S236" i="7"/>
  <c r="B236" i="7" s="1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375" i="11"/>
  <c r="R246" i="5"/>
  <c r="J245" i="5"/>
  <c r="F245" i="5"/>
  <c r="E245" i="5"/>
  <c r="D245" i="5"/>
  <c r="C245" i="5"/>
  <c r="K245" i="5"/>
  <c r="B245" i="5"/>
  <c r="I245" i="5"/>
  <c r="G245" i="5"/>
  <c r="H245" i="5"/>
  <c r="M150" i="5"/>
  <c r="L150" i="5"/>
  <c r="A236" i="7" l="1"/>
  <c r="C236" i="7"/>
  <c r="A1192" i="2"/>
  <c r="A1193" i="2" s="1"/>
  <c r="A1194" i="2" s="1"/>
  <c r="A1195" i="2" s="1"/>
  <c r="A1196" i="2" s="1"/>
  <c r="A1197" i="2" s="1"/>
  <c r="A1198" i="2" s="1"/>
  <c r="A1200" i="2" s="1"/>
  <c r="A1201" i="2" s="1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S237" i="7"/>
  <c r="T237" i="7"/>
  <c r="V237" i="7"/>
  <c r="U237" i="7"/>
  <c r="C237" i="7" s="1"/>
  <c r="Q376" i="11"/>
  <c r="R247" i="5"/>
  <c r="J246" i="5"/>
  <c r="E246" i="5"/>
  <c r="D246" i="5"/>
  <c r="C246" i="5"/>
  <c r="K246" i="5"/>
  <c r="B246" i="5"/>
  <c r="I246" i="5"/>
  <c r="H246" i="5"/>
  <c r="G246" i="5"/>
  <c r="F246" i="5"/>
  <c r="M151" i="5"/>
  <c r="L151" i="5"/>
  <c r="B237" i="7" l="1"/>
  <c r="A1202" i="2"/>
  <c r="A1203" i="2" s="1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377" i="11"/>
  <c r="R248" i="5"/>
  <c r="J247" i="5"/>
  <c r="D247" i="5"/>
  <c r="C247" i="5"/>
  <c r="K247" i="5"/>
  <c r="B247" i="5"/>
  <c r="I247" i="5"/>
  <c r="H247" i="5"/>
  <c r="G247" i="5"/>
  <c r="F247" i="5"/>
  <c r="E247" i="5"/>
  <c r="L152" i="5"/>
  <c r="M152" i="5"/>
  <c r="B238" i="7" l="1"/>
  <c r="A238" i="7"/>
  <c r="C238" i="7"/>
  <c r="A1204" i="2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V239" i="7"/>
  <c r="U239" i="7"/>
  <c r="R239" i="7"/>
  <c r="Q239" i="7"/>
  <c r="Q378" i="11"/>
  <c r="R249" i="5"/>
  <c r="J248" i="5"/>
  <c r="C248" i="5"/>
  <c r="K248" i="5"/>
  <c r="B248" i="5"/>
  <c r="I248" i="5"/>
  <c r="H248" i="5"/>
  <c r="G248" i="5"/>
  <c r="F248" i="5"/>
  <c r="E248" i="5"/>
  <c r="D248" i="5"/>
  <c r="M153" i="5"/>
  <c r="L153" i="5"/>
  <c r="C239" i="7" l="1"/>
  <c r="B239" i="7"/>
  <c r="A1205" i="2"/>
  <c r="A1206" i="2" s="1"/>
  <c r="U240" i="7"/>
  <c r="V240" i="7"/>
  <c r="A239" i="7"/>
  <c r="R240" i="7"/>
  <c r="Q240" i="7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379" i="11"/>
  <c r="R250" i="5"/>
  <c r="J249" i="5"/>
  <c r="K249" i="5"/>
  <c r="B249" i="5"/>
  <c r="I249" i="5"/>
  <c r="H249" i="5"/>
  <c r="G249" i="5"/>
  <c r="F249" i="5"/>
  <c r="E249" i="5"/>
  <c r="C249" i="5"/>
  <c r="D249" i="5"/>
  <c r="M154" i="5"/>
  <c r="L154" i="5"/>
  <c r="C240" i="7" l="1"/>
  <c r="B240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240" i="7"/>
  <c r="Q241" i="7"/>
  <c r="R241" i="7"/>
  <c r="T241" i="7"/>
  <c r="S241" i="7"/>
  <c r="B241" i="7" s="1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380" i="11"/>
  <c r="R251" i="5"/>
  <c r="J250" i="5"/>
  <c r="I250" i="5"/>
  <c r="H250" i="5"/>
  <c r="G250" i="5"/>
  <c r="F250" i="5"/>
  <c r="E250" i="5"/>
  <c r="D250" i="5"/>
  <c r="K250" i="5"/>
  <c r="C250" i="5"/>
  <c r="B250" i="5"/>
  <c r="L155" i="5"/>
  <c r="M155" i="5"/>
  <c r="C241" i="7" l="1"/>
  <c r="A1221" i="2"/>
  <c r="A1222" i="2" s="1"/>
  <c r="A1240" i="2" s="1"/>
  <c r="A1249" i="2" s="1"/>
  <c r="A1250" i="2" s="1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381" i="11"/>
  <c r="R252" i="5"/>
  <c r="J251" i="5"/>
  <c r="H251" i="5"/>
  <c r="G251" i="5"/>
  <c r="F251" i="5"/>
  <c r="E251" i="5"/>
  <c r="D251" i="5"/>
  <c r="C251" i="5"/>
  <c r="K251" i="5"/>
  <c r="I251" i="5"/>
  <c r="B251" i="5"/>
  <c r="M156" i="5"/>
  <c r="L156" i="5"/>
  <c r="B242" i="7" l="1"/>
  <c r="C242" i="7"/>
  <c r="A242" i="7"/>
  <c r="A1251" i="2"/>
  <c r="A1252" i="2" s="1"/>
  <c r="A1253" i="2" s="1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382" i="11"/>
  <c r="R253" i="5"/>
  <c r="J252" i="5"/>
  <c r="G252" i="5"/>
  <c r="F252" i="5"/>
  <c r="E252" i="5"/>
  <c r="D252" i="5"/>
  <c r="C252" i="5"/>
  <c r="K252" i="5"/>
  <c r="B252" i="5"/>
  <c r="H252" i="5"/>
  <c r="I252" i="5"/>
  <c r="M157" i="5"/>
  <c r="L157" i="5"/>
  <c r="B243" i="7" l="1"/>
  <c r="C243" i="7"/>
  <c r="A243" i="7"/>
  <c r="A1255" i="2"/>
  <c r="A1256" i="2" s="1"/>
  <c r="A1257" i="2" s="1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383" i="11"/>
  <c r="R254" i="5"/>
  <c r="J253" i="5"/>
  <c r="F253" i="5"/>
  <c r="E253" i="5"/>
  <c r="D253" i="5"/>
  <c r="C253" i="5"/>
  <c r="K253" i="5"/>
  <c r="B253" i="5"/>
  <c r="I253" i="5"/>
  <c r="H253" i="5"/>
  <c r="G253" i="5"/>
  <c r="M158" i="5"/>
  <c r="L158" i="5"/>
  <c r="C244" i="7" l="1"/>
  <c r="A244" i="7"/>
  <c r="B244" i="7"/>
  <c r="A1258" i="2"/>
  <c r="A1259" i="2" s="1"/>
  <c r="A1263" i="2" s="1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S245" i="7"/>
  <c r="T245" i="7"/>
  <c r="V245" i="7"/>
  <c r="U245" i="7"/>
  <c r="Q384" i="11"/>
  <c r="R255" i="5"/>
  <c r="J254" i="5"/>
  <c r="E254" i="5"/>
  <c r="D254" i="5"/>
  <c r="C254" i="5"/>
  <c r="K254" i="5"/>
  <c r="B254" i="5"/>
  <c r="I254" i="5"/>
  <c r="H254" i="5"/>
  <c r="G254" i="5"/>
  <c r="F254" i="5"/>
  <c r="M159" i="5"/>
  <c r="L159" i="5"/>
  <c r="B245" i="7" l="1"/>
  <c r="C245" i="7"/>
  <c r="A1266" i="2"/>
  <c r="A1267" i="2" s="1"/>
  <c r="V246" i="7"/>
  <c r="U246" i="7"/>
  <c r="Q246" i="7"/>
  <c r="R246" i="7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385" i="11"/>
  <c r="R256" i="5"/>
  <c r="J255" i="5"/>
  <c r="D255" i="5"/>
  <c r="C255" i="5"/>
  <c r="K255" i="5"/>
  <c r="B255" i="5"/>
  <c r="I255" i="5"/>
  <c r="H255" i="5"/>
  <c r="G255" i="5"/>
  <c r="F255" i="5"/>
  <c r="E255" i="5"/>
  <c r="M160" i="5"/>
  <c r="L160" i="5"/>
  <c r="C246" i="7" l="1"/>
  <c r="B246" i="7"/>
  <c r="A1268" i="2"/>
  <c r="A1269" i="2" s="1"/>
  <c r="A1270" i="2" s="1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A246" i="7"/>
  <c r="Q247" i="7"/>
  <c r="R247" i="7"/>
  <c r="T247" i="7"/>
  <c r="S247" i="7"/>
  <c r="V247" i="7"/>
  <c r="U247" i="7"/>
  <c r="Q386" i="11"/>
  <c r="R257" i="5"/>
  <c r="J256" i="5"/>
  <c r="C256" i="5"/>
  <c r="K256" i="5"/>
  <c r="B256" i="5"/>
  <c r="I256" i="5"/>
  <c r="H256" i="5"/>
  <c r="G256" i="5"/>
  <c r="F256" i="5"/>
  <c r="D256" i="5"/>
  <c r="E256" i="5"/>
  <c r="L161" i="5"/>
  <c r="M161" i="5"/>
  <c r="A247" i="7" l="1"/>
  <c r="C247" i="7"/>
  <c r="B247" i="7"/>
  <c r="A1271" i="2"/>
  <c r="A1272" i="2" s="1"/>
  <c r="A1273" i="2" s="1"/>
  <c r="A1274" i="2" s="1"/>
  <c r="A1279" i="2" s="1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387" i="11"/>
  <c r="R258" i="5"/>
  <c r="J257" i="5"/>
  <c r="K257" i="5"/>
  <c r="B257" i="5"/>
  <c r="I257" i="5"/>
  <c r="H257" i="5"/>
  <c r="G257" i="5"/>
  <c r="F257" i="5"/>
  <c r="E257" i="5"/>
  <c r="D257" i="5"/>
  <c r="C257" i="5"/>
  <c r="M162" i="5"/>
  <c r="L162" i="5"/>
  <c r="B248" i="7" l="1"/>
  <c r="A248" i="7"/>
  <c r="C248" i="7"/>
  <c r="A1280" i="2"/>
  <c r="A1283" i="2" s="1"/>
  <c r="R249" i="7"/>
  <c r="Q249" i="7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388" i="11"/>
  <c r="R259" i="5"/>
  <c r="J258" i="5"/>
  <c r="I258" i="5"/>
  <c r="H258" i="5"/>
  <c r="G258" i="5"/>
  <c r="F258" i="5"/>
  <c r="E258" i="5"/>
  <c r="D258" i="5"/>
  <c r="K258" i="5"/>
  <c r="C258" i="5"/>
  <c r="B258" i="5"/>
  <c r="L163" i="5"/>
  <c r="M163" i="5"/>
  <c r="B249" i="7" l="1"/>
  <c r="A249" i="7"/>
  <c r="C249" i="7"/>
  <c r="A1285" i="2"/>
  <c r="A1290" i="2" s="1"/>
  <c r="A1291" i="2" s="1"/>
  <c r="A1293" i="2" s="1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V250" i="7"/>
  <c r="U250" i="7"/>
  <c r="Q389" i="11"/>
  <c r="R260" i="5"/>
  <c r="J259" i="5"/>
  <c r="H259" i="5"/>
  <c r="G259" i="5"/>
  <c r="F259" i="5"/>
  <c r="E259" i="5"/>
  <c r="D259" i="5"/>
  <c r="C259" i="5"/>
  <c r="I259" i="5"/>
  <c r="B259" i="5"/>
  <c r="K259" i="5"/>
  <c r="M164" i="5"/>
  <c r="L164" i="5"/>
  <c r="C250" i="7" l="1"/>
  <c r="B250" i="7"/>
  <c r="A1296" i="2"/>
  <c r="A1298" i="2" s="1"/>
  <c r="A1299" i="2" s="1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A250" i="7"/>
  <c r="Q390" i="11"/>
  <c r="R261" i="5"/>
  <c r="J260" i="5"/>
  <c r="G260" i="5"/>
  <c r="F260" i="5"/>
  <c r="E260" i="5"/>
  <c r="D260" i="5"/>
  <c r="C260" i="5"/>
  <c r="K260" i="5"/>
  <c r="B260" i="5"/>
  <c r="I260" i="5"/>
  <c r="H260" i="5"/>
  <c r="M165" i="5"/>
  <c r="L165" i="5"/>
  <c r="C251" i="7" l="1"/>
  <c r="B251" i="7"/>
  <c r="A1300" i="2"/>
  <c r="A1301" i="2" s="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391" i="11"/>
  <c r="R262" i="5"/>
  <c r="J261" i="5"/>
  <c r="F261" i="5"/>
  <c r="E261" i="5"/>
  <c r="D261" i="5"/>
  <c r="C261" i="5"/>
  <c r="K261" i="5"/>
  <c r="B261" i="5"/>
  <c r="I261" i="5"/>
  <c r="H261" i="5"/>
  <c r="G261" i="5"/>
  <c r="M166" i="5"/>
  <c r="L166" i="5"/>
  <c r="C252" i="7" l="1"/>
  <c r="B252" i="7"/>
  <c r="A252" i="7"/>
  <c r="A1304" i="2"/>
  <c r="A1305" i="2" s="1"/>
  <c r="A1306" i="2" s="1"/>
  <c r="A1307" i="2" s="1"/>
  <c r="A1308" i="2" s="1"/>
  <c r="A1309" i="2" s="1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392" i="11"/>
  <c r="R263" i="5"/>
  <c r="J262" i="5"/>
  <c r="E262" i="5"/>
  <c r="D262" i="5"/>
  <c r="C262" i="5"/>
  <c r="K262" i="5"/>
  <c r="B262" i="5"/>
  <c r="I262" i="5"/>
  <c r="H262" i="5"/>
  <c r="G262" i="5"/>
  <c r="F262" i="5"/>
  <c r="L167" i="5"/>
  <c r="M167" i="5"/>
  <c r="C253" i="7" l="1"/>
  <c r="B253" i="7"/>
  <c r="A1310" i="2"/>
  <c r="A1311" i="2" s="1"/>
  <c r="A1312" i="2" s="1"/>
  <c r="A1313" i="2" s="1"/>
  <c r="A1315" i="2" s="1"/>
  <c r="Q254" i="7"/>
  <c r="R254" i="7"/>
  <c r="A253" i="7"/>
  <c r="T254" i="7"/>
  <c r="S254" i="7"/>
  <c r="B254" i="7" s="1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393" i="11"/>
  <c r="R264" i="5"/>
  <c r="J263" i="5"/>
  <c r="D263" i="5"/>
  <c r="C263" i="5"/>
  <c r="K263" i="5"/>
  <c r="B263" i="5"/>
  <c r="I263" i="5"/>
  <c r="H263" i="5"/>
  <c r="G263" i="5"/>
  <c r="E263" i="5"/>
  <c r="F263" i="5"/>
  <c r="M168" i="5"/>
  <c r="L168" i="5"/>
  <c r="C254" i="7" l="1"/>
  <c r="A1316" i="2"/>
  <c r="A1318" i="2" s="1"/>
  <c r="A1319" i="2" s="1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394" i="11"/>
  <c r="R265" i="5"/>
  <c r="J264" i="5"/>
  <c r="C264" i="5"/>
  <c r="K264" i="5"/>
  <c r="B264" i="5"/>
  <c r="I264" i="5"/>
  <c r="H264" i="5"/>
  <c r="G264" i="5"/>
  <c r="F264" i="5"/>
  <c r="E264" i="5"/>
  <c r="D264" i="5"/>
  <c r="M169" i="5"/>
  <c r="L169" i="5"/>
  <c r="A255" i="7" l="1"/>
  <c r="C255" i="7"/>
  <c r="B255" i="7"/>
  <c r="A1322" i="2"/>
  <c r="A1323" i="2" s="1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395" i="11"/>
  <c r="R266" i="5"/>
  <c r="J265" i="5"/>
  <c r="K265" i="5"/>
  <c r="B265" i="5"/>
  <c r="I265" i="5"/>
  <c r="H265" i="5"/>
  <c r="G265" i="5"/>
  <c r="F265" i="5"/>
  <c r="E265" i="5"/>
  <c r="D265" i="5"/>
  <c r="C265" i="5"/>
  <c r="L170" i="5"/>
  <c r="M170" i="5"/>
  <c r="B256" i="7" l="1"/>
  <c r="C256" i="7"/>
  <c r="A256" i="7"/>
  <c r="A1330" i="2"/>
  <c r="A1331" i="2" s="1"/>
  <c r="A1332" i="2" s="1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396" i="11"/>
  <c r="R267" i="5"/>
  <c r="J266" i="5"/>
  <c r="I266" i="5"/>
  <c r="H266" i="5"/>
  <c r="G266" i="5"/>
  <c r="F266" i="5"/>
  <c r="E266" i="5"/>
  <c r="D266" i="5"/>
  <c r="K266" i="5"/>
  <c r="C266" i="5"/>
  <c r="B266" i="5"/>
  <c r="L171" i="5"/>
  <c r="M171" i="5"/>
  <c r="B257" i="7" l="1"/>
  <c r="A257" i="7"/>
  <c r="C257" i="7"/>
  <c r="A1338" i="2"/>
  <c r="A1339" i="2" s="1"/>
  <c r="A1340" i="2" s="1"/>
  <c r="A1341" i="2" s="1"/>
  <c r="A1343" i="2" s="1"/>
  <c r="A1344" i="2" s="1"/>
  <c r="A1346" i="2" s="1"/>
  <c r="A1347" i="2" s="1"/>
  <c r="A1355" i="2" s="1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397" i="11"/>
  <c r="R268" i="5"/>
  <c r="J267" i="5"/>
  <c r="H267" i="5"/>
  <c r="G267" i="5"/>
  <c r="F267" i="5"/>
  <c r="E267" i="5"/>
  <c r="D267" i="5"/>
  <c r="C267" i="5"/>
  <c r="K267" i="5"/>
  <c r="I267" i="5"/>
  <c r="B267" i="5"/>
  <c r="L172" i="5"/>
  <c r="M172" i="5"/>
  <c r="C258" i="7" l="1"/>
  <c r="B258" i="7"/>
  <c r="A1356" i="2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R259" i="7"/>
  <c r="Q259" i="7"/>
  <c r="Q398" i="11"/>
  <c r="R269" i="5"/>
  <c r="J268" i="5"/>
  <c r="G268" i="5"/>
  <c r="F268" i="5"/>
  <c r="E268" i="5"/>
  <c r="D268" i="5"/>
  <c r="C268" i="5"/>
  <c r="K268" i="5"/>
  <c r="B268" i="5"/>
  <c r="I268" i="5"/>
  <c r="H268" i="5"/>
  <c r="M173" i="5"/>
  <c r="L173" i="5"/>
  <c r="C259" i="7" l="1"/>
  <c r="A259" i="7"/>
  <c r="B259" i="7"/>
  <c r="A1358" i="2"/>
  <c r="A1359" i="2" s="1"/>
  <c r="A1360" i="2" s="1"/>
  <c r="A1361" i="2" s="1"/>
  <c r="A1366" i="2" s="1"/>
  <c r="A1367" i="2" s="1"/>
  <c r="A1368" i="2" s="1"/>
  <c r="A1369" i="2" s="1"/>
  <c r="A1370" i="2" s="1"/>
  <c r="A1371" i="2" s="1"/>
  <c r="A1373" i="2" s="1"/>
  <c r="A1374" i="2" s="1"/>
  <c r="A1375" i="2" s="1"/>
  <c r="A1376" i="2" s="1"/>
  <c r="A1378" i="2" s="1"/>
  <c r="A1379" i="2" s="1"/>
  <c r="A1380" i="2" s="1"/>
  <c r="A1390" i="2" s="1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399" i="11"/>
  <c r="R270" i="5"/>
  <c r="J269" i="5"/>
  <c r="F269" i="5"/>
  <c r="E269" i="5"/>
  <c r="D269" i="5"/>
  <c r="C269" i="5"/>
  <c r="K269" i="5"/>
  <c r="B269" i="5"/>
  <c r="I269" i="5"/>
  <c r="H269" i="5"/>
  <c r="G269" i="5"/>
  <c r="M174" i="5"/>
  <c r="L174" i="5"/>
  <c r="B260" i="7" l="1"/>
  <c r="A260" i="7"/>
  <c r="C260" i="7"/>
  <c r="A1396" i="2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1" i="7"/>
  <c r="R261" i="7"/>
  <c r="T261" i="7"/>
  <c r="S261" i="7"/>
  <c r="V261" i="7"/>
  <c r="U261" i="7"/>
  <c r="C261" i="7" s="1"/>
  <c r="Q400" i="11"/>
  <c r="R271" i="5"/>
  <c r="J270" i="5"/>
  <c r="E270" i="5"/>
  <c r="D270" i="5"/>
  <c r="C270" i="5"/>
  <c r="K270" i="5"/>
  <c r="B270" i="5"/>
  <c r="I270" i="5"/>
  <c r="H270" i="5"/>
  <c r="F270" i="5"/>
  <c r="G270" i="5"/>
  <c r="L175" i="5"/>
  <c r="M175" i="5"/>
  <c r="A261" i="7" l="1"/>
  <c r="B261" i="7"/>
  <c r="A1398" i="2"/>
  <c r="V262" i="7"/>
  <c r="U262" i="7"/>
  <c r="Q262" i="7"/>
  <c r="R262" i="7"/>
  <c r="T262" i="7"/>
  <c r="S262" i="7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401" i="11"/>
  <c r="R272" i="5"/>
  <c r="J271" i="5"/>
  <c r="G271" i="5"/>
  <c r="D271" i="5"/>
  <c r="C271" i="5"/>
  <c r="B271" i="5"/>
  <c r="K271" i="5"/>
  <c r="I271" i="5"/>
  <c r="H271" i="5"/>
  <c r="F271" i="5"/>
  <c r="E271" i="5"/>
  <c r="M176" i="5"/>
  <c r="L176" i="5"/>
  <c r="C262" i="7" l="1"/>
  <c r="B262" i="7"/>
  <c r="A1399" i="2"/>
  <c r="A1401" i="2" s="1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R263" i="7"/>
  <c r="Q263" i="7"/>
  <c r="A263" i="7" s="1"/>
  <c r="Q402" i="11"/>
  <c r="R273" i="5"/>
  <c r="J272" i="5"/>
  <c r="F272" i="5"/>
  <c r="D272" i="5"/>
  <c r="C272" i="5"/>
  <c r="B272" i="5"/>
  <c r="K272" i="5"/>
  <c r="I272" i="5"/>
  <c r="H272" i="5"/>
  <c r="G272" i="5"/>
  <c r="E272" i="5"/>
  <c r="M177" i="5"/>
  <c r="L177" i="5"/>
  <c r="B263" i="7" l="1"/>
  <c r="C263" i="7"/>
  <c r="A1404" i="2"/>
  <c r="A1406" i="2" s="1"/>
  <c r="A1409" i="2" s="1"/>
  <c r="A1412" i="2" s="1"/>
  <c r="A1413" i="2" s="1"/>
  <c r="A1415" i="2" s="1"/>
  <c r="A1416" i="2" s="1"/>
  <c r="A1417" i="2" s="1"/>
  <c r="A1418" i="2" s="1"/>
  <c r="A1419" i="2" s="1"/>
  <c r="A1420" i="2" s="1"/>
  <c r="A1425" i="2" s="1"/>
  <c r="A1427" i="2" s="1"/>
  <c r="A1429" i="2" s="1"/>
  <c r="A1435" i="2" s="1"/>
  <c r="A1441" i="2" s="1"/>
  <c r="A1443" i="2" s="1"/>
  <c r="A1444" i="2" s="1"/>
  <c r="A1445" i="2" s="1"/>
  <c r="A1446" i="2" s="1"/>
  <c r="A1447" i="2" s="1"/>
  <c r="A1448" i="2" s="1"/>
  <c r="S264" i="7"/>
  <c r="T264" i="7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403" i="11"/>
  <c r="R274" i="5"/>
  <c r="J273" i="5"/>
  <c r="E273" i="5"/>
  <c r="D273" i="5"/>
  <c r="C273" i="5"/>
  <c r="B273" i="5"/>
  <c r="K273" i="5"/>
  <c r="I273" i="5"/>
  <c r="H273" i="5"/>
  <c r="G273" i="5"/>
  <c r="F273" i="5"/>
  <c r="M178" i="5"/>
  <c r="L178" i="5"/>
  <c r="C264" i="7" l="1"/>
  <c r="B264" i="7"/>
  <c r="A1449" i="2"/>
  <c r="A1451" i="2" s="1"/>
  <c r="A1455" i="2" s="1"/>
  <c r="A1" i="2" s="1"/>
  <c r="A264" i="7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404" i="11"/>
  <c r="R275" i="5"/>
  <c r="J274" i="5"/>
  <c r="D274" i="5"/>
  <c r="E274" i="5"/>
  <c r="C274" i="5"/>
  <c r="B274" i="5"/>
  <c r="K274" i="5"/>
  <c r="I274" i="5"/>
  <c r="H274" i="5"/>
  <c r="F274" i="5"/>
  <c r="G274" i="5"/>
  <c r="L179" i="5"/>
  <c r="M179" i="5"/>
  <c r="A265" i="7" l="1"/>
  <c r="C265" i="7"/>
  <c r="B265" i="7"/>
  <c r="Q6" i="8"/>
  <c r="R6" i="4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R266" i="7"/>
  <c r="Q266" i="7"/>
  <c r="Q405" i="11"/>
  <c r="R276" i="5"/>
  <c r="J275" i="5"/>
  <c r="C275" i="5"/>
  <c r="E275" i="5"/>
  <c r="D275" i="5"/>
  <c r="B275" i="5"/>
  <c r="K275" i="5"/>
  <c r="I275" i="5"/>
  <c r="H275" i="5"/>
  <c r="G275" i="5"/>
  <c r="F275" i="5"/>
  <c r="L180" i="5"/>
  <c r="M180" i="5"/>
  <c r="A266" i="7" l="1"/>
  <c r="C266" i="7"/>
  <c r="B266" i="7"/>
  <c r="H6" i="4"/>
  <c r="I6" i="4"/>
  <c r="K6" i="4"/>
  <c r="F6" i="4"/>
  <c r="G6" i="4"/>
  <c r="C6" i="4"/>
  <c r="J6" i="4"/>
  <c r="E6" i="4"/>
  <c r="D6" i="4"/>
  <c r="R7" i="4"/>
  <c r="R8" i="4" s="1"/>
  <c r="B6" i="4"/>
  <c r="Q7" i="8"/>
  <c r="Q8" i="8" s="1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406" i="11"/>
  <c r="R277" i="5"/>
  <c r="J276" i="5"/>
  <c r="K276" i="5"/>
  <c r="B276" i="5"/>
  <c r="E276" i="5"/>
  <c r="D276" i="5"/>
  <c r="C276" i="5"/>
  <c r="I276" i="5"/>
  <c r="H276" i="5"/>
  <c r="G276" i="5"/>
  <c r="F276" i="5"/>
  <c r="M181" i="5"/>
  <c r="L181" i="5"/>
  <c r="A267" i="7" l="1"/>
  <c r="L6" i="4"/>
  <c r="C267" i="7"/>
  <c r="B267" i="7"/>
  <c r="Q9" i="8"/>
  <c r="Q10" i="8" s="1"/>
  <c r="Q11" i="8" s="1"/>
  <c r="Q12" i="8" s="1"/>
  <c r="Q13" i="8" s="1"/>
  <c r="Q14" i="8" s="1"/>
  <c r="E8" i="4"/>
  <c r="H8" i="4"/>
  <c r="J8" i="4"/>
  <c r="B8" i="4"/>
  <c r="D8" i="4"/>
  <c r="K8" i="4"/>
  <c r="G8" i="4"/>
  <c r="F8" i="4"/>
  <c r="I8" i="4"/>
  <c r="C8" i="4"/>
  <c r="R9" i="4"/>
  <c r="M6" i="4"/>
  <c r="J7" i="4"/>
  <c r="I7" i="4"/>
  <c r="B7" i="4"/>
  <c r="D7" i="4"/>
  <c r="C7" i="4"/>
  <c r="G7" i="4"/>
  <c r="H7" i="4"/>
  <c r="K7" i="4"/>
  <c r="E7" i="4"/>
  <c r="F7" i="4"/>
  <c r="V268" i="7"/>
  <c r="U268" i="7"/>
  <c r="R268" i="7"/>
  <c r="Q268" i="7"/>
  <c r="A268" i="7" s="1"/>
  <c r="S268" i="7"/>
  <c r="T268" i="7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407" i="11"/>
  <c r="R278" i="5"/>
  <c r="J277" i="5"/>
  <c r="I277" i="5"/>
  <c r="E277" i="5"/>
  <c r="D277" i="5"/>
  <c r="C277" i="5"/>
  <c r="B277" i="5"/>
  <c r="K277" i="5"/>
  <c r="H277" i="5"/>
  <c r="G277" i="5"/>
  <c r="F277" i="5"/>
  <c r="M182" i="5"/>
  <c r="L182" i="5"/>
  <c r="C268" i="7" l="1"/>
  <c r="B268" i="7"/>
  <c r="M8" i="4"/>
  <c r="M7" i="4"/>
  <c r="Q15" i="8"/>
  <c r="Q16" i="8" s="1"/>
  <c r="Q17" i="8" s="1"/>
  <c r="Q18" i="8" s="1"/>
  <c r="Q19" i="8" s="1"/>
  <c r="L7" i="4"/>
  <c r="I9" i="4"/>
  <c r="B9" i="4"/>
  <c r="D9" i="4"/>
  <c r="H9" i="4"/>
  <c r="E9" i="4"/>
  <c r="G9" i="4"/>
  <c r="K9" i="4"/>
  <c r="J9" i="4"/>
  <c r="C9" i="4"/>
  <c r="F9" i="4"/>
  <c r="L8" i="4"/>
  <c r="R10" i="4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R269" i="7"/>
  <c r="Q269" i="7"/>
  <c r="S269" i="7"/>
  <c r="T269" i="7"/>
  <c r="V269" i="7"/>
  <c r="U269" i="7"/>
  <c r="Q408" i="11"/>
  <c r="R279" i="5"/>
  <c r="J278" i="5"/>
  <c r="H278" i="5"/>
  <c r="E278" i="5"/>
  <c r="D278" i="5"/>
  <c r="C278" i="5"/>
  <c r="B278" i="5"/>
  <c r="K278" i="5"/>
  <c r="I278" i="5"/>
  <c r="F278" i="5"/>
  <c r="G278" i="5"/>
  <c r="M183" i="5"/>
  <c r="L183" i="5"/>
  <c r="L9" i="4" l="1"/>
  <c r="A269" i="7"/>
  <c r="B269" i="7"/>
  <c r="C269" i="7"/>
  <c r="M9" i="4"/>
  <c r="Q20" i="8"/>
  <c r="G10" i="4"/>
  <c r="E10" i="4"/>
  <c r="D10" i="4"/>
  <c r="I10" i="4"/>
  <c r="F10" i="4"/>
  <c r="B10" i="4"/>
  <c r="J10" i="4"/>
  <c r="K10" i="4"/>
  <c r="M10" i="4" s="1"/>
  <c r="H10" i="4"/>
  <c r="C10" i="4"/>
  <c r="R11" i="4"/>
  <c r="R12" i="4" s="1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409" i="11"/>
  <c r="R280" i="5"/>
  <c r="J279" i="5"/>
  <c r="G279" i="5"/>
  <c r="E279" i="5"/>
  <c r="D279" i="5"/>
  <c r="C279" i="5"/>
  <c r="B279" i="5"/>
  <c r="K279" i="5"/>
  <c r="I279" i="5"/>
  <c r="H279" i="5"/>
  <c r="F279" i="5"/>
  <c r="L184" i="5"/>
  <c r="M184" i="5"/>
  <c r="B270" i="7" l="1"/>
  <c r="A270" i="7"/>
  <c r="C270" i="7"/>
  <c r="L10" i="4"/>
  <c r="Q21" i="8"/>
  <c r="G12" i="4"/>
  <c r="E12" i="4"/>
  <c r="D12" i="4"/>
  <c r="B12" i="4"/>
  <c r="F12" i="4"/>
  <c r="I12" i="4"/>
  <c r="J12" i="4"/>
  <c r="C12" i="4"/>
  <c r="H12" i="4"/>
  <c r="K12" i="4"/>
  <c r="M12" i="4" s="1"/>
  <c r="F11" i="4"/>
  <c r="G11" i="4"/>
  <c r="C11" i="4"/>
  <c r="J11" i="4"/>
  <c r="I11" i="4"/>
  <c r="E11" i="4"/>
  <c r="H11" i="4"/>
  <c r="D11" i="4"/>
  <c r="K11" i="4"/>
  <c r="B11" i="4"/>
  <c r="R13" i="4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410" i="11"/>
  <c r="R281" i="5"/>
  <c r="J280" i="5"/>
  <c r="G280" i="5"/>
  <c r="F280" i="5"/>
  <c r="E280" i="5"/>
  <c r="C280" i="5"/>
  <c r="I280" i="5"/>
  <c r="H280" i="5"/>
  <c r="D280" i="5"/>
  <c r="B280" i="5"/>
  <c r="K280" i="5"/>
  <c r="M185" i="5"/>
  <c r="L185" i="5"/>
  <c r="B271" i="7" l="1"/>
  <c r="C271" i="7"/>
  <c r="L11" i="4"/>
  <c r="H13" i="4"/>
  <c r="B13" i="4"/>
  <c r="J13" i="4"/>
  <c r="I13" i="4"/>
  <c r="K13" i="4"/>
  <c r="M13" i="4" s="1"/>
  <c r="D13" i="4"/>
  <c r="E13" i="4"/>
  <c r="F13" i="4"/>
  <c r="G13" i="4"/>
  <c r="C13" i="4"/>
  <c r="M11" i="4"/>
  <c r="L12" i="4"/>
  <c r="Q22" i="8"/>
  <c r="R14" i="4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V272" i="7"/>
  <c r="U272" i="7"/>
  <c r="Q272" i="7"/>
  <c r="R272" i="7"/>
  <c r="A271" i="7"/>
  <c r="Q411" i="11"/>
  <c r="R282" i="5"/>
  <c r="J281" i="5"/>
  <c r="F281" i="5"/>
  <c r="E281" i="5"/>
  <c r="D281" i="5"/>
  <c r="K281" i="5"/>
  <c r="B281" i="5"/>
  <c r="I281" i="5"/>
  <c r="H281" i="5"/>
  <c r="G281" i="5"/>
  <c r="C281" i="5"/>
  <c r="M186" i="5"/>
  <c r="L186" i="5"/>
  <c r="C272" i="7" l="1"/>
  <c r="B272" i="7"/>
  <c r="D14" i="4"/>
  <c r="I14" i="4"/>
  <c r="B14" i="4"/>
  <c r="J14" i="4"/>
  <c r="F14" i="4"/>
  <c r="H14" i="4"/>
  <c r="G14" i="4"/>
  <c r="C14" i="4"/>
  <c r="E14" i="4"/>
  <c r="K14" i="4"/>
  <c r="M14" i="4" s="1"/>
  <c r="R15" i="4"/>
  <c r="Q23" i="8"/>
  <c r="L13" i="4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A272" i="7"/>
  <c r="Q273" i="7"/>
  <c r="R273" i="7"/>
  <c r="T273" i="7"/>
  <c r="S273" i="7"/>
  <c r="V273" i="7"/>
  <c r="U273" i="7"/>
  <c r="C273" i="7" s="1"/>
  <c r="Q412" i="11"/>
  <c r="R283" i="5"/>
  <c r="J282" i="5"/>
  <c r="E282" i="5"/>
  <c r="D282" i="5"/>
  <c r="C282" i="5"/>
  <c r="K282" i="5"/>
  <c r="B282" i="5"/>
  <c r="I282" i="5"/>
  <c r="G282" i="5"/>
  <c r="H282" i="5"/>
  <c r="F282" i="5"/>
  <c r="L187" i="5"/>
  <c r="M187" i="5"/>
  <c r="A273" i="7" l="1"/>
  <c r="B273" i="7"/>
  <c r="L14" i="4"/>
  <c r="B15" i="4"/>
  <c r="C15" i="4"/>
  <c r="E15" i="4"/>
  <c r="H15" i="4"/>
  <c r="D15" i="4"/>
  <c r="F15" i="4"/>
  <c r="I15" i="4"/>
  <c r="K15" i="4"/>
  <c r="J15" i="4"/>
  <c r="G15" i="4"/>
  <c r="R16" i="4"/>
  <c r="Q24" i="8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413" i="11"/>
  <c r="R284" i="5"/>
  <c r="J283" i="5"/>
  <c r="D283" i="5"/>
  <c r="C283" i="5"/>
  <c r="K283" i="5"/>
  <c r="B283" i="5"/>
  <c r="I283" i="5"/>
  <c r="H283" i="5"/>
  <c r="F283" i="5"/>
  <c r="E283" i="5"/>
  <c r="G283" i="5"/>
  <c r="L188" i="5"/>
  <c r="M188" i="5"/>
  <c r="M15" i="4" l="1"/>
  <c r="B274" i="7"/>
  <c r="C274" i="7"/>
  <c r="L15" i="4"/>
  <c r="I16" i="4"/>
  <c r="D16" i="4"/>
  <c r="K16" i="4"/>
  <c r="J16" i="4"/>
  <c r="B16" i="4"/>
  <c r="H16" i="4"/>
  <c r="F16" i="4"/>
  <c r="G16" i="4"/>
  <c r="C16" i="4"/>
  <c r="E16" i="4"/>
  <c r="R17" i="4"/>
  <c r="Q25" i="8"/>
  <c r="A274" i="7"/>
  <c r="R275" i="7"/>
  <c r="Q275" i="7"/>
  <c r="A275" i="7" s="1"/>
  <c r="T275" i="7"/>
  <c r="S275" i="7"/>
  <c r="U275" i="7"/>
  <c r="V275" i="7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414" i="11"/>
  <c r="R285" i="5"/>
  <c r="J284" i="5"/>
  <c r="C284" i="5"/>
  <c r="K284" i="5"/>
  <c r="B284" i="5"/>
  <c r="I284" i="5"/>
  <c r="H284" i="5"/>
  <c r="G284" i="5"/>
  <c r="E284" i="5"/>
  <c r="F284" i="5"/>
  <c r="D284" i="5"/>
  <c r="M189" i="5"/>
  <c r="L189" i="5"/>
  <c r="C275" i="7" l="1"/>
  <c r="B275" i="7"/>
  <c r="L16" i="4"/>
  <c r="I17" i="4"/>
  <c r="F17" i="4"/>
  <c r="E17" i="4"/>
  <c r="C17" i="4"/>
  <c r="J17" i="4"/>
  <c r="K17" i="4"/>
  <c r="H17" i="4"/>
  <c r="B17" i="4"/>
  <c r="G17" i="4"/>
  <c r="D17" i="4"/>
  <c r="R18" i="4"/>
  <c r="Q26" i="8"/>
  <c r="M16" i="4"/>
  <c r="U276" i="7"/>
  <c r="C276" i="7" s="1"/>
  <c r="V276" i="7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415" i="11"/>
  <c r="R286" i="5"/>
  <c r="J285" i="5"/>
  <c r="K285" i="5"/>
  <c r="B285" i="5"/>
  <c r="I285" i="5"/>
  <c r="H285" i="5"/>
  <c r="G285" i="5"/>
  <c r="F285" i="5"/>
  <c r="D285" i="5"/>
  <c r="E285" i="5"/>
  <c r="C285" i="5"/>
  <c r="M190" i="5"/>
  <c r="L190" i="5"/>
  <c r="M17" i="4" l="1"/>
  <c r="B276" i="7"/>
  <c r="L17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F18" i="4"/>
  <c r="H18" i="4"/>
  <c r="C18" i="4"/>
  <c r="I18" i="4"/>
  <c r="G18" i="4"/>
  <c r="J18" i="4"/>
  <c r="D18" i="4"/>
  <c r="K18" i="4"/>
  <c r="B18" i="4"/>
  <c r="E18" i="4"/>
  <c r="R19" i="4"/>
  <c r="V277" i="7"/>
  <c r="U277" i="7"/>
  <c r="S277" i="7"/>
  <c r="T277" i="7"/>
  <c r="R277" i="7"/>
  <c r="Q277" i="7"/>
  <c r="A277" i="7" s="1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416" i="11"/>
  <c r="R287" i="5"/>
  <c r="I286" i="5"/>
  <c r="H286" i="5"/>
  <c r="G286" i="5"/>
  <c r="F286" i="5"/>
  <c r="E286" i="5"/>
  <c r="C286" i="5"/>
  <c r="K286" i="5"/>
  <c r="D286" i="5"/>
  <c r="B286" i="5"/>
  <c r="J286" i="5"/>
  <c r="M191" i="5"/>
  <c r="L191" i="5"/>
  <c r="C277" i="7" l="1"/>
  <c r="B277" i="7"/>
  <c r="L18" i="4"/>
  <c r="M18" i="4"/>
  <c r="Q185" i="8"/>
  <c r="Q186" i="8" s="1"/>
  <c r="D19" i="4"/>
  <c r="C19" i="4"/>
  <c r="K19" i="4"/>
  <c r="I19" i="4"/>
  <c r="E19" i="4"/>
  <c r="H19" i="4"/>
  <c r="B19" i="4"/>
  <c r="F19" i="4"/>
  <c r="G19" i="4"/>
  <c r="J19" i="4"/>
  <c r="R20" i="4"/>
  <c r="U278" i="7"/>
  <c r="V278" i="7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417" i="11"/>
  <c r="R288" i="5"/>
  <c r="J287" i="5"/>
  <c r="H287" i="5"/>
  <c r="G287" i="5"/>
  <c r="F287" i="5"/>
  <c r="E287" i="5"/>
  <c r="D287" i="5"/>
  <c r="K287" i="5"/>
  <c r="B287" i="5"/>
  <c r="C287" i="5"/>
  <c r="I287" i="5"/>
  <c r="L192" i="5"/>
  <c r="M192" i="5"/>
  <c r="C278" i="7" l="1"/>
  <c r="B278" i="7"/>
  <c r="A278" i="7"/>
  <c r="L19" i="4"/>
  <c r="M19" i="4"/>
  <c r="Q187" i="8"/>
  <c r="J20" i="4"/>
  <c r="I20" i="4"/>
  <c r="E20" i="4"/>
  <c r="G20" i="4"/>
  <c r="B20" i="4"/>
  <c r="K20" i="4"/>
  <c r="D20" i="4"/>
  <c r="C20" i="4"/>
  <c r="F20" i="4"/>
  <c r="H20" i="4"/>
  <c r="R21" i="4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418" i="11"/>
  <c r="R289" i="5"/>
  <c r="J288" i="5"/>
  <c r="G288" i="5"/>
  <c r="F288" i="5"/>
  <c r="E288" i="5"/>
  <c r="D288" i="5"/>
  <c r="C288" i="5"/>
  <c r="I288" i="5"/>
  <c r="K288" i="5"/>
  <c r="H288" i="5"/>
  <c r="B288" i="5"/>
  <c r="M193" i="5"/>
  <c r="L193" i="5"/>
  <c r="B279" i="7" l="1"/>
  <c r="C279" i="7"/>
  <c r="L20" i="4"/>
  <c r="M20" i="4"/>
  <c r="K21" i="4"/>
  <c r="I21" i="4"/>
  <c r="F21" i="4"/>
  <c r="D21" i="4"/>
  <c r="B21" i="4"/>
  <c r="E21" i="4"/>
  <c r="J21" i="4"/>
  <c r="C21" i="4"/>
  <c r="H21" i="4"/>
  <c r="G21" i="4"/>
  <c r="R22" i="4"/>
  <c r="Q188" i="8"/>
  <c r="V280" i="7"/>
  <c r="U280" i="7"/>
  <c r="C280" i="7" s="1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419" i="11"/>
  <c r="R290" i="5"/>
  <c r="J289" i="5"/>
  <c r="K289" i="5"/>
  <c r="F289" i="5"/>
  <c r="E289" i="5"/>
  <c r="D289" i="5"/>
  <c r="C289" i="5"/>
  <c r="B289" i="5"/>
  <c r="H289" i="5"/>
  <c r="I289" i="5"/>
  <c r="G289" i="5"/>
  <c r="L194" i="5"/>
  <c r="M194" i="5"/>
  <c r="B280" i="7" l="1"/>
  <c r="M21" i="4"/>
  <c r="J22" i="4"/>
  <c r="F22" i="4"/>
  <c r="E22" i="4"/>
  <c r="I22" i="4"/>
  <c r="G22" i="4"/>
  <c r="K22" i="4"/>
  <c r="L22" i="4" s="1"/>
  <c r="D22" i="4"/>
  <c r="C22" i="4"/>
  <c r="H22" i="4"/>
  <c r="B22" i="4"/>
  <c r="R23" i="4"/>
  <c r="L21" i="4"/>
  <c r="Q189" i="8"/>
  <c r="Q190" i="8" s="1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420" i="11"/>
  <c r="R291" i="5"/>
  <c r="J290" i="5"/>
  <c r="I290" i="5"/>
  <c r="F290" i="5"/>
  <c r="E290" i="5"/>
  <c r="D290" i="5"/>
  <c r="C290" i="5"/>
  <c r="B290" i="5"/>
  <c r="H290" i="5"/>
  <c r="G290" i="5"/>
  <c r="K290" i="5"/>
  <c r="L195" i="5"/>
  <c r="M195" i="5"/>
  <c r="B281" i="7" l="1"/>
  <c r="A281" i="7"/>
  <c r="C281" i="7"/>
  <c r="R24" i="4"/>
  <c r="I23" i="4"/>
  <c r="C23" i="4"/>
  <c r="B23" i="4"/>
  <c r="J23" i="4"/>
  <c r="G23" i="4"/>
  <c r="K23" i="4"/>
  <c r="H23" i="4"/>
  <c r="F23" i="4"/>
  <c r="E23" i="4"/>
  <c r="D23" i="4"/>
  <c r="M22" i="4"/>
  <c r="Q191" i="8"/>
  <c r="Q192" i="8" s="1"/>
  <c r="V282" i="7"/>
  <c r="U282" i="7"/>
  <c r="C282" i="7" s="1"/>
  <c r="R282" i="7"/>
  <c r="Q282" i="7"/>
  <c r="T282" i="7"/>
  <c r="S282" i="7"/>
  <c r="B282" i="7" s="1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421" i="11"/>
  <c r="R292" i="5"/>
  <c r="J291" i="5"/>
  <c r="H291" i="5"/>
  <c r="F291" i="5"/>
  <c r="E291" i="5"/>
  <c r="D291" i="5"/>
  <c r="C291" i="5"/>
  <c r="B291" i="5"/>
  <c r="I291" i="5"/>
  <c r="K291" i="5"/>
  <c r="G291" i="5"/>
  <c r="M196" i="5"/>
  <c r="L196" i="5"/>
  <c r="M23" i="4" l="1"/>
  <c r="R25" i="4"/>
  <c r="J24" i="4"/>
  <c r="D24" i="4"/>
  <c r="C24" i="4"/>
  <c r="I24" i="4"/>
  <c r="H24" i="4"/>
  <c r="K24" i="4"/>
  <c r="L24" i="4" s="1"/>
  <c r="E24" i="4"/>
  <c r="B24" i="4"/>
  <c r="G24" i="4"/>
  <c r="F24" i="4"/>
  <c r="Q193" i="8"/>
  <c r="Q194" i="8" s="1"/>
  <c r="L23" i="4"/>
  <c r="Q283" i="7"/>
  <c r="R283" i="7"/>
  <c r="T283" i="7"/>
  <c r="S283" i="7"/>
  <c r="B283" i="7" s="1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Q422" i="11"/>
  <c r="R293" i="5"/>
  <c r="J292" i="5"/>
  <c r="G292" i="5"/>
  <c r="F292" i="5"/>
  <c r="E292" i="5"/>
  <c r="D292" i="5"/>
  <c r="C292" i="5"/>
  <c r="B292" i="5"/>
  <c r="I292" i="5"/>
  <c r="K292" i="5"/>
  <c r="H292" i="5"/>
  <c r="L197" i="5"/>
  <c r="M197" i="5"/>
  <c r="C283" i="7" l="1"/>
  <c r="M24" i="4"/>
  <c r="Q195" i="8"/>
  <c r="E25" i="4"/>
  <c r="C25" i="4"/>
  <c r="J25" i="4"/>
  <c r="K25" i="4"/>
  <c r="I25" i="4"/>
  <c r="F25" i="4"/>
  <c r="D25" i="4"/>
  <c r="G25" i="4"/>
  <c r="H25" i="4"/>
  <c r="B25" i="4"/>
  <c r="R26" i="4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Q423" i="11"/>
  <c r="Q196" i="8"/>
  <c r="R294" i="5"/>
  <c r="F293" i="5"/>
  <c r="G293" i="5"/>
  <c r="E293" i="5"/>
  <c r="D293" i="5"/>
  <c r="C293" i="5"/>
  <c r="B293" i="5"/>
  <c r="J293" i="5"/>
  <c r="I293" i="5"/>
  <c r="K293" i="5"/>
  <c r="H293" i="5"/>
  <c r="M198" i="5"/>
  <c r="L198" i="5"/>
  <c r="C284" i="7" l="1"/>
  <c r="A284" i="7"/>
  <c r="B284" i="7"/>
  <c r="L25" i="4"/>
  <c r="K26" i="4"/>
  <c r="E26" i="4"/>
  <c r="C26" i="4"/>
  <c r="B26" i="4"/>
  <c r="I26" i="4"/>
  <c r="F26" i="4"/>
  <c r="H26" i="4"/>
  <c r="J26" i="4"/>
  <c r="G26" i="4"/>
  <c r="D26" i="4"/>
  <c r="R27" i="4"/>
  <c r="M25" i="4"/>
  <c r="S285" i="7"/>
  <c r="T285" i="7"/>
  <c r="U285" i="7"/>
  <c r="C285" i="7" s="1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424" i="11"/>
  <c r="Q197" i="8"/>
  <c r="R295" i="5"/>
  <c r="J294" i="5"/>
  <c r="E294" i="5"/>
  <c r="G294" i="5"/>
  <c r="F294" i="5"/>
  <c r="D294" i="5"/>
  <c r="C294" i="5"/>
  <c r="B294" i="5"/>
  <c r="I294" i="5"/>
  <c r="H294" i="5"/>
  <c r="K294" i="5"/>
  <c r="L199" i="5"/>
  <c r="M199" i="5"/>
  <c r="B285" i="7" l="1"/>
  <c r="M26" i="4"/>
  <c r="R28" i="4"/>
  <c r="H27" i="4"/>
  <c r="G27" i="4"/>
  <c r="B27" i="4"/>
  <c r="J27" i="4"/>
  <c r="F27" i="4"/>
  <c r="I27" i="4"/>
  <c r="C27" i="4"/>
  <c r="E27" i="4"/>
  <c r="K27" i="4"/>
  <c r="L27" i="4" s="1"/>
  <c r="D27" i="4"/>
  <c r="L26" i="4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A285" i="7"/>
  <c r="V286" i="7"/>
  <c r="U286" i="7"/>
  <c r="R286" i="7"/>
  <c r="Q286" i="7"/>
  <c r="Q425" i="11"/>
  <c r="Q198" i="8"/>
  <c r="R296" i="5"/>
  <c r="J295" i="5"/>
  <c r="D295" i="5"/>
  <c r="G295" i="5"/>
  <c r="F295" i="5"/>
  <c r="E295" i="5"/>
  <c r="C295" i="5"/>
  <c r="B295" i="5"/>
  <c r="I295" i="5"/>
  <c r="K295" i="5"/>
  <c r="H295" i="5"/>
  <c r="L200" i="5"/>
  <c r="M200" i="5"/>
  <c r="C286" i="7" l="1"/>
  <c r="A286" i="7"/>
  <c r="B286" i="7"/>
  <c r="M27" i="4"/>
  <c r="E28" i="4"/>
  <c r="G28" i="4"/>
  <c r="K28" i="4"/>
  <c r="D28" i="4"/>
  <c r="J28" i="4"/>
  <c r="F28" i="4"/>
  <c r="C28" i="4"/>
  <c r="B28" i="4"/>
  <c r="H28" i="4"/>
  <c r="I28" i="4"/>
  <c r="R29" i="4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Q426" i="11"/>
  <c r="Q199" i="8"/>
  <c r="R297" i="5"/>
  <c r="J296" i="5"/>
  <c r="C296" i="5"/>
  <c r="G296" i="5"/>
  <c r="F296" i="5"/>
  <c r="E296" i="5"/>
  <c r="D296" i="5"/>
  <c r="B296" i="5"/>
  <c r="I296" i="5"/>
  <c r="K296" i="5"/>
  <c r="H296" i="5"/>
  <c r="M201" i="5"/>
  <c r="L201" i="5"/>
  <c r="B287" i="7" l="1"/>
  <c r="C287" i="7"/>
  <c r="A287" i="7"/>
  <c r="L28" i="4"/>
  <c r="M28" i="4"/>
  <c r="K29" i="4"/>
  <c r="F29" i="4"/>
  <c r="I29" i="4"/>
  <c r="D29" i="4"/>
  <c r="J29" i="4"/>
  <c r="B29" i="4"/>
  <c r="H29" i="4"/>
  <c r="G29" i="4"/>
  <c r="C29" i="4"/>
  <c r="E29" i="4"/>
  <c r="R30" i="4"/>
  <c r="V288" i="7"/>
  <c r="U288" i="7"/>
  <c r="R288" i="7"/>
  <c r="Q288" i="7"/>
  <c r="T288" i="7"/>
  <c r="S288" i="7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Q427" i="11"/>
  <c r="Q200" i="8"/>
  <c r="R298" i="5"/>
  <c r="J297" i="5"/>
  <c r="K297" i="5"/>
  <c r="B297" i="5"/>
  <c r="G297" i="5"/>
  <c r="F297" i="5"/>
  <c r="E297" i="5"/>
  <c r="D297" i="5"/>
  <c r="C297" i="5"/>
  <c r="I297" i="5"/>
  <c r="H297" i="5"/>
  <c r="L202" i="5"/>
  <c r="M202" i="5"/>
  <c r="C288" i="7" l="1"/>
  <c r="A288" i="7"/>
  <c r="B288" i="7"/>
  <c r="M29" i="4"/>
  <c r="B30" i="4"/>
  <c r="I30" i="4"/>
  <c r="H30" i="4"/>
  <c r="G30" i="4"/>
  <c r="J30" i="4"/>
  <c r="C30" i="4"/>
  <c r="D30" i="4"/>
  <c r="E30" i="4"/>
  <c r="K30" i="4"/>
  <c r="F30" i="4"/>
  <c r="R31" i="4"/>
  <c r="L29" i="4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Q428" i="11"/>
  <c r="Q201" i="8"/>
  <c r="R299" i="5"/>
  <c r="J298" i="5"/>
  <c r="I298" i="5"/>
  <c r="G298" i="5"/>
  <c r="F298" i="5"/>
  <c r="E298" i="5"/>
  <c r="D298" i="5"/>
  <c r="C298" i="5"/>
  <c r="K298" i="5"/>
  <c r="H298" i="5"/>
  <c r="B298" i="5"/>
  <c r="L203" i="5"/>
  <c r="M203" i="5"/>
  <c r="C289" i="7" l="1"/>
  <c r="B289" i="7"/>
  <c r="A289" i="7"/>
  <c r="L30" i="4"/>
  <c r="D31" i="4"/>
  <c r="I31" i="4"/>
  <c r="J31" i="4"/>
  <c r="F31" i="4"/>
  <c r="H31" i="4"/>
  <c r="B31" i="4"/>
  <c r="G31" i="4"/>
  <c r="E31" i="4"/>
  <c r="C31" i="4"/>
  <c r="K31" i="4"/>
  <c r="M31" i="4" s="1"/>
  <c r="R32" i="4"/>
  <c r="M30" i="4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429" i="11"/>
  <c r="Q202" i="8"/>
  <c r="R300" i="5"/>
  <c r="J299" i="5"/>
  <c r="H299" i="5"/>
  <c r="G299" i="5"/>
  <c r="F299" i="5"/>
  <c r="E299" i="5"/>
  <c r="D299" i="5"/>
  <c r="C299" i="5"/>
  <c r="K299" i="5"/>
  <c r="I299" i="5"/>
  <c r="B299" i="5"/>
  <c r="L204" i="5"/>
  <c r="M204" i="5"/>
  <c r="B290" i="7" l="1"/>
  <c r="C290" i="7"/>
  <c r="D32" i="4"/>
  <c r="C32" i="4"/>
  <c r="J32" i="4"/>
  <c r="H32" i="4"/>
  <c r="I32" i="4"/>
  <c r="G32" i="4"/>
  <c r="F32" i="4"/>
  <c r="E32" i="4"/>
  <c r="B32" i="4"/>
  <c r="K32" i="4"/>
  <c r="M32" i="4" s="1"/>
  <c r="R33" i="4"/>
  <c r="L31" i="4"/>
  <c r="T291" i="7"/>
  <c r="S291" i="7"/>
  <c r="V291" i="7"/>
  <c r="U291" i="7"/>
  <c r="C291" i="7" s="1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A290" i="7"/>
  <c r="Q430" i="11"/>
  <c r="Q203" i="8"/>
  <c r="R301" i="5"/>
  <c r="J300" i="5"/>
  <c r="G300" i="5"/>
  <c r="H300" i="5"/>
  <c r="F300" i="5"/>
  <c r="E300" i="5"/>
  <c r="D300" i="5"/>
  <c r="C300" i="5"/>
  <c r="K300" i="5"/>
  <c r="I300" i="5"/>
  <c r="B300" i="5"/>
  <c r="M205" i="5"/>
  <c r="L205" i="5"/>
  <c r="A291" i="7" l="1"/>
  <c r="B291" i="7"/>
  <c r="E33" i="4"/>
  <c r="H33" i="4"/>
  <c r="B33" i="4"/>
  <c r="G33" i="4"/>
  <c r="J33" i="4"/>
  <c r="D33" i="4"/>
  <c r="F33" i="4"/>
  <c r="K33" i="4"/>
  <c r="C33" i="4"/>
  <c r="I33" i="4"/>
  <c r="R34" i="4"/>
  <c r="L32" i="4"/>
  <c r="Q292" i="7"/>
  <c r="R292" i="7"/>
  <c r="T292" i="7"/>
  <c r="S292" i="7"/>
  <c r="B292" i="7" s="1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Q431" i="11"/>
  <c r="Q204" i="8"/>
  <c r="R302" i="5"/>
  <c r="J301" i="5"/>
  <c r="F301" i="5"/>
  <c r="H301" i="5"/>
  <c r="G301" i="5"/>
  <c r="E301" i="5"/>
  <c r="D301" i="5"/>
  <c r="C301" i="5"/>
  <c r="K301" i="5"/>
  <c r="I301" i="5"/>
  <c r="B301" i="5"/>
  <c r="L206" i="5"/>
  <c r="M206" i="5"/>
  <c r="C292" i="7" l="1"/>
  <c r="L33" i="4"/>
  <c r="G34" i="4"/>
  <c r="H34" i="4"/>
  <c r="C34" i="4"/>
  <c r="J34" i="4"/>
  <c r="E34" i="4"/>
  <c r="F34" i="4"/>
  <c r="K34" i="4"/>
  <c r="I34" i="4"/>
  <c r="B34" i="4"/>
  <c r="D34" i="4"/>
  <c r="R35" i="4"/>
  <c r="M33" i="4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Q432" i="11"/>
  <c r="Q205" i="8"/>
  <c r="R303" i="5"/>
  <c r="E302" i="5"/>
  <c r="J302" i="5"/>
  <c r="H302" i="5"/>
  <c r="G302" i="5"/>
  <c r="F302" i="5"/>
  <c r="D302" i="5"/>
  <c r="C302" i="5"/>
  <c r="K302" i="5"/>
  <c r="I302" i="5"/>
  <c r="B302" i="5"/>
  <c r="M207" i="5"/>
  <c r="L207" i="5"/>
  <c r="L34" i="4" l="1"/>
  <c r="B293" i="7"/>
  <c r="C293" i="7"/>
  <c r="M34" i="4"/>
  <c r="G35" i="4"/>
  <c r="F35" i="4"/>
  <c r="K35" i="4"/>
  <c r="B35" i="4"/>
  <c r="C35" i="4"/>
  <c r="E35" i="4"/>
  <c r="H35" i="4"/>
  <c r="D35" i="4"/>
  <c r="I35" i="4"/>
  <c r="J35" i="4"/>
  <c r="R36" i="4"/>
  <c r="U294" i="7"/>
  <c r="V294" i="7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Q433" i="11"/>
  <c r="Q206" i="8"/>
  <c r="R304" i="5"/>
  <c r="J303" i="5"/>
  <c r="D303" i="5"/>
  <c r="H303" i="5"/>
  <c r="G303" i="5"/>
  <c r="F303" i="5"/>
  <c r="E303" i="5"/>
  <c r="C303" i="5"/>
  <c r="K303" i="5"/>
  <c r="B303" i="5"/>
  <c r="I303" i="5"/>
  <c r="M208" i="5"/>
  <c r="L208" i="5"/>
  <c r="B294" i="7" l="1"/>
  <c r="C294" i="7"/>
  <c r="M35" i="4"/>
  <c r="F36" i="4"/>
  <c r="B36" i="4"/>
  <c r="K36" i="4"/>
  <c r="G36" i="4"/>
  <c r="J36" i="4"/>
  <c r="I36" i="4"/>
  <c r="D36" i="4"/>
  <c r="H36" i="4"/>
  <c r="E36" i="4"/>
  <c r="C36" i="4"/>
  <c r="R37" i="4"/>
  <c r="L35" i="4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Q434" i="11"/>
  <c r="Q207" i="8"/>
  <c r="R305" i="5"/>
  <c r="J304" i="5"/>
  <c r="C304" i="5"/>
  <c r="H304" i="5"/>
  <c r="G304" i="5"/>
  <c r="F304" i="5"/>
  <c r="E304" i="5"/>
  <c r="D304" i="5"/>
  <c r="K304" i="5"/>
  <c r="I304" i="5"/>
  <c r="B304" i="5"/>
  <c r="M209" i="5"/>
  <c r="L209" i="5"/>
  <c r="B295" i="7" l="1"/>
  <c r="C295" i="7"/>
  <c r="L36" i="4"/>
  <c r="M36" i="4"/>
  <c r="I37" i="4"/>
  <c r="C37" i="4"/>
  <c r="E37" i="4"/>
  <c r="D37" i="4"/>
  <c r="F37" i="4"/>
  <c r="H37" i="4"/>
  <c r="K37" i="4"/>
  <c r="G37" i="4"/>
  <c r="J37" i="4"/>
  <c r="B37" i="4"/>
  <c r="R38" i="4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Q435" i="11"/>
  <c r="Q208" i="8"/>
  <c r="R306" i="5"/>
  <c r="J305" i="5"/>
  <c r="K305" i="5"/>
  <c r="B305" i="5"/>
  <c r="H305" i="5"/>
  <c r="G305" i="5"/>
  <c r="F305" i="5"/>
  <c r="E305" i="5"/>
  <c r="D305" i="5"/>
  <c r="I305" i="5"/>
  <c r="C305" i="5"/>
  <c r="L210" i="5"/>
  <c r="M210" i="5"/>
  <c r="C296" i="7" l="1"/>
  <c r="B296" i="7"/>
  <c r="A296" i="7"/>
  <c r="L37" i="4"/>
  <c r="M37" i="4"/>
  <c r="I38" i="4"/>
  <c r="G38" i="4"/>
  <c r="B38" i="4"/>
  <c r="F38" i="4"/>
  <c r="D38" i="4"/>
  <c r="H38" i="4"/>
  <c r="J38" i="4"/>
  <c r="C38" i="4"/>
  <c r="K38" i="4"/>
  <c r="E38" i="4"/>
  <c r="R39" i="4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7" i="7"/>
  <c r="R297" i="7"/>
  <c r="T297" i="7"/>
  <c r="S297" i="7"/>
  <c r="U297" i="7"/>
  <c r="V297" i="7"/>
  <c r="Q436" i="11"/>
  <c r="Q209" i="8"/>
  <c r="R307" i="5"/>
  <c r="J306" i="5"/>
  <c r="I306" i="5"/>
  <c r="H306" i="5"/>
  <c r="G306" i="5"/>
  <c r="F306" i="5"/>
  <c r="E306" i="5"/>
  <c r="D306" i="5"/>
  <c r="B306" i="5"/>
  <c r="K306" i="5"/>
  <c r="C306" i="5"/>
  <c r="L211" i="5"/>
  <c r="M211" i="5"/>
  <c r="C297" i="7" l="1"/>
  <c r="B297" i="7"/>
  <c r="A297" i="7"/>
  <c r="L38" i="4"/>
  <c r="G39" i="4"/>
  <c r="J39" i="4"/>
  <c r="K39" i="4"/>
  <c r="H39" i="4"/>
  <c r="F39" i="4"/>
  <c r="I39" i="4"/>
  <c r="E39" i="4"/>
  <c r="C39" i="4"/>
  <c r="B39" i="4"/>
  <c r="D39" i="4"/>
  <c r="R40" i="4"/>
  <c r="M38" i="4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Q437" i="11"/>
  <c r="Q210" i="8"/>
  <c r="R308" i="5"/>
  <c r="J307" i="5"/>
  <c r="H307" i="5"/>
  <c r="I307" i="5"/>
  <c r="G307" i="5"/>
  <c r="F307" i="5"/>
  <c r="E307" i="5"/>
  <c r="D307" i="5"/>
  <c r="B307" i="5"/>
  <c r="K307" i="5"/>
  <c r="C307" i="5"/>
  <c r="L212" i="5"/>
  <c r="M212" i="5"/>
  <c r="B298" i="7" l="1"/>
  <c r="A298" i="7"/>
  <c r="C298" i="7"/>
  <c r="L39" i="4"/>
  <c r="M39" i="4"/>
  <c r="B40" i="4"/>
  <c r="F40" i="4"/>
  <c r="C40" i="4"/>
  <c r="I40" i="4"/>
  <c r="J40" i="4"/>
  <c r="D40" i="4"/>
  <c r="H40" i="4"/>
  <c r="G40" i="4"/>
  <c r="E40" i="4"/>
  <c r="K40" i="4"/>
  <c r="R41" i="4"/>
  <c r="R299" i="7"/>
  <c r="Q299" i="7"/>
  <c r="A299" i="7" s="1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438" i="11"/>
  <c r="Q211" i="8"/>
  <c r="R309" i="5"/>
  <c r="J308" i="5"/>
  <c r="G308" i="5"/>
  <c r="I308" i="5"/>
  <c r="H308" i="5"/>
  <c r="F308" i="5"/>
  <c r="E308" i="5"/>
  <c r="D308" i="5"/>
  <c r="B308" i="5"/>
  <c r="K308" i="5"/>
  <c r="C308" i="5"/>
  <c r="M213" i="5"/>
  <c r="L213" i="5"/>
  <c r="B299" i="7" l="1"/>
  <c r="C299" i="7"/>
  <c r="L40" i="4"/>
  <c r="M40" i="4"/>
  <c r="K41" i="4"/>
  <c r="B41" i="4"/>
  <c r="C41" i="4"/>
  <c r="G41" i="4"/>
  <c r="D41" i="4"/>
  <c r="I41" i="4"/>
  <c r="E41" i="4"/>
  <c r="J41" i="4"/>
  <c r="H41" i="4"/>
  <c r="F41" i="4"/>
  <c r="R42" i="4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Q439" i="11"/>
  <c r="Q212" i="8"/>
  <c r="R310" i="5"/>
  <c r="J309" i="5"/>
  <c r="F309" i="5"/>
  <c r="I309" i="5"/>
  <c r="H309" i="5"/>
  <c r="G309" i="5"/>
  <c r="E309" i="5"/>
  <c r="D309" i="5"/>
  <c r="B309" i="5"/>
  <c r="K309" i="5"/>
  <c r="C309" i="5"/>
  <c r="M214" i="5"/>
  <c r="L214" i="5"/>
  <c r="B300" i="7" l="1"/>
  <c r="C300" i="7"/>
  <c r="M41" i="4"/>
  <c r="H42" i="4"/>
  <c r="I42" i="4"/>
  <c r="B42" i="4"/>
  <c r="G42" i="4"/>
  <c r="D42" i="4"/>
  <c r="C42" i="4"/>
  <c r="K42" i="4"/>
  <c r="E42" i="4"/>
  <c r="J42" i="4"/>
  <c r="F42" i="4"/>
  <c r="R43" i="4"/>
  <c r="L41" i="4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A300" i="7"/>
  <c r="Q440" i="11"/>
  <c r="Q213" i="8"/>
  <c r="R311" i="5"/>
  <c r="J310" i="5"/>
  <c r="E310" i="5"/>
  <c r="I310" i="5"/>
  <c r="H310" i="5"/>
  <c r="G310" i="5"/>
  <c r="F310" i="5"/>
  <c r="D310" i="5"/>
  <c r="B310" i="5"/>
  <c r="K310" i="5"/>
  <c r="C310" i="5"/>
  <c r="M215" i="5"/>
  <c r="L215" i="5"/>
  <c r="C301" i="7" l="1"/>
  <c r="B301" i="7"/>
  <c r="M42" i="4"/>
  <c r="L42" i="4"/>
  <c r="D43" i="4"/>
  <c r="B43" i="4"/>
  <c r="I43" i="4"/>
  <c r="F43" i="4"/>
  <c r="E43" i="4"/>
  <c r="J43" i="4"/>
  <c r="K43" i="4"/>
  <c r="C43" i="4"/>
  <c r="G43" i="4"/>
  <c r="H43" i="4"/>
  <c r="R44" i="4"/>
  <c r="V302" i="7"/>
  <c r="U302" i="7"/>
  <c r="R302" i="7"/>
  <c r="Q302" i="7"/>
  <c r="A301" i="7"/>
  <c r="T302" i="7"/>
  <c r="S302" i="7"/>
  <c r="B302" i="7" s="1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Q441" i="11"/>
  <c r="Q214" i="8"/>
  <c r="R312" i="5"/>
  <c r="J311" i="5"/>
  <c r="D311" i="5"/>
  <c r="I311" i="5"/>
  <c r="H311" i="5"/>
  <c r="G311" i="5"/>
  <c r="F311" i="5"/>
  <c r="E311" i="5"/>
  <c r="B311" i="5"/>
  <c r="K311" i="5"/>
  <c r="C311" i="5"/>
  <c r="L216" i="5"/>
  <c r="M216" i="5"/>
  <c r="C302" i="7" l="1"/>
  <c r="A302" i="7"/>
  <c r="M43" i="4"/>
  <c r="C44" i="4"/>
  <c r="I44" i="4"/>
  <c r="K44" i="4"/>
  <c r="F44" i="4"/>
  <c r="E44" i="4"/>
  <c r="J44" i="4"/>
  <c r="B44" i="4"/>
  <c r="D44" i="4"/>
  <c r="H44" i="4"/>
  <c r="G44" i="4"/>
  <c r="R45" i="4"/>
  <c r="L43" i="4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442" i="11"/>
  <c r="Q215" i="8"/>
  <c r="R313" i="5"/>
  <c r="J312" i="5"/>
  <c r="C312" i="5"/>
  <c r="I312" i="5"/>
  <c r="H312" i="5"/>
  <c r="G312" i="5"/>
  <c r="F312" i="5"/>
  <c r="E312" i="5"/>
  <c r="B312" i="5"/>
  <c r="K312" i="5"/>
  <c r="D312" i="5"/>
  <c r="M217" i="5"/>
  <c r="L217" i="5"/>
  <c r="C303" i="7" l="1"/>
  <c r="B303" i="7"/>
  <c r="L44" i="4"/>
  <c r="F45" i="4"/>
  <c r="I45" i="4"/>
  <c r="D45" i="4"/>
  <c r="C45" i="4"/>
  <c r="B45" i="4"/>
  <c r="H45" i="4"/>
  <c r="G45" i="4"/>
  <c r="E45" i="4"/>
  <c r="J45" i="4"/>
  <c r="K45" i="4"/>
  <c r="L45" i="4" s="1"/>
  <c r="R46" i="4"/>
  <c r="M44" i="4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V304" i="7"/>
  <c r="U304" i="7"/>
  <c r="R304" i="7"/>
  <c r="Q304" i="7"/>
  <c r="A303" i="7"/>
  <c r="Q443" i="11"/>
  <c r="Q216" i="8"/>
  <c r="R314" i="5"/>
  <c r="J313" i="5"/>
  <c r="K313" i="5"/>
  <c r="B313" i="5"/>
  <c r="I313" i="5"/>
  <c r="H313" i="5"/>
  <c r="G313" i="5"/>
  <c r="F313" i="5"/>
  <c r="E313" i="5"/>
  <c r="C313" i="5"/>
  <c r="D313" i="5"/>
  <c r="L218" i="5"/>
  <c r="M218" i="5"/>
  <c r="C304" i="7" l="1"/>
  <c r="B304" i="7"/>
  <c r="A304" i="7"/>
  <c r="M45" i="4"/>
  <c r="G46" i="4"/>
  <c r="J46" i="4"/>
  <c r="F46" i="4"/>
  <c r="H46" i="4"/>
  <c r="K46" i="4"/>
  <c r="C46" i="4"/>
  <c r="B46" i="4"/>
  <c r="D46" i="4"/>
  <c r="E46" i="4"/>
  <c r="I46" i="4"/>
  <c r="R47" i="4"/>
  <c r="Q305" i="7"/>
  <c r="R305" i="7"/>
  <c r="S305" i="7"/>
  <c r="T305" i="7"/>
  <c r="V305" i="7"/>
  <c r="U305" i="7"/>
  <c r="C305" i="7" s="1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Q444" i="11"/>
  <c r="Q217" i="8"/>
  <c r="R315" i="5"/>
  <c r="J314" i="5"/>
  <c r="I314" i="5"/>
  <c r="K314" i="5"/>
  <c r="H314" i="5"/>
  <c r="G314" i="5"/>
  <c r="F314" i="5"/>
  <c r="E314" i="5"/>
  <c r="C314" i="5"/>
  <c r="D314" i="5"/>
  <c r="B314" i="5"/>
  <c r="M219" i="5"/>
  <c r="L219" i="5"/>
  <c r="B305" i="7" l="1"/>
  <c r="M46" i="4"/>
  <c r="J47" i="4"/>
  <c r="H47" i="4"/>
  <c r="D47" i="4"/>
  <c r="K47" i="4"/>
  <c r="I47" i="4"/>
  <c r="F47" i="4"/>
  <c r="G47" i="4"/>
  <c r="B47" i="4"/>
  <c r="C47" i="4"/>
  <c r="E47" i="4"/>
  <c r="R48" i="4"/>
  <c r="L46" i="4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S306" i="7"/>
  <c r="T306" i="7"/>
  <c r="A305" i="7"/>
  <c r="Q445" i="11"/>
  <c r="Q218" i="8"/>
  <c r="R316" i="5"/>
  <c r="J315" i="5"/>
  <c r="H315" i="5"/>
  <c r="K315" i="5"/>
  <c r="I315" i="5"/>
  <c r="G315" i="5"/>
  <c r="F315" i="5"/>
  <c r="E315" i="5"/>
  <c r="C315" i="5"/>
  <c r="B315" i="5"/>
  <c r="D315" i="5"/>
  <c r="M220" i="5"/>
  <c r="L220" i="5"/>
  <c r="A306" i="7" l="1"/>
  <c r="C306" i="7"/>
  <c r="M47" i="4"/>
  <c r="B306" i="7"/>
  <c r="L47" i="4"/>
  <c r="G48" i="4"/>
  <c r="B48" i="4"/>
  <c r="H48" i="4"/>
  <c r="I48" i="4"/>
  <c r="J48" i="4"/>
  <c r="F48" i="4"/>
  <c r="C48" i="4"/>
  <c r="K48" i="4"/>
  <c r="D48" i="4"/>
  <c r="E48" i="4"/>
  <c r="R49" i="4"/>
  <c r="R307" i="7"/>
  <c r="Q307" i="7"/>
  <c r="T307" i="7"/>
  <c r="S307" i="7"/>
  <c r="U307" i="7"/>
  <c r="V307" i="7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Q446" i="11"/>
  <c r="Q219" i="8"/>
  <c r="R317" i="5"/>
  <c r="J316" i="5"/>
  <c r="G316" i="5"/>
  <c r="K316" i="5"/>
  <c r="I316" i="5"/>
  <c r="H316" i="5"/>
  <c r="F316" i="5"/>
  <c r="E316" i="5"/>
  <c r="C316" i="5"/>
  <c r="D316" i="5"/>
  <c r="B316" i="5"/>
  <c r="L221" i="5"/>
  <c r="M221" i="5"/>
  <c r="A307" i="7" l="1"/>
  <c r="C307" i="7"/>
  <c r="B307" i="7"/>
  <c r="M48" i="4"/>
  <c r="G49" i="4"/>
  <c r="C49" i="4"/>
  <c r="D49" i="4"/>
  <c r="J49" i="4"/>
  <c r="I49" i="4"/>
  <c r="E49" i="4"/>
  <c r="K49" i="4"/>
  <c r="F49" i="4"/>
  <c r="B49" i="4"/>
  <c r="H49" i="4"/>
  <c r="R50" i="4"/>
  <c r="L48" i="4"/>
  <c r="U308" i="7"/>
  <c r="V308" i="7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Q447" i="11"/>
  <c r="Q220" i="8"/>
  <c r="R318" i="5"/>
  <c r="J317" i="5"/>
  <c r="F317" i="5"/>
  <c r="K317" i="5"/>
  <c r="I317" i="5"/>
  <c r="H317" i="5"/>
  <c r="G317" i="5"/>
  <c r="E317" i="5"/>
  <c r="C317" i="5"/>
  <c r="D317" i="5"/>
  <c r="B317" i="5"/>
  <c r="M222" i="5"/>
  <c r="L222" i="5"/>
  <c r="C308" i="7" l="1"/>
  <c r="B308" i="7"/>
  <c r="A308" i="7"/>
  <c r="M49" i="4"/>
  <c r="L49" i="4"/>
  <c r="C50" i="4"/>
  <c r="J50" i="4"/>
  <c r="K50" i="4"/>
  <c r="H50" i="4"/>
  <c r="I50" i="4"/>
  <c r="F50" i="4"/>
  <c r="B50" i="4"/>
  <c r="E50" i="4"/>
  <c r="D50" i="4"/>
  <c r="G50" i="4"/>
  <c r="R51" i="4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09" i="7"/>
  <c r="R309" i="7"/>
  <c r="S309" i="7"/>
  <c r="T309" i="7"/>
  <c r="V309" i="7"/>
  <c r="U309" i="7"/>
  <c r="Q448" i="11"/>
  <c r="Q221" i="8"/>
  <c r="R319" i="5"/>
  <c r="E318" i="5"/>
  <c r="G318" i="5"/>
  <c r="K318" i="5"/>
  <c r="I318" i="5"/>
  <c r="H318" i="5"/>
  <c r="F318" i="5"/>
  <c r="C318" i="5"/>
  <c r="D318" i="5"/>
  <c r="B318" i="5"/>
  <c r="J318" i="5"/>
  <c r="M223" i="5"/>
  <c r="L223" i="5"/>
  <c r="C309" i="7" l="1"/>
  <c r="B309" i="7"/>
  <c r="M50" i="4"/>
  <c r="L50" i="4"/>
  <c r="C51" i="4"/>
  <c r="J51" i="4"/>
  <c r="D51" i="4"/>
  <c r="F51" i="4"/>
  <c r="I51" i="4"/>
  <c r="G51" i="4"/>
  <c r="B51" i="4"/>
  <c r="E51" i="4"/>
  <c r="K51" i="4"/>
  <c r="H51" i="4"/>
  <c r="R52" i="4"/>
  <c r="V310" i="7"/>
  <c r="U310" i="7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Q449" i="11"/>
  <c r="Q222" i="8"/>
  <c r="R320" i="5"/>
  <c r="J319" i="5"/>
  <c r="D319" i="5"/>
  <c r="F319" i="5"/>
  <c r="B319" i="5"/>
  <c r="K319" i="5"/>
  <c r="I319" i="5"/>
  <c r="H319" i="5"/>
  <c r="E319" i="5"/>
  <c r="C319" i="5"/>
  <c r="G319" i="5"/>
  <c r="M224" i="5"/>
  <c r="L224" i="5"/>
  <c r="C310" i="7" l="1"/>
  <c r="A310" i="7"/>
  <c r="B310" i="7"/>
  <c r="L51" i="4"/>
  <c r="D52" i="4"/>
  <c r="I52" i="4"/>
  <c r="B52" i="4"/>
  <c r="J52" i="4"/>
  <c r="C52" i="4"/>
  <c r="F52" i="4"/>
  <c r="H52" i="4"/>
  <c r="K52" i="4"/>
  <c r="E52" i="4"/>
  <c r="G52" i="4"/>
  <c r="R53" i="4"/>
  <c r="M51" i="4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450" i="11"/>
  <c r="Q223" i="8"/>
  <c r="R321" i="5"/>
  <c r="J320" i="5"/>
  <c r="C320" i="5"/>
  <c r="E320" i="5"/>
  <c r="D320" i="5"/>
  <c r="B320" i="5"/>
  <c r="K320" i="5"/>
  <c r="I320" i="5"/>
  <c r="G320" i="5"/>
  <c r="H320" i="5"/>
  <c r="F320" i="5"/>
  <c r="M225" i="5"/>
  <c r="L225" i="5"/>
  <c r="C311" i="7" l="1"/>
  <c r="B311" i="7"/>
  <c r="A311" i="7"/>
  <c r="M52" i="4"/>
  <c r="L52" i="4"/>
  <c r="I53" i="4"/>
  <c r="F53" i="4"/>
  <c r="D53" i="4"/>
  <c r="E53" i="4"/>
  <c r="B53" i="4"/>
  <c r="G53" i="4"/>
  <c r="H53" i="4"/>
  <c r="J53" i="4"/>
  <c r="C53" i="4"/>
  <c r="K53" i="4"/>
  <c r="R54" i="4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Q451" i="11"/>
  <c r="Q224" i="8"/>
  <c r="R322" i="5"/>
  <c r="J321" i="5"/>
  <c r="K321" i="5"/>
  <c r="B321" i="5"/>
  <c r="D321" i="5"/>
  <c r="F321" i="5"/>
  <c r="E321" i="5"/>
  <c r="C321" i="5"/>
  <c r="H321" i="5"/>
  <c r="I321" i="5"/>
  <c r="G321" i="5"/>
  <c r="M226" i="5"/>
  <c r="L226" i="5"/>
  <c r="B312" i="7" l="1"/>
  <c r="A312" i="7"/>
  <c r="C312" i="7"/>
  <c r="M53" i="4"/>
  <c r="C54" i="4"/>
  <c r="I54" i="4"/>
  <c r="G54" i="4"/>
  <c r="B54" i="4"/>
  <c r="F54" i="4"/>
  <c r="J54" i="4"/>
  <c r="K54" i="4"/>
  <c r="E54" i="4"/>
  <c r="H54" i="4"/>
  <c r="D54" i="4"/>
  <c r="R55" i="4"/>
  <c r="L53" i="4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452" i="11"/>
  <c r="Q225" i="8"/>
  <c r="R323" i="5"/>
  <c r="J322" i="5"/>
  <c r="I322" i="5"/>
  <c r="C322" i="5"/>
  <c r="G322" i="5"/>
  <c r="F322" i="5"/>
  <c r="E322" i="5"/>
  <c r="D322" i="5"/>
  <c r="B322" i="5"/>
  <c r="K322" i="5"/>
  <c r="H322" i="5"/>
  <c r="M227" i="5"/>
  <c r="L227" i="5"/>
  <c r="M54" i="4" l="1"/>
  <c r="B313" i="7"/>
  <c r="C313" i="7"/>
  <c r="L54" i="4"/>
  <c r="K55" i="4"/>
  <c r="H55" i="4"/>
  <c r="I55" i="4"/>
  <c r="E55" i="4"/>
  <c r="B55" i="4"/>
  <c r="G55" i="4"/>
  <c r="D55" i="4"/>
  <c r="J55" i="4"/>
  <c r="F55" i="4"/>
  <c r="C55" i="4"/>
  <c r="R56" i="4"/>
  <c r="U314" i="7"/>
  <c r="V314" i="7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Q453" i="11"/>
  <c r="Q226" i="8"/>
  <c r="R324" i="5"/>
  <c r="J323" i="5"/>
  <c r="H323" i="5"/>
  <c r="K323" i="5"/>
  <c r="B323" i="5"/>
  <c r="I323" i="5"/>
  <c r="G323" i="5"/>
  <c r="F323" i="5"/>
  <c r="E323" i="5"/>
  <c r="D323" i="5"/>
  <c r="C323" i="5"/>
  <c r="L228" i="5"/>
  <c r="M228" i="5"/>
  <c r="M55" i="4" l="1"/>
  <c r="B314" i="7"/>
  <c r="C314" i="7"/>
  <c r="L55" i="4"/>
  <c r="I56" i="4"/>
  <c r="D56" i="4"/>
  <c r="J56" i="4"/>
  <c r="G56" i="4"/>
  <c r="H56" i="4"/>
  <c r="E56" i="4"/>
  <c r="K56" i="4"/>
  <c r="C56" i="4"/>
  <c r="B56" i="4"/>
  <c r="F56" i="4"/>
  <c r="R57" i="4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A314" i="7"/>
  <c r="Q315" i="7"/>
  <c r="R315" i="7"/>
  <c r="Q454" i="11"/>
  <c r="Q227" i="8"/>
  <c r="R325" i="5"/>
  <c r="J324" i="5"/>
  <c r="G324" i="5"/>
  <c r="I324" i="5"/>
  <c r="K324" i="5"/>
  <c r="H324" i="5"/>
  <c r="F324" i="5"/>
  <c r="E324" i="5"/>
  <c r="C324" i="5"/>
  <c r="B324" i="5"/>
  <c r="D324" i="5"/>
  <c r="M229" i="5"/>
  <c r="L229" i="5"/>
  <c r="C315" i="7" l="1"/>
  <c r="M56" i="4"/>
  <c r="B315" i="7"/>
  <c r="B57" i="4"/>
  <c r="D57" i="4"/>
  <c r="G57" i="4"/>
  <c r="K57" i="4"/>
  <c r="C57" i="4"/>
  <c r="E57" i="4"/>
  <c r="H57" i="4"/>
  <c r="J57" i="4"/>
  <c r="F57" i="4"/>
  <c r="I57" i="4"/>
  <c r="R58" i="4"/>
  <c r="L56" i="4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V316" i="7"/>
  <c r="U316" i="7"/>
  <c r="Q455" i="11"/>
  <c r="Q228" i="8"/>
  <c r="R326" i="5"/>
  <c r="F325" i="5"/>
  <c r="H325" i="5"/>
  <c r="B325" i="5"/>
  <c r="K325" i="5"/>
  <c r="I325" i="5"/>
  <c r="J325" i="5"/>
  <c r="G325" i="5"/>
  <c r="D325" i="5"/>
  <c r="E325" i="5"/>
  <c r="C325" i="5"/>
  <c r="M230" i="5"/>
  <c r="L230" i="5"/>
  <c r="C316" i="7" l="1"/>
  <c r="B316" i="7"/>
  <c r="L57" i="4"/>
  <c r="M57" i="4"/>
  <c r="J58" i="4"/>
  <c r="H58" i="4"/>
  <c r="F58" i="4"/>
  <c r="D58" i="4"/>
  <c r="E58" i="4"/>
  <c r="C58" i="4"/>
  <c r="I58" i="4"/>
  <c r="B58" i="4"/>
  <c r="G58" i="4"/>
  <c r="K58" i="4"/>
  <c r="R59" i="4"/>
  <c r="A316" i="7"/>
  <c r="Q317" i="7"/>
  <c r="R317" i="7"/>
  <c r="T317" i="7"/>
  <c r="S317" i="7"/>
  <c r="U317" i="7"/>
  <c r="V317" i="7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Q456" i="11"/>
  <c r="Q229" i="8"/>
  <c r="R327" i="5"/>
  <c r="J326" i="5"/>
  <c r="E326" i="5"/>
  <c r="K326" i="5"/>
  <c r="G326" i="5"/>
  <c r="C326" i="5"/>
  <c r="B326" i="5"/>
  <c r="I326" i="5"/>
  <c r="F326" i="5"/>
  <c r="H326" i="5"/>
  <c r="D326" i="5"/>
  <c r="M231" i="5"/>
  <c r="L231" i="5"/>
  <c r="L58" i="4" l="1"/>
  <c r="C317" i="7"/>
  <c r="B317" i="7"/>
  <c r="M58" i="4"/>
  <c r="H59" i="4"/>
  <c r="G59" i="4"/>
  <c r="E59" i="4"/>
  <c r="J59" i="4"/>
  <c r="B59" i="4"/>
  <c r="I59" i="4"/>
  <c r="F59" i="4"/>
  <c r="C59" i="4"/>
  <c r="K59" i="4"/>
  <c r="D59" i="4"/>
  <c r="R60" i="4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R318" i="7"/>
  <c r="Q318" i="7"/>
  <c r="S318" i="7"/>
  <c r="T318" i="7"/>
  <c r="Q457" i="11"/>
  <c r="Q230" i="8"/>
  <c r="R328" i="5"/>
  <c r="J327" i="5"/>
  <c r="D327" i="5"/>
  <c r="I327" i="5"/>
  <c r="F327" i="5"/>
  <c r="G327" i="5"/>
  <c r="E327" i="5"/>
  <c r="C327" i="5"/>
  <c r="B327" i="5"/>
  <c r="K327" i="5"/>
  <c r="H327" i="5"/>
  <c r="M232" i="5"/>
  <c r="L232" i="5"/>
  <c r="L59" i="4" l="1"/>
  <c r="C318" i="7"/>
  <c r="B318" i="7"/>
  <c r="A318" i="7"/>
  <c r="E60" i="4"/>
  <c r="I60" i="4"/>
  <c r="B60" i="4"/>
  <c r="D60" i="4"/>
  <c r="C60" i="4"/>
  <c r="G60" i="4"/>
  <c r="J60" i="4"/>
  <c r="F60" i="4"/>
  <c r="H60" i="4"/>
  <c r="K60" i="4"/>
  <c r="R61" i="4"/>
  <c r="M59" i="4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Q458" i="11"/>
  <c r="Q231" i="8"/>
  <c r="R329" i="5"/>
  <c r="J328" i="5"/>
  <c r="C328" i="5"/>
  <c r="H328" i="5"/>
  <c r="E328" i="5"/>
  <c r="K328" i="5"/>
  <c r="I328" i="5"/>
  <c r="G328" i="5"/>
  <c r="F328" i="5"/>
  <c r="D328" i="5"/>
  <c r="B328" i="5"/>
  <c r="M233" i="5"/>
  <c r="L233" i="5"/>
  <c r="B319" i="7" l="1"/>
  <c r="C319" i="7"/>
  <c r="A319" i="7"/>
  <c r="M60" i="4"/>
  <c r="B61" i="4"/>
  <c r="D61" i="4"/>
  <c r="F61" i="4"/>
  <c r="H61" i="4"/>
  <c r="C61" i="4"/>
  <c r="K61" i="4"/>
  <c r="I61" i="4"/>
  <c r="J61" i="4"/>
  <c r="E61" i="4"/>
  <c r="G61" i="4"/>
  <c r="R62" i="4"/>
  <c r="L60" i="4"/>
  <c r="V320" i="7"/>
  <c r="U320" i="7"/>
  <c r="R320" i="7"/>
  <c r="Q320" i="7"/>
  <c r="T320" i="7"/>
  <c r="S320" i="7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Q459" i="11"/>
  <c r="Q232" i="8"/>
  <c r="R330" i="5"/>
  <c r="J329" i="5"/>
  <c r="K329" i="5"/>
  <c r="B329" i="5"/>
  <c r="G329" i="5"/>
  <c r="D329" i="5"/>
  <c r="I329" i="5"/>
  <c r="H329" i="5"/>
  <c r="E329" i="5"/>
  <c r="C329" i="5"/>
  <c r="F329" i="5"/>
  <c r="M234" i="5"/>
  <c r="L234" i="5"/>
  <c r="B320" i="7" l="1"/>
  <c r="A320" i="7"/>
  <c r="C320" i="7"/>
  <c r="L61" i="4"/>
  <c r="B62" i="4"/>
  <c r="D62" i="4"/>
  <c r="F62" i="4"/>
  <c r="J62" i="4"/>
  <c r="H62" i="4"/>
  <c r="I62" i="4"/>
  <c r="G62" i="4"/>
  <c r="C62" i="4"/>
  <c r="K62" i="4"/>
  <c r="E62" i="4"/>
  <c r="R63" i="4"/>
  <c r="M61" i="4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Q460" i="11"/>
  <c r="Q233" i="8"/>
  <c r="R331" i="5"/>
  <c r="J330" i="5"/>
  <c r="I330" i="5"/>
  <c r="F330" i="5"/>
  <c r="C330" i="5"/>
  <c r="E330" i="5"/>
  <c r="D330" i="5"/>
  <c r="B330" i="5"/>
  <c r="H330" i="5"/>
  <c r="K330" i="5"/>
  <c r="G330" i="5"/>
  <c r="M235" i="5"/>
  <c r="L235" i="5"/>
  <c r="L62" i="4" l="1"/>
  <c r="B321" i="7"/>
  <c r="C321" i="7"/>
  <c r="M62" i="4"/>
  <c r="H63" i="4"/>
  <c r="G63" i="4"/>
  <c r="I63" i="4"/>
  <c r="F63" i="4"/>
  <c r="C63" i="4"/>
  <c r="E63" i="4"/>
  <c r="K63" i="4"/>
  <c r="D63" i="4"/>
  <c r="B63" i="4"/>
  <c r="J63" i="4"/>
  <c r="R64" i="4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461" i="11"/>
  <c r="Q234" i="8"/>
  <c r="R332" i="5"/>
  <c r="J331" i="5"/>
  <c r="D331" i="5"/>
  <c r="I331" i="5"/>
  <c r="F331" i="5"/>
  <c r="B331" i="5"/>
  <c r="K331" i="5"/>
  <c r="H331" i="5"/>
  <c r="G331" i="5"/>
  <c r="E331" i="5"/>
  <c r="C331" i="5"/>
  <c r="M236" i="5"/>
  <c r="L236" i="5"/>
  <c r="C322" i="7" l="1"/>
  <c r="B322" i="7"/>
  <c r="A322" i="7"/>
  <c r="L63" i="4"/>
  <c r="G64" i="4"/>
  <c r="F64" i="4"/>
  <c r="J64" i="4"/>
  <c r="H64" i="4"/>
  <c r="B64" i="4"/>
  <c r="C64" i="4"/>
  <c r="D64" i="4"/>
  <c r="K64" i="4"/>
  <c r="I64" i="4"/>
  <c r="E64" i="4"/>
  <c r="R65" i="4"/>
  <c r="M63" i="4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Q462" i="11"/>
  <c r="Q235" i="8"/>
  <c r="R333" i="5"/>
  <c r="J332" i="5"/>
  <c r="C332" i="5"/>
  <c r="H332" i="5"/>
  <c r="K332" i="5"/>
  <c r="F332" i="5"/>
  <c r="B332" i="5"/>
  <c r="I332" i="5"/>
  <c r="E332" i="5"/>
  <c r="G332" i="5"/>
  <c r="D332" i="5"/>
  <c r="M237" i="5"/>
  <c r="L237" i="5"/>
  <c r="B323" i="7" l="1"/>
  <c r="C323" i="7"/>
  <c r="A323" i="7"/>
  <c r="M64" i="4"/>
  <c r="E65" i="4"/>
  <c r="H65" i="4"/>
  <c r="I65" i="4"/>
  <c r="K65" i="4"/>
  <c r="G65" i="4"/>
  <c r="B65" i="4"/>
  <c r="F65" i="4"/>
  <c r="D65" i="4"/>
  <c r="C65" i="4"/>
  <c r="J65" i="4"/>
  <c r="R66" i="4"/>
  <c r="L64" i="4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463" i="11"/>
  <c r="Q236" i="8"/>
  <c r="R334" i="5"/>
  <c r="K333" i="5"/>
  <c r="B333" i="5"/>
  <c r="J333" i="5"/>
  <c r="G333" i="5"/>
  <c r="H333" i="5"/>
  <c r="D333" i="5"/>
  <c r="I333" i="5"/>
  <c r="F333" i="5"/>
  <c r="E333" i="5"/>
  <c r="C333" i="5"/>
  <c r="M238" i="5"/>
  <c r="L238" i="5"/>
  <c r="B324" i="7" l="1"/>
  <c r="C324" i="7"/>
  <c r="L65" i="4"/>
  <c r="I66" i="4"/>
  <c r="K66" i="4"/>
  <c r="D66" i="4"/>
  <c r="G66" i="4"/>
  <c r="J66" i="4"/>
  <c r="B66" i="4"/>
  <c r="C66" i="4"/>
  <c r="H66" i="4"/>
  <c r="F66" i="4"/>
  <c r="E66" i="4"/>
  <c r="R67" i="4"/>
  <c r="M65" i="4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464" i="11"/>
  <c r="Q237" i="8"/>
  <c r="R335" i="5"/>
  <c r="I334" i="5"/>
  <c r="F334" i="5"/>
  <c r="J334" i="5"/>
  <c r="C334" i="5"/>
  <c r="K334" i="5"/>
  <c r="E334" i="5"/>
  <c r="H334" i="5"/>
  <c r="D334" i="5"/>
  <c r="G334" i="5"/>
  <c r="B334" i="5"/>
  <c r="M239" i="5"/>
  <c r="L239" i="5"/>
  <c r="C325" i="7" l="1"/>
  <c r="A325" i="7"/>
  <c r="B325" i="7"/>
  <c r="M66" i="4"/>
  <c r="L66" i="4"/>
  <c r="C67" i="4"/>
  <c r="B67" i="4"/>
  <c r="G67" i="4"/>
  <c r="E67" i="4"/>
  <c r="D67" i="4"/>
  <c r="J67" i="4"/>
  <c r="I67" i="4"/>
  <c r="K67" i="4"/>
  <c r="F67" i="4"/>
  <c r="H67" i="4"/>
  <c r="R68" i="4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V326" i="7"/>
  <c r="U326" i="7"/>
  <c r="Q465" i="11"/>
  <c r="Q238" i="8"/>
  <c r="R336" i="5"/>
  <c r="J335" i="5"/>
  <c r="H335" i="5"/>
  <c r="E335" i="5"/>
  <c r="D335" i="5"/>
  <c r="G335" i="5"/>
  <c r="I335" i="5"/>
  <c r="F335" i="5"/>
  <c r="C335" i="5"/>
  <c r="B335" i="5"/>
  <c r="K335" i="5"/>
  <c r="L240" i="5"/>
  <c r="M240" i="5"/>
  <c r="B326" i="7" l="1"/>
  <c r="A326" i="7"/>
  <c r="C326" i="7"/>
  <c r="L67" i="4"/>
  <c r="I68" i="4"/>
  <c r="G68" i="4"/>
  <c r="H68" i="4"/>
  <c r="F68" i="4"/>
  <c r="K68" i="4"/>
  <c r="B68" i="4"/>
  <c r="D68" i="4"/>
  <c r="J68" i="4"/>
  <c r="E68" i="4"/>
  <c r="C68" i="4"/>
  <c r="R69" i="4"/>
  <c r="M67" i="4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7" i="7"/>
  <c r="R327" i="7"/>
  <c r="T327" i="7"/>
  <c r="S327" i="7"/>
  <c r="U327" i="7"/>
  <c r="V327" i="7"/>
  <c r="Q466" i="11"/>
  <c r="Q239" i="8"/>
  <c r="R337" i="5"/>
  <c r="J336" i="5"/>
  <c r="G336" i="5"/>
  <c r="D336" i="5"/>
  <c r="F336" i="5"/>
  <c r="B336" i="5"/>
  <c r="I336" i="5"/>
  <c r="K336" i="5"/>
  <c r="H336" i="5"/>
  <c r="C336" i="5"/>
  <c r="E336" i="5"/>
  <c r="M241" i="5"/>
  <c r="L241" i="5"/>
  <c r="C327" i="7" l="1"/>
  <c r="B327" i="7"/>
  <c r="L68" i="4"/>
  <c r="M68" i="4"/>
  <c r="H69" i="4"/>
  <c r="G69" i="4"/>
  <c r="D69" i="4"/>
  <c r="F69" i="4"/>
  <c r="I69" i="4"/>
  <c r="B69" i="4"/>
  <c r="E69" i="4"/>
  <c r="J69" i="4"/>
  <c r="K69" i="4"/>
  <c r="C69" i="4"/>
  <c r="R70" i="4"/>
  <c r="A327" i="7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Q467" i="11"/>
  <c r="Q240" i="8"/>
  <c r="R338" i="5"/>
  <c r="J337" i="5"/>
  <c r="F337" i="5"/>
  <c r="C337" i="5"/>
  <c r="H337" i="5"/>
  <c r="D337" i="5"/>
  <c r="K337" i="5"/>
  <c r="G337" i="5"/>
  <c r="E337" i="5"/>
  <c r="B337" i="5"/>
  <c r="I337" i="5"/>
  <c r="L242" i="5"/>
  <c r="M242" i="5"/>
  <c r="L69" i="4" l="1"/>
  <c r="C328" i="7"/>
  <c r="B328" i="7"/>
  <c r="M69" i="4"/>
  <c r="I70" i="4"/>
  <c r="E70" i="4"/>
  <c r="G70" i="4"/>
  <c r="F70" i="4"/>
  <c r="C70" i="4"/>
  <c r="J70" i="4"/>
  <c r="D70" i="4"/>
  <c r="B70" i="4"/>
  <c r="K70" i="4"/>
  <c r="H70" i="4"/>
  <c r="R71" i="4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Q468" i="11"/>
  <c r="Q241" i="8"/>
  <c r="R339" i="5"/>
  <c r="J338" i="5"/>
  <c r="E338" i="5"/>
  <c r="K338" i="5"/>
  <c r="B338" i="5"/>
  <c r="I338" i="5"/>
  <c r="F338" i="5"/>
  <c r="H338" i="5"/>
  <c r="G338" i="5"/>
  <c r="C338" i="5"/>
  <c r="D338" i="5"/>
  <c r="L243" i="5"/>
  <c r="M243" i="5"/>
  <c r="C329" i="7" l="1"/>
  <c r="B329" i="7"/>
  <c r="L70" i="4"/>
  <c r="E71" i="4"/>
  <c r="F71" i="4"/>
  <c r="K71" i="4"/>
  <c r="D71" i="4"/>
  <c r="J71" i="4"/>
  <c r="B71" i="4"/>
  <c r="C71" i="4"/>
  <c r="H71" i="4"/>
  <c r="I71" i="4"/>
  <c r="G71" i="4"/>
  <c r="R72" i="4"/>
  <c r="M70" i="4"/>
  <c r="V330" i="7"/>
  <c r="U330" i="7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Q469" i="11"/>
  <c r="Q242" i="8"/>
  <c r="R340" i="5"/>
  <c r="J339" i="5"/>
  <c r="D339" i="5"/>
  <c r="I339" i="5"/>
  <c r="G339" i="5"/>
  <c r="C339" i="5"/>
  <c r="F339" i="5"/>
  <c r="E339" i="5"/>
  <c r="B339" i="5"/>
  <c r="K339" i="5"/>
  <c r="H339" i="5"/>
  <c r="L244" i="5"/>
  <c r="M244" i="5"/>
  <c r="B330" i="7" l="1"/>
  <c r="A330" i="7"/>
  <c r="C330" i="7"/>
  <c r="L71" i="4"/>
  <c r="M71" i="4"/>
  <c r="G72" i="4"/>
  <c r="C72" i="4"/>
  <c r="F72" i="4"/>
  <c r="K72" i="4"/>
  <c r="B72" i="4"/>
  <c r="J72" i="4"/>
  <c r="I72" i="4"/>
  <c r="H72" i="4"/>
  <c r="D72" i="4"/>
  <c r="E72" i="4"/>
  <c r="R73" i="4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Q470" i="11"/>
  <c r="Q243" i="8"/>
  <c r="R341" i="5"/>
  <c r="J340" i="5"/>
  <c r="C340" i="5"/>
  <c r="H340" i="5"/>
  <c r="B340" i="5"/>
  <c r="I340" i="5"/>
  <c r="E340" i="5"/>
  <c r="K340" i="5"/>
  <c r="G340" i="5"/>
  <c r="F340" i="5"/>
  <c r="D340" i="5"/>
  <c r="L245" i="5"/>
  <c r="M245" i="5"/>
  <c r="B331" i="7" l="1"/>
  <c r="C331" i="7"/>
  <c r="A331" i="7"/>
  <c r="M72" i="4"/>
  <c r="C73" i="4"/>
  <c r="E73" i="4"/>
  <c r="G73" i="4"/>
  <c r="B73" i="4"/>
  <c r="K73" i="4"/>
  <c r="I73" i="4"/>
  <c r="D73" i="4"/>
  <c r="J73" i="4"/>
  <c r="F73" i="4"/>
  <c r="H73" i="4"/>
  <c r="R74" i="4"/>
  <c r="L72" i="4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2" i="7"/>
  <c r="R332" i="7"/>
  <c r="Q471" i="11"/>
  <c r="Q244" i="8"/>
  <c r="R342" i="5"/>
  <c r="C341" i="5"/>
  <c r="K341" i="5"/>
  <c r="B341" i="5"/>
  <c r="J341" i="5"/>
  <c r="G341" i="5"/>
  <c r="E341" i="5"/>
  <c r="H341" i="5"/>
  <c r="F341" i="5"/>
  <c r="D341" i="5"/>
  <c r="I341" i="5"/>
  <c r="M246" i="5"/>
  <c r="L246" i="5"/>
  <c r="B332" i="7" l="1"/>
  <c r="A332" i="7"/>
  <c r="C332" i="7"/>
  <c r="M73" i="4"/>
  <c r="H74" i="4"/>
  <c r="G74" i="4"/>
  <c r="D74" i="4"/>
  <c r="F74" i="4"/>
  <c r="B74" i="4"/>
  <c r="E74" i="4"/>
  <c r="J74" i="4"/>
  <c r="I74" i="4"/>
  <c r="K74" i="4"/>
  <c r="C74" i="4"/>
  <c r="R75" i="4"/>
  <c r="L73" i="4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Q472" i="11"/>
  <c r="Q245" i="8"/>
  <c r="R343" i="5"/>
  <c r="K342" i="5"/>
  <c r="B342" i="5"/>
  <c r="J342" i="5"/>
  <c r="I342" i="5"/>
  <c r="F342" i="5"/>
  <c r="H342" i="5"/>
  <c r="D342" i="5"/>
  <c r="G342" i="5"/>
  <c r="C342" i="5"/>
  <c r="E342" i="5"/>
  <c r="L247" i="5"/>
  <c r="M247" i="5"/>
  <c r="C333" i="7" l="1"/>
  <c r="B333" i="7"/>
  <c r="L74" i="4"/>
  <c r="H75" i="4"/>
  <c r="D75" i="4"/>
  <c r="F75" i="4"/>
  <c r="I75" i="4"/>
  <c r="G75" i="4"/>
  <c r="E75" i="4"/>
  <c r="J75" i="4"/>
  <c r="K75" i="4"/>
  <c r="C75" i="4"/>
  <c r="B75" i="4"/>
  <c r="R76" i="4"/>
  <c r="M74" i="4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R334" i="7"/>
  <c r="Q334" i="7"/>
  <c r="T334" i="7"/>
  <c r="S334" i="7"/>
  <c r="A333" i="7"/>
  <c r="Q473" i="11"/>
  <c r="Q246" i="8"/>
  <c r="R344" i="5"/>
  <c r="J343" i="5"/>
  <c r="I343" i="5"/>
  <c r="H343" i="5"/>
  <c r="E343" i="5"/>
  <c r="G343" i="5"/>
  <c r="C343" i="5"/>
  <c r="K343" i="5"/>
  <c r="F343" i="5"/>
  <c r="D343" i="5"/>
  <c r="B343" i="5"/>
  <c r="M248" i="5"/>
  <c r="L248" i="5"/>
  <c r="A334" i="7" l="1"/>
  <c r="C334" i="7"/>
  <c r="B334" i="7"/>
  <c r="L75" i="4"/>
  <c r="D76" i="4"/>
  <c r="K76" i="4"/>
  <c r="F76" i="4"/>
  <c r="B76" i="4"/>
  <c r="I76" i="4"/>
  <c r="C76" i="4"/>
  <c r="G76" i="4"/>
  <c r="E76" i="4"/>
  <c r="H76" i="4"/>
  <c r="J76" i="4"/>
  <c r="R77" i="4"/>
  <c r="M75" i="4"/>
  <c r="Q335" i="7"/>
  <c r="R335" i="7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Q474" i="11"/>
  <c r="Q247" i="8"/>
  <c r="R345" i="5"/>
  <c r="J344" i="5"/>
  <c r="H344" i="5"/>
  <c r="G344" i="5"/>
  <c r="D344" i="5"/>
  <c r="C344" i="5"/>
  <c r="F344" i="5"/>
  <c r="K344" i="5"/>
  <c r="E344" i="5"/>
  <c r="B344" i="5"/>
  <c r="I344" i="5"/>
  <c r="L249" i="5"/>
  <c r="M249" i="5"/>
  <c r="L76" i="4" l="1"/>
  <c r="B335" i="7"/>
  <c r="A335" i="7"/>
  <c r="C335" i="7"/>
  <c r="B77" i="4"/>
  <c r="J77" i="4"/>
  <c r="K77" i="4"/>
  <c r="C77" i="4"/>
  <c r="H77" i="4"/>
  <c r="F77" i="4"/>
  <c r="G77" i="4"/>
  <c r="I77" i="4"/>
  <c r="E77" i="4"/>
  <c r="D77" i="4"/>
  <c r="R78" i="4"/>
  <c r="M76" i="4"/>
  <c r="V336" i="7"/>
  <c r="U336" i="7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Q475" i="11"/>
  <c r="Q248" i="8"/>
  <c r="R346" i="5"/>
  <c r="J345" i="5"/>
  <c r="G345" i="5"/>
  <c r="F345" i="5"/>
  <c r="C345" i="5"/>
  <c r="H345" i="5"/>
  <c r="B345" i="5"/>
  <c r="K345" i="5"/>
  <c r="I345" i="5"/>
  <c r="E345" i="5"/>
  <c r="D345" i="5"/>
  <c r="M250" i="5"/>
  <c r="L250" i="5"/>
  <c r="M77" i="4" l="1"/>
  <c r="B336" i="7"/>
  <c r="C336" i="7"/>
  <c r="L77" i="4"/>
  <c r="H78" i="4"/>
  <c r="J78" i="4"/>
  <c r="K78" i="4"/>
  <c r="C78" i="4"/>
  <c r="F78" i="4"/>
  <c r="G78" i="4"/>
  <c r="E78" i="4"/>
  <c r="I78" i="4"/>
  <c r="D78" i="4"/>
  <c r="B78" i="4"/>
  <c r="R79" i="4"/>
  <c r="A336" i="7"/>
  <c r="R337" i="7"/>
  <c r="Q337" i="7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Q476" i="11"/>
  <c r="Q249" i="8"/>
  <c r="R347" i="5"/>
  <c r="J346" i="5"/>
  <c r="F346" i="5"/>
  <c r="E346" i="5"/>
  <c r="K346" i="5"/>
  <c r="B346" i="5"/>
  <c r="G346" i="5"/>
  <c r="C346" i="5"/>
  <c r="H346" i="5"/>
  <c r="I346" i="5"/>
  <c r="D346" i="5"/>
  <c r="M251" i="5"/>
  <c r="L251" i="5"/>
  <c r="M78" i="4" l="1"/>
  <c r="B337" i="7"/>
  <c r="A337" i="7"/>
  <c r="C337" i="7"/>
  <c r="L78" i="4"/>
  <c r="F79" i="4"/>
  <c r="H79" i="4"/>
  <c r="D79" i="4"/>
  <c r="G79" i="4"/>
  <c r="J79" i="4"/>
  <c r="I79" i="4"/>
  <c r="K79" i="4"/>
  <c r="B79" i="4"/>
  <c r="C79" i="4"/>
  <c r="E79" i="4"/>
  <c r="R80" i="4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U338" i="7"/>
  <c r="V338" i="7"/>
  <c r="R338" i="7"/>
  <c r="Q338" i="7"/>
  <c r="Q477" i="11"/>
  <c r="Q250" i="8"/>
  <c r="R348" i="5"/>
  <c r="J347" i="5"/>
  <c r="E347" i="5"/>
  <c r="D347" i="5"/>
  <c r="C347" i="5"/>
  <c r="I347" i="5"/>
  <c r="B347" i="5"/>
  <c r="G347" i="5"/>
  <c r="K347" i="5"/>
  <c r="H347" i="5"/>
  <c r="F347" i="5"/>
  <c r="L252" i="5"/>
  <c r="M252" i="5"/>
  <c r="M79" i="4" l="1"/>
  <c r="C338" i="7"/>
  <c r="A338" i="7"/>
  <c r="B338" i="7"/>
  <c r="C80" i="4"/>
  <c r="K80" i="4"/>
  <c r="J80" i="4"/>
  <c r="G80" i="4"/>
  <c r="D80" i="4"/>
  <c r="I80" i="4"/>
  <c r="F80" i="4"/>
  <c r="E80" i="4"/>
  <c r="B80" i="4"/>
  <c r="H80" i="4"/>
  <c r="R81" i="4"/>
  <c r="L79" i="4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478" i="11"/>
  <c r="Q251" i="8"/>
  <c r="R349" i="5"/>
  <c r="J348" i="5"/>
  <c r="D348" i="5"/>
  <c r="C348" i="5"/>
  <c r="K348" i="5"/>
  <c r="B348" i="5"/>
  <c r="H348" i="5"/>
  <c r="I348" i="5"/>
  <c r="E348" i="5"/>
  <c r="G348" i="5"/>
  <c r="F348" i="5"/>
  <c r="M253" i="5"/>
  <c r="L253" i="5"/>
  <c r="C339" i="7" l="1"/>
  <c r="A339" i="7"/>
  <c r="B339" i="7"/>
  <c r="L80" i="4"/>
  <c r="C81" i="4"/>
  <c r="I81" i="4"/>
  <c r="K81" i="4"/>
  <c r="F81" i="4"/>
  <c r="E81" i="4"/>
  <c r="B81" i="4"/>
  <c r="J81" i="4"/>
  <c r="H81" i="4"/>
  <c r="G81" i="4"/>
  <c r="D81" i="4"/>
  <c r="R82" i="4"/>
  <c r="M80" i="4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479" i="11"/>
  <c r="Q252" i="8"/>
  <c r="R350" i="5"/>
  <c r="J349" i="5"/>
  <c r="C349" i="5"/>
  <c r="K349" i="5"/>
  <c r="B349" i="5"/>
  <c r="I349" i="5"/>
  <c r="G349" i="5"/>
  <c r="E349" i="5"/>
  <c r="F349" i="5"/>
  <c r="H349" i="5"/>
  <c r="D349" i="5"/>
  <c r="M254" i="5"/>
  <c r="L254" i="5"/>
  <c r="B340" i="7" l="1"/>
  <c r="A340" i="7"/>
  <c r="C340" i="7"/>
  <c r="M81" i="4"/>
  <c r="L81" i="4"/>
  <c r="K82" i="4"/>
  <c r="J82" i="4"/>
  <c r="C82" i="4"/>
  <c r="E82" i="4"/>
  <c r="F82" i="4"/>
  <c r="D82" i="4"/>
  <c r="G82" i="4"/>
  <c r="I82" i="4"/>
  <c r="B82" i="4"/>
  <c r="H82" i="4"/>
  <c r="R83" i="4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1" i="7"/>
  <c r="R341" i="7"/>
  <c r="Q480" i="11"/>
  <c r="Q253" i="8"/>
  <c r="R351" i="5"/>
  <c r="K350" i="5"/>
  <c r="B350" i="5"/>
  <c r="I350" i="5"/>
  <c r="H350" i="5"/>
  <c r="F350" i="5"/>
  <c r="J350" i="5"/>
  <c r="G350" i="5"/>
  <c r="C350" i="5"/>
  <c r="E350" i="5"/>
  <c r="D350" i="5"/>
  <c r="L255" i="5"/>
  <c r="M255" i="5"/>
  <c r="B341" i="7" l="1"/>
  <c r="C341" i="7"/>
  <c r="M82" i="4"/>
  <c r="L82" i="4"/>
  <c r="B83" i="4"/>
  <c r="I83" i="4"/>
  <c r="K83" i="4"/>
  <c r="F83" i="4"/>
  <c r="J83" i="4"/>
  <c r="E83" i="4"/>
  <c r="H83" i="4"/>
  <c r="G83" i="4"/>
  <c r="D83" i="4"/>
  <c r="C83" i="4"/>
  <c r="R84" i="4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V342" i="7"/>
  <c r="U342" i="7"/>
  <c r="Q481" i="11"/>
  <c r="Q254" i="8"/>
  <c r="R352" i="5"/>
  <c r="J351" i="5"/>
  <c r="I351" i="5"/>
  <c r="H351" i="5"/>
  <c r="G351" i="5"/>
  <c r="E351" i="5"/>
  <c r="K351" i="5"/>
  <c r="C351" i="5"/>
  <c r="F351" i="5"/>
  <c r="D351" i="5"/>
  <c r="B351" i="5"/>
  <c r="L256" i="5"/>
  <c r="M256" i="5"/>
  <c r="B342" i="7" l="1"/>
  <c r="C342" i="7"/>
  <c r="A342" i="7"/>
  <c r="L83" i="4"/>
  <c r="M83" i="4"/>
  <c r="F84" i="4"/>
  <c r="D84" i="4"/>
  <c r="E84" i="4"/>
  <c r="I84" i="4"/>
  <c r="J84" i="4"/>
  <c r="B84" i="4"/>
  <c r="K84" i="4"/>
  <c r="C84" i="4"/>
  <c r="G84" i="4"/>
  <c r="H84" i="4"/>
  <c r="R85" i="4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R343" i="7"/>
  <c r="Q343" i="7"/>
  <c r="T343" i="7"/>
  <c r="S343" i="7"/>
  <c r="U343" i="7"/>
  <c r="V343" i="7"/>
  <c r="Q482" i="11"/>
  <c r="Q255" i="8"/>
  <c r="R353" i="5"/>
  <c r="J352" i="5"/>
  <c r="H352" i="5"/>
  <c r="G352" i="5"/>
  <c r="F352" i="5"/>
  <c r="D352" i="5"/>
  <c r="C352" i="5"/>
  <c r="I352" i="5"/>
  <c r="E352" i="5"/>
  <c r="K352" i="5"/>
  <c r="B352" i="5"/>
  <c r="L257" i="5"/>
  <c r="M257" i="5"/>
  <c r="C343" i="7" l="1"/>
  <c r="B343" i="7"/>
  <c r="M84" i="4"/>
  <c r="F85" i="4"/>
  <c r="J85" i="4"/>
  <c r="B85" i="4"/>
  <c r="H85" i="4"/>
  <c r="G85" i="4"/>
  <c r="C85" i="4"/>
  <c r="I85" i="4"/>
  <c r="D85" i="4"/>
  <c r="K85" i="4"/>
  <c r="E85" i="4"/>
  <c r="R86" i="4"/>
  <c r="L84" i="4"/>
  <c r="A343" i="7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Q483" i="11"/>
  <c r="Q256" i="8"/>
  <c r="R354" i="5"/>
  <c r="J353" i="5"/>
  <c r="G353" i="5"/>
  <c r="F353" i="5"/>
  <c r="E353" i="5"/>
  <c r="C353" i="5"/>
  <c r="K353" i="5"/>
  <c r="B353" i="5"/>
  <c r="D353" i="5"/>
  <c r="I353" i="5"/>
  <c r="H353" i="5"/>
  <c r="L258" i="5"/>
  <c r="M258" i="5"/>
  <c r="L85" i="4" l="1"/>
  <c r="B344" i="7"/>
  <c r="C344" i="7"/>
  <c r="H86" i="4"/>
  <c r="G86" i="4"/>
  <c r="J86" i="4"/>
  <c r="I86" i="4"/>
  <c r="F86" i="4"/>
  <c r="C86" i="4"/>
  <c r="D86" i="4"/>
  <c r="K86" i="4"/>
  <c r="E86" i="4"/>
  <c r="B86" i="4"/>
  <c r="R87" i="4"/>
  <c r="M85" i="4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R345" i="7"/>
  <c r="Q345" i="7"/>
  <c r="A344" i="7"/>
  <c r="Q484" i="11"/>
  <c r="Q257" i="8"/>
  <c r="R355" i="5"/>
  <c r="J354" i="5"/>
  <c r="F354" i="5"/>
  <c r="E354" i="5"/>
  <c r="D354" i="5"/>
  <c r="K354" i="5"/>
  <c r="B354" i="5"/>
  <c r="I354" i="5"/>
  <c r="C354" i="5"/>
  <c r="H354" i="5"/>
  <c r="G354" i="5"/>
  <c r="L259" i="5"/>
  <c r="M259" i="5"/>
  <c r="M86" i="4" l="1"/>
  <c r="C345" i="7"/>
  <c r="B345" i="7"/>
  <c r="D87" i="4"/>
  <c r="J87" i="4"/>
  <c r="I87" i="4"/>
  <c r="C87" i="4"/>
  <c r="E87" i="4"/>
  <c r="G87" i="4"/>
  <c r="B87" i="4"/>
  <c r="K87" i="4"/>
  <c r="H87" i="4"/>
  <c r="F87" i="4"/>
  <c r="R88" i="4"/>
  <c r="L86" i="4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R346" i="7"/>
  <c r="Q346" i="7"/>
  <c r="A346" i="7" s="1"/>
  <c r="Q485" i="11"/>
  <c r="Q258" i="8"/>
  <c r="R356" i="5"/>
  <c r="J355" i="5"/>
  <c r="E355" i="5"/>
  <c r="D355" i="5"/>
  <c r="C355" i="5"/>
  <c r="I355" i="5"/>
  <c r="H355" i="5"/>
  <c r="B355" i="5"/>
  <c r="G355" i="5"/>
  <c r="F355" i="5"/>
  <c r="K355" i="5"/>
  <c r="M260" i="5"/>
  <c r="L260" i="5"/>
  <c r="M87" i="4" l="1"/>
  <c r="C346" i="7"/>
  <c r="B346" i="7"/>
  <c r="H88" i="4"/>
  <c r="C88" i="4"/>
  <c r="J88" i="4"/>
  <c r="B88" i="4"/>
  <c r="E88" i="4"/>
  <c r="F88" i="4"/>
  <c r="I88" i="4"/>
  <c r="G88" i="4"/>
  <c r="D88" i="4"/>
  <c r="K88" i="4"/>
  <c r="R89" i="4"/>
  <c r="L87" i="4"/>
  <c r="Q347" i="7"/>
  <c r="R347" i="7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Q486" i="11"/>
  <c r="Q259" i="8"/>
  <c r="R357" i="5"/>
  <c r="J356" i="5"/>
  <c r="D356" i="5"/>
  <c r="C356" i="5"/>
  <c r="K356" i="5"/>
  <c r="B356" i="5"/>
  <c r="H356" i="5"/>
  <c r="G356" i="5"/>
  <c r="F356" i="5"/>
  <c r="E356" i="5"/>
  <c r="I356" i="5"/>
  <c r="L261" i="5"/>
  <c r="M261" i="5"/>
  <c r="L88" i="4" l="1"/>
  <c r="B347" i="7"/>
  <c r="C347" i="7"/>
  <c r="J89" i="4"/>
  <c r="K89" i="4"/>
  <c r="C89" i="4"/>
  <c r="I89" i="4"/>
  <c r="F89" i="4"/>
  <c r="E89" i="4"/>
  <c r="H89" i="4"/>
  <c r="G89" i="4"/>
  <c r="D89" i="4"/>
  <c r="B89" i="4"/>
  <c r="R90" i="4"/>
  <c r="M88" i="4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V348" i="7"/>
  <c r="U348" i="7"/>
  <c r="A347" i="7"/>
  <c r="Q487" i="11"/>
  <c r="Q260" i="8"/>
  <c r="R358" i="5"/>
  <c r="C357" i="5"/>
  <c r="K357" i="5"/>
  <c r="B357" i="5"/>
  <c r="I357" i="5"/>
  <c r="G357" i="5"/>
  <c r="F357" i="5"/>
  <c r="E357" i="5"/>
  <c r="J357" i="5"/>
  <c r="H357" i="5"/>
  <c r="D357" i="5"/>
  <c r="M262" i="5"/>
  <c r="L262" i="5"/>
  <c r="M89" i="4" l="1"/>
  <c r="A348" i="7"/>
  <c r="C348" i="7"/>
  <c r="B348" i="7"/>
  <c r="G90" i="4"/>
  <c r="D90" i="4"/>
  <c r="B90" i="4"/>
  <c r="E90" i="4"/>
  <c r="C90" i="4"/>
  <c r="F90" i="4"/>
  <c r="K90" i="4"/>
  <c r="I90" i="4"/>
  <c r="H90" i="4"/>
  <c r="J90" i="4"/>
  <c r="R91" i="4"/>
  <c r="L89" i="4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488" i="11"/>
  <c r="Q261" i="8"/>
  <c r="R359" i="5"/>
  <c r="K358" i="5"/>
  <c r="B358" i="5"/>
  <c r="I358" i="5"/>
  <c r="H358" i="5"/>
  <c r="F358" i="5"/>
  <c r="J358" i="5"/>
  <c r="E358" i="5"/>
  <c r="C358" i="5"/>
  <c r="G358" i="5"/>
  <c r="D358" i="5"/>
  <c r="M263" i="5"/>
  <c r="L263" i="5"/>
  <c r="C349" i="7" l="1"/>
  <c r="B349" i="7"/>
  <c r="M90" i="4"/>
  <c r="H91" i="4"/>
  <c r="B91" i="4"/>
  <c r="E91" i="4"/>
  <c r="F91" i="4"/>
  <c r="C91" i="4"/>
  <c r="J91" i="4"/>
  <c r="D91" i="4"/>
  <c r="K91" i="4"/>
  <c r="I91" i="4"/>
  <c r="G91" i="4"/>
  <c r="R92" i="4"/>
  <c r="L90" i="4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U350" i="7"/>
  <c r="V350" i="7"/>
  <c r="A349" i="7"/>
  <c r="R350" i="7"/>
  <c r="Q350" i="7"/>
  <c r="Q489" i="11"/>
  <c r="Q262" i="8"/>
  <c r="R360" i="5"/>
  <c r="J359" i="5"/>
  <c r="I359" i="5"/>
  <c r="H359" i="5"/>
  <c r="G359" i="5"/>
  <c r="E359" i="5"/>
  <c r="D359" i="5"/>
  <c r="K359" i="5"/>
  <c r="B359" i="5"/>
  <c r="C359" i="5"/>
  <c r="F359" i="5"/>
  <c r="L264" i="5"/>
  <c r="M264" i="5"/>
  <c r="C350" i="7" l="1"/>
  <c r="A350" i="7"/>
  <c r="B350" i="7"/>
  <c r="M91" i="4"/>
  <c r="K92" i="4"/>
  <c r="I92" i="4"/>
  <c r="F92" i="4"/>
  <c r="H92" i="4"/>
  <c r="E92" i="4"/>
  <c r="J92" i="4"/>
  <c r="B92" i="4"/>
  <c r="G92" i="4"/>
  <c r="C92" i="4"/>
  <c r="D92" i="4"/>
  <c r="R93" i="4"/>
  <c r="L91" i="4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490" i="11"/>
  <c r="Q263" i="8"/>
  <c r="R361" i="5"/>
  <c r="J360" i="5"/>
  <c r="H360" i="5"/>
  <c r="G360" i="5"/>
  <c r="F360" i="5"/>
  <c r="D360" i="5"/>
  <c r="C360" i="5"/>
  <c r="E360" i="5"/>
  <c r="K360" i="5"/>
  <c r="B360" i="5"/>
  <c r="I360" i="5"/>
  <c r="L265" i="5"/>
  <c r="M265" i="5"/>
  <c r="A351" i="7" l="1"/>
  <c r="C351" i="7"/>
  <c r="B351" i="7"/>
  <c r="L92" i="4"/>
  <c r="K93" i="4"/>
  <c r="F93" i="4"/>
  <c r="J93" i="4"/>
  <c r="B93" i="4"/>
  <c r="E93" i="4"/>
  <c r="G93" i="4"/>
  <c r="C93" i="4"/>
  <c r="D93" i="4"/>
  <c r="I93" i="4"/>
  <c r="H93" i="4"/>
  <c r="R94" i="4"/>
  <c r="M92" i="4"/>
  <c r="R352" i="7"/>
  <c r="Q352" i="7"/>
  <c r="T352" i="7"/>
  <c r="S352" i="7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Q491" i="11"/>
  <c r="Q264" i="8"/>
  <c r="R362" i="5"/>
  <c r="J361" i="5"/>
  <c r="G361" i="5"/>
  <c r="F361" i="5"/>
  <c r="E361" i="5"/>
  <c r="C361" i="5"/>
  <c r="K361" i="5"/>
  <c r="B361" i="5"/>
  <c r="D361" i="5"/>
  <c r="I361" i="5"/>
  <c r="H361" i="5"/>
  <c r="L266" i="5"/>
  <c r="M266" i="5"/>
  <c r="C352" i="7" l="1"/>
  <c r="L93" i="4"/>
  <c r="B352" i="7"/>
  <c r="A352" i="7"/>
  <c r="E94" i="4"/>
  <c r="D94" i="4"/>
  <c r="F94" i="4"/>
  <c r="G94" i="4"/>
  <c r="J94" i="4"/>
  <c r="C94" i="4"/>
  <c r="I94" i="4"/>
  <c r="B94" i="4"/>
  <c r="K94" i="4"/>
  <c r="H94" i="4"/>
  <c r="R95" i="4"/>
  <c r="M93" i="4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Q492" i="11"/>
  <c r="Q265" i="8"/>
  <c r="R363" i="5"/>
  <c r="J362" i="5"/>
  <c r="F362" i="5"/>
  <c r="E362" i="5"/>
  <c r="D362" i="5"/>
  <c r="K362" i="5"/>
  <c r="B362" i="5"/>
  <c r="I362" i="5"/>
  <c r="C362" i="5"/>
  <c r="H362" i="5"/>
  <c r="G362" i="5"/>
  <c r="M267" i="5"/>
  <c r="L267" i="5"/>
  <c r="L94" i="4" l="1"/>
  <c r="C353" i="7"/>
  <c r="B353" i="7"/>
  <c r="H95" i="4"/>
  <c r="G95" i="4"/>
  <c r="B95" i="4"/>
  <c r="I95" i="4"/>
  <c r="D95" i="4"/>
  <c r="C95" i="4"/>
  <c r="E95" i="4"/>
  <c r="K95" i="4"/>
  <c r="J95" i="4"/>
  <c r="F95" i="4"/>
  <c r="R96" i="4"/>
  <c r="M94" i="4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493" i="11"/>
  <c r="Q266" i="8"/>
  <c r="R364" i="5"/>
  <c r="J363" i="5"/>
  <c r="E363" i="5"/>
  <c r="D363" i="5"/>
  <c r="C363" i="5"/>
  <c r="I363" i="5"/>
  <c r="H363" i="5"/>
  <c r="G363" i="5"/>
  <c r="B363" i="5"/>
  <c r="K363" i="5"/>
  <c r="F363" i="5"/>
  <c r="M268" i="5"/>
  <c r="L268" i="5"/>
  <c r="B354" i="7" l="1"/>
  <c r="C354" i="7"/>
  <c r="A354" i="7"/>
  <c r="M95" i="4"/>
  <c r="H96" i="4"/>
  <c r="D96" i="4"/>
  <c r="F96" i="4"/>
  <c r="I96" i="4"/>
  <c r="E96" i="4"/>
  <c r="B96" i="4"/>
  <c r="C96" i="4"/>
  <c r="J96" i="4"/>
  <c r="K96" i="4"/>
  <c r="G96" i="4"/>
  <c r="R97" i="4"/>
  <c r="L95" i="4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Q494" i="11"/>
  <c r="Q267" i="8"/>
  <c r="R365" i="5"/>
  <c r="J364" i="5"/>
  <c r="D364" i="5"/>
  <c r="C364" i="5"/>
  <c r="K364" i="5"/>
  <c r="B364" i="5"/>
  <c r="H364" i="5"/>
  <c r="G364" i="5"/>
  <c r="F364" i="5"/>
  <c r="I364" i="5"/>
  <c r="E364" i="5"/>
  <c r="M269" i="5"/>
  <c r="L269" i="5"/>
  <c r="B355" i="7" l="1"/>
  <c r="A355" i="7"/>
  <c r="C355" i="7"/>
  <c r="L96" i="4"/>
  <c r="G97" i="4"/>
  <c r="C97" i="4"/>
  <c r="D97" i="4"/>
  <c r="J97" i="4"/>
  <c r="H97" i="4"/>
  <c r="B97" i="4"/>
  <c r="F97" i="4"/>
  <c r="E97" i="4"/>
  <c r="K97" i="4"/>
  <c r="I97" i="4"/>
  <c r="R98" i="4"/>
  <c r="M96" i="4"/>
  <c r="V356" i="7"/>
  <c r="U356" i="7"/>
  <c r="R356" i="7"/>
  <c r="Q356" i="7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Q495" i="11"/>
  <c r="Q268" i="8"/>
  <c r="R366" i="5"/>
  <c r="C365" i="5"/>
  <c r="K365" i="5"/>
  <c r="B365" i="5"/>
  <c r="I365" i="5"/>
  <c r="J365" i="5"/>
  <c r="G365" i="5"/>
  <c r="F365" i="5"/>
  <c r="D365" i="5"/>
  <c r="H365" i="5"/>
  <c r="E365" i="5"/>
  <c r="M270" i="5"/>
  <c r="L270" i="5"/>
  <c r="C356" i="7" l="1"/>
  <c r="M97" i="4"/>
  <c r="A356" i="7"/>
  <c r="B356" i="7"/>
  <c r="L97" i="4"/>
  <c r="E98" i="4"/>
  <c r="C98" i="4"/>
  <c r="B98" i="4"/>
  <c r="G98" i="4"/>
  <c r="D98" i="4"/>
  <c r="H98" i="4"/>
  <c r="K98" i="4"/>
  <c r="J98" i="4"/>
  <c r="F98" i="4"/>
  <c r="I98" i="4"/>
  <c r="R99" i="4"/>
  <c r="Q357" i="7"/>
  <c r="R357" i="7"/>
  <c r="S357" i="7"/>
  <c r="T357" i="7"/>
  <c r="V357" i="7"/>
  <c r="U357" i="7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Q496" i="11"/>
  <c r="Q269" i="8"/>
  <c r="R367" i="5"/>
  <c r="K366" i="5"/>
  <c r="B366" i="5"/>
  <c r="I366" i="5"/>
  <c r="H366" i="5"/>
  <c r="F366" i="5"/>
  <c r="E366" i="5"/>
  <c r="C366" i="5"/>
  <c r="G366" i="5"/>
  <c r="D366" i="5"/>
  <c r="J366" i="5"/>
  <c r="M271" i="5"/>
  <c r="L271" i="5"/>
  <c r="B357" i="7" l="1"/>
  <c r="C357" i="7"/>
  <c r="L98" i="4"/>
  <c r="H99" i="4"/>
  <c r="J99" i="4"/>
  <c r="K99" i="4"/>
  <c r="L99" i="4" s="1"/>
  <c r="D99" i="4"/>
  <c r="C99" i="4"/>
  <c r="G99" i="4"/>
  <c r="F99" i="4"/>
  <c r="I99" i="4"/>
  <c r="E99" i="4"/>
  <c r="B99" i="4"/>
  <c r="R100" i="4"/>
  <c r="M98" i="4"/>
  <c r="U358" i="7"/>
  <c r="V358" i="7"/>
  <c r="A357" i="7"/>
  <c r="R358" i="7"/>
  <c r="Q358" i="7"/>
  <c r="A358" i="7" s="1"/>
  <c r="T358" i="7"/>
  <c r="S358" i="7"/>
  <c r="B358" i="7" s="1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Q497" i="11"/>
  <c r="Q270" i="8"/>
  <c r="R368" i="5"/>
  <c r="J367" i="5"/>
  <c r="I367" i="5"/>
  <c r="H367" i="5"/>
  <c r="G367" i="5"/>
  <c r="E367" i="5"/>
  <c r="D367" i="5"/>
  <c r="B367" i="5"/>
  <c r="F367" i="5"/>
  <c r="K367" i="5"/>
  <c r="C367" i="5"/>
  <c r="M272" i="5"/>
  <c r="L272" i="5"/>
  <c r="C358" i="7" l="1"/>
  <c r="M99" i="4"/>
  <c r="F100" i="4"/>
  <c r="B100" i="4"/>
  <c r="G100" i="4"/>
  <c r="I100" i="4"/>
  <c r="C100" i="4"/>
  <c r="E100" i="4"/>
  <c r="K100" i="4"/>
  <c r="J100" i="4"/>
  <c r="H100" i="4"/>
  <c r="D100" i="4"/>
  <c r="R101" i="4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Q498" i="11"/>
  <c r="Q271" i="8"/>
  <c r="R369" i="5"/>
  <c r="J368" i="5"/>
  <c r="H368" i="5"/>
  <c r="G368" i="5"/>
  <c r="F368" i="5"/>
  <c r="D368" i="5"/>
  <c r="C368" i="5"/>
  <c r="E368" i="5"/>
  <c r="K368" i="5"/>
  <c r="I368" i="5"/>
  <c r="B368" i="5"/>
  <c r="M273" i="5"/>
  <c r="L273" i="5"/>
  <c r="L100" i="4" l="1"/>
  <c r="B359" i="7"/>
  <c r="C359" i="7"/>
  <c r="M100" i="4"/>
  <c r="H101" i="4"/>
  <c r="J101" i="4"/>
  <c r="C101" i="4"/>
  <c r="E101" i="4"/>
  <c r="B101" i="4"/>
  <c r="G101" i="4"/>
  <c r="F101" i="4"/>
  <c r="D101" i="4"/>
  <c r="I101" i="4"/>
  <c r="K101" i="4"/>
  <c r="M101" i="4" s="1"/>
  <c r="R102" i="4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499" i="11"/>
  <c r="Q272" i="8"/>
  <c r="R370" i="5"/>
  <c r="J369" i="5"/>
  <c r="G369" i="5"/>
  <c r="F369" i="5"/>
  <c r="E369" i="5"/>
  <c r="C369" i="5"/>
  <c r="K369" i="5"/>
  <c r="B369" i="5"/>
  <c r="D369" i="5"/>
  <c r="I369" i="5"/>
  <c r="H369" i="5"/>
  <c r="L274" i="5"/>
  <c r="M274" i="5"/>
  <c r="A360" i="7" l="1"/>
  <c r="C360" i="7"/>
  <c r="B360" i="7"/>
  <c r="H102" i="4"/>
  <c r="C102" i="4"/>
  <c r="B102" i="4"/>
  <c r="I102" i="4"/>
  <c r="D102" i="4"/>
  <c r="J102" i="4"/>
  <c r="G102" i="4"/>
  <c r="E102" i="4"/>
  <c r="F102" i="4"/>
  <c r="K102" i="4"/>
  <c r="R103" i="4"/>
  <c r="L101" i="4"/>
  <c r="Q361" i="7"/>
  <c r="R361" i="7"/>
  <c r="T361" i="7"/>
  <c r="S361" i="7"/>
  <c r="U361" i="7"/>
  <c r="V361" i="7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Q500" i="11"/>
  <c r="Q273" i="8"/>
  <c r="R371" i="5"/>
  <c r="J370" i="5"/>
  <c r="F370" i="5"/>
  <c r="E370" i="5"/>
  <c r="D370" i="5"/>
  <c r="K370" i="5"/>
  <c r="B370" i="5"/>
  <c r="I370" i="5"/>
  <c r="H370" i="5"/>
  <c r="G370" i="5"/>
  <c r="C370" i="5"/>
  <c r="L275" i="5"/>
  <c r="M275" i="5"/>
  <c r="B361" i="7" l="1"/>
  <c r="C361" i="7"/>
  <c r="L102" i="4"/>
  <c r="D103" i="4"/>
  <c r="G103" i="4"/>
  <c r="B103" i="4"/>
  <c r="H103" i="4"/>
  <c r="C103" i="4"/>
  <c r="J103" i="4"/>
  <c r="K103" i="4"/>
  <c r="I103" i="4"/>
  <c r="F103" i="4"/>
  <c r="E103" i="4"/>
  <c r="R104" i="4"/>
  <c r="M102" i="4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2" i="7"/>
  <c r="R362" i="7"/>
  <c r="Q274" i="8"/>
  <c r="R372" i="5"/>
  <c r="J371" i="5"/>
  <c r="E371" i="5"/>
  <c r="D371" i="5"/>
  <c r="C371" i="5"/>
  <c r="I371" i="5"/>
  <c r="H371" i="5"/>
  <c r="G371" i="5"/>
  <c r="F371" i="5"/>
  <c r="B371" i="5"/>
  <c r="K371" i="5"/>
  <c r="M276" i="5"/>
  <c r="L276" i="5"/>
  <c r="B362" i="7" l="1"/>
  <c r="C362" i="7"/>
  <c r="M103" i="4"/>
  <c r="D104" i="4"/>
  <c r="C104" i="4"/>
  <c r="E104" i="4"/>
  <c r="J104" i="4"/>
  <c r="B104" i="4"/>
  <c r="H104" i="4"/>
  <c r="I104" i="4"/>
  <c r="K104" i="4"/>
  <c r="G104" i="4"/>
  <c r="F104" i="4"/>
  <c r="R105" i="4"/>
  <c r="L103" i="4"/>
  <c r="Q363" i="7"/>
  <c r="R363" i="7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Q275" i="8"/>
  <c r="R373" i="5"/>
  <c r="J372" i="5"/>
  <c r="D372" i="5"/>
  <c r="C372" i="5"/>
  <c r="K372" i="5"/>
  <c r="B372" i="5"/>
  <c r="H372" i="5"/>
  <c r="G372" i="5"/>
  <c r="E372" i="5"/>
  <c r="I372" i="5"/>
  <c r="F372" i="5"/>
  <c r="M277" i="5"/>
  <c r="L277" i="5"/>
  <c r="M104" i="4" l="1"/>
  <c r="C363" i="7"/>
  <c r="B363" i="7"/>
  <c r="I105" i="4"/>
  <c r="D105" i="4"/>
  <c r="B105" i="4"/>
  <c r="K105" i="4"/>
  <c r="F105" i="4"/>
  <c r="H105" i="4"/>
  <c r="J105" i="4"/>
  <c r="E105" i="4"/>
  <c r="G105" i="4"/>
  <c r="C105" i="4"/>
  <c r="R106" i="4"/>
  <c r="L104" i="4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U364" i="7"/>
  <c r="V364" i="7"/>
  <c r="A363" i="7"/>
  <c r="Q276" i="8"/>
  <c r="R374" i="5"/>
  <c r="C373" i="5"/>
  <c r="K373" i="5"/>
  <c r="B373" i="5"/>
  <c r="J373" i="5"/>
  <c r="I373" i="5"/>
  <c r="G373" i="5"/>
  <c r="F373" i="5"/>
  <c r="D373" i="5"/>
  <c r="H373" i="5"/>
  <c r="E373" i="5"/>
  <c r="M278" i="5"/>
  <c r="L278" i="5"/>
  <c r="C364" i="7" l="1"/>
  <c r="B364" i="7"/>
  <c r="A364" i="7"/>
  <c r="M105" i="4"/>
  <c r="E106" i="4"/>
  <c r="D106" i="4"/>
  <c r="G106" i="4"/>
  <c r="K106" i="4"/>
  <c r="C106" i="4"/>
  <c r="J106" i="4"/>
  <c r="B106" i="4"/>
  <c r="F106" i="4"/>
  <c r="H106" i="4"/>
  <c r="I106" i="4"/>
  <c r="R107" i="4"/>
  <c r="L105" i="4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5" i="7"/>
  <c r="R365" i="7"/>
  <c r="Q277" i="8"/>
  <c r="R375" i="5"/>
  <c r="K374" i="5"/>
  <c r="B374" i="5"/>
  <c r="J374" i="5"/>
  <c r="I374" i="5"/>
  <c r="H374" i="5"/>
  <c r="F374" i="5"/>
  <c r="E374" i="5"/>
  <c r="C374" i="5"/>
  <c r="G374" i="5"/>
  <c r="D374" i="5"/>
  <c r="L279" i="5"/>
  <c r="M279" i="5"/>
  <c r="B365" i="7" l="1"/>
  <c r="C365" i="7"/>
  <c r="A365" i="7"/>
  <c r="L106" i="4"/>
  <c r="M106" i="4"/>
  <c r="F107" i="4"/>
  <c r="J107" i="4"/>
  <c r="C107" i="4"/>
  <c r="G107" i="4"/>
  <c r="D107" i="4"/>
  <c r="E107" i="4"/>
  <c r="B107" i="4"/>
  <c r="K107" i="4"/>
  <c r="I107" i="4"/>
  <c r="H107" i="4"/>
  <c r="R108" i="4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V366" i="7"/>
  <c r="U366" i="7"/>
  <c r="R366" i="7"/>
  <c r="Q366" i="7"/>
  <c r="Q278" i="8"/>
  <c r="R376" i="5"/>
  <c r="J375" i="5"/>
  <c r="I375" i="5"/>
  <c r="H375" i="5"/>
  <c r="G375" i="5"/>
  <c r="E375" i="5"/>
  <c r="D375" i="5"/>
  <c r="F375" i="5"/>
  <c r="C375" i="5"/>
  <c r="K375" i="5"/>
  <c r="B375" i="5"/>
  <c r="M280" i="5"/>
  <c r="L280" i="5"/>
  <c r="M107" i="4" l="1"/>
  <c r="C366" i="7"/>
  <c r="B366" i="7"/>
  <c r="G108" i="4"/>
  <c r="D108" i="4"/>
  <c r="B108" i="4"/>
  <c r="C108" i="4"/>
  <c r="I108" i="4"/>
  <c r="K108" i="4"/>
  <c r="J108" i="4"/>
  <c r="H108" i="4"/>
  <c r="E108" i="4"/>
  <c r="F108" i="4"/>
  <c r="R109" i="4"/>
  <c r="L107" i="4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279" i="8"/>
  <c r="R377" i="5"/>
  <c r="J376" i="5"/>
  <c r="H376" i="5"/>
  <c r="G376" i="5"/>
  <c r="F376" i="5"/>
  <c r="D376" i="5"/>
  <c r="C376" i="5"/>
  <c r="E376" i="5"/>
  <c r="K376" i="5"/>
  <c r="I376" i="5"/>
  <c r="B376" i="5"/>
  <c r="L281" i="5"/>
  <c r="M281" i="5"/>
  <c r="B367" i="7" l="1"/>
  <c r="C367" i="7"/>
  <c r="A367" i="7"/>
  <c r="M108" i="4"/>
  <c r="B109" i="4"/>
  <c r="G109" i="4"/>
  <c r="F109" i="4"/>
  <c r="C109" i="4"/>
  <c r="K109" i="4"/>
  <c r="D109" i="4"/>
  <c r="H109" i="4"/>
  <c r="E109" i="4"/>
  <c r="I109" i="4"/>
  <c r="J109" i="4"/>
  <c r="R110" i="4"/>
  <c r="L108" i="4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U368" i="7"/>
  <c r="V368" i="7"/>
  <c r="Q280" i="8"/>
  <c r="R378" i="5"/>
  <c r="J377" i="5"/>
  <c r="G377" i="5"/>
  <c r="F377" i="5"/>
  <c r="E377" i="5"/>
  <c r="C377" i="5"/>
  <c r="K377" i="5"/>
  <c r="B377" i="5"/>
  <c r="I377" i="5"/>
  <c r="H377" i="5"/>
  <c r="D377" i="5"/>
  <c r="L282" i="5"/>
  <c r="M282" i="5"/>
  <c r="C368" i="7" l="1"/>
  <c r="B368" i="7"/>
  <c r="M109" i="4"/>
  <c r="J110" i="4"/>
  <c r="H110" i="4"/>
  <c r="E110" i="4"/>
  <c r="C110" i="4"/>
  <c r="G110" i="4"/>
  <c r="D110" i="4"/>
  <c r="F110" i="4"/>
  <c r="K110" i="4"/>
  <c r="I110" i="4"/>
  <c r="B110" i="4"/>
  <c r="R111" i="4"/>
  <c r="L109" i="4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A368" i="7"/>
  <c r="Q281" i="8"/>
  <c r="R379" i="5"/>
  <c r="J378" i="5"/>
  <c r="F378" i="5"/>
  <c r="E378" i="5"/>
  <c r="D378" i="5"/>
  <c r="K378" i="5"/>
  <c r="B378" i="5"/>
  <c r="I378" i="5"/>
  <c r="H378" i="5"/>
  <c r="C378" i="5"/>
  <c r="G378" i="5"/>
  <c r="L283" i="5"/>
  <c r="M283" i="5"/>
  <c r="B369" i="7" l="1"/>
  <c r="C369" i="7"/>
  <c r="L110" i="4"/>
  <c r="M110" i="4"/>
  <c r="E111" i="4"/>
  <c r="C111" i="4"/>
  <c r="J111" i="4"/>
  <c r="G111" i="4"/>
  <c r="I111" i="4"/>
  <c r="H111" i="4"/>
  <c r="B111" i="4"/>
  <c r="D111" i="4"/>
  <c r="F111" i="4"/>
  <c r="K111" i="4"/>
  <c r="R112" i="4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V370" i="7"/>
  <c r="U370" i="7"/>
  <c r="Q370" i="7"/>
  <c r="R370" i="7"/>
  <c r="A369" i="7"/>
  <c r="S370" i="7"/>
  <c r="T370" i="7"/>
  <c r="Q282" i="8"/>
  <c r="R380" i="5"/>
  <c r="J379" i="5"/>
  <c r="E379" i="5"/>
  <c r="D379" i="5"/>
  <c r="C379" i="5"/>
  <c r="I379" i="5"/>
  <c r="H379" i="5"/>
  <c r="F379" i="5"/>
  <c r="K379" i="5"/>
  <c r="B379" i="5"/>
  <c r="G379" i="5"/>
  <c r="L284" i="5"/>
  <c r="M284" i="5"/>
  <c r="L111" i="4" l="1"/>
  <c r="B370" i="7"/>
  <c r="A370" i="7"/>
  <c r="C370" i="7"/>
  <c r="D112" i="4"/>
  <c r="K112" i="4"/>
  <c r="C112" i="4"/>
  <c r="J112" i="4"/>
  <c r="I112" i="4"/>
  <c r="H112" i="4"/>
  <c r="B112" i="4"/>
  <c r="F112" i="4"/>
  <c r="G112" i="4"/>
  <c r="E112" i="4"/>
  <c r="R113" i="4"/>
  <c r="M111" i="4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Q283" i="8"/>
  <c r="R381" i="5"/>
  <c r="J380" i="5"/>
  <c r="D380" i="5"/>
  <c r="C380" i="5"/>
  <c r="K380" i="5"/>
  <c r="B380" i="5"/>
  <c r="H380" i="5"/>
  <c r="G380" i="5"/>
  <c r="E380" i="5"/>
  <c r="I380" i="5"/>
  <c r="F380" i="5"/>
  <c r="M285" i="5"/>
  <c r="L285" i="5"/>
  <c r="B371" i="7" l="1"/>
  <c r="A371" i="7"/>
  <c r="C371" i="7"/>
  <c r="M112" i="4"/>
  <c r="L112" i="4"/>
  <c r="C113" i="4"/>
  <c r="E113" i="4"/>
  <c r="J113" i="4"/>
  <c r="B113" i="4"/>
  <c r="H113" i="4"/>
  <c r="D113" i="4"/>
  <c r="F113" i="4"/>
  <c r="I113" i="4"/>
  <c r="K113" i="4"/>
  <c r="G113" i="4"/>
  <c r="R114" i="4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284" i="8"/>
  <c r="R382" i="5"/>
  <c r="J381" i="5"/>
  <c r="C381" i="5"/>
  <c r="K381" i="5"/>
  <c r="B381" i="5"/>
  <c r="I381" i="5"/>
  <c r="G381" i="5"/>
  <c r="F381" i="5"/>
  <c r="D381" i="5"/>
  <c r="H381" i="5"/>
  <c r="E381" i="5"/>
  <c r="L286" i="5"/>
  <c r="M286" i="5"/>
  <c r="L113" i="4" l="1"/>
  <c r="A372" i="7"/>
  <c r="B372" i="7"/>
  <c r="C372" i="7"/>
  <c r="E114" i="4"/>
  <c r="F114" i="4"/>
  <c r="B114" i="4"/>
  <c r="K114" i="4"/>
  <c r="C114" i="4"/>
  <c r="J114" i="4"/>
  <c r="I114" i="4"/>
  <c r="D114" i="4"/>
  <c r="H114" i="4"/>
  <c r="G114" i="4"/>
  <c r="R115" i="4"/>
  <c r="M113" i="4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Q285" i="8"/>
  <c r="R383" i="5"/>
  <c r="K382" i="5"/>
  <c r="B382" i="5"/>
  <c r="I382" i="5"/>
  <c r="H382" i="5"/>
  <c r="F382" i="5"/>
  <c r="E382" i="5"/>
  <c r="G382" i="5"/>
  <c r="C382" i="5"/>
  <c r="J382" i="5"/>
  <c r="D382" i="5"/>
  <c r="M287" i="5"/>
  <c r="L287" i="5"/>
  <c r="C373" i="7" l="1"/>
  <c r="A373" i="7"/>
  <c r="B373" i="7"/>
  <c r="M114" i="4"/>
  <c r="L114" i="4"/>
  <c r="I115" i="4"/>
  <c r="H115" i="4"/>
  <c r="E115" i="4"/>
  <c r="C115" i="4"/>
  <c r="B115" i="4"/>
  <c r="D115" i="4"/>
  <c r="G115" i="4"/>
  <c r="J115" i="4"/>
  <c r="K115" i="4"/>
  <c r="F115" i="4"/>
  <c r="R116" i="4"/>
  <c r="V374" i="7"/>
  <c r="U374" i="7"/>
  <c r="R374" i="7"/>
  <c r="Q374" i="7"/>
  <c r="T374" i="7"/>
  <c r="S374" i="7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Q286" i="8"/>
  <c r="R384" i="5"/>
  <c r="J383" i="5"/>
  <c r="I383" i="5"/>
  <c r="H383" i="5"/>
  <c r="G383" i="5"/>
  <c r="E383" i="5"/>
  <c r="D383" i="5"/>
  <c r="F383" i="5"/>
  <c r="K383" i="5"/>
  <c r="B383" i="5"/>
  <c r="C383" i="5"/>
  <c r="L288" i="5"/>
  <c r="M288" i="5"/>
  <c r="L115" i="4" l="1"/>
  <c r="C374" i="7"/>
  <c r="B374" i="7"/>
  <c r="A374" i="7"/>
  <c r="M115" i="4"/>
  <c r="I116" i="4"/>
  <c r="D116" i="4"/>
  <c r="C116" i="4"/>
  <c r="B116" i="4"/>
  <c r="G116" i="4"/>
  <c r="K116" i="4"/>
  <c r="F116" i="4"/>
  <c r="J116" i="4"/>
  <c r="H116" i="4"/>
  <c r="E116" i="4"/>
  <c r="R117" i="4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Q287" i="8"/>
  <c r="R385" i="5"/>
  <c r="J384" i="5"/>
  <c r="H384" i="5"/>
  <c r="G384" i="5"/>
  <c r="F384" i="5"/>
  <c r="D384" i="5"/>
  <c r="C384" i="5"/>
  <c r="K384" i="5"/>
  <c r="B384" i="5"/>
  <c r="I384" i="5"/>
  <c r="E384" i="5"/>
  <c r="M289" i="5"/>
  <c r="L289" i="5"/>
  <c r="B375" i="7" l="1"/>
  <c r="C375" i="7"/>
  <c r="M116" i="4"/>
  <c r="E117" i="4"/>
  <c r="C117" i="4"/>
  <c r="I117" i="4"/>
  <c r="B117" i="4"/>
  <c r="K117" i="4"/>
  <c r="F117" i="4"/>
  <c r="H117" i="4"/>
  <c r="G117" i="4"/>
  <c r="D117" i="4"/>
  <c r="J117" i="4"/>
  <c r="R118" i="4"/>
  <c r="L116" i="4"/>
  <c r="U376" i="7"/>
  <c r="V376" i="7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Q288" i="8"/>
  <c r="R386" i="5"/>
  <c r="J385" i="5"/>
  <c r="G385" i="5"/>
  <c r="F385" i="5"/>
  <c r="E385" i="5"/>
  <c r="C385" i="5"/>
  <c r="K385" i="5"/>
  <c r="B385" i="5"/>
  <c r="I385" i="5"/>
  <c r="H385" i="5"/>
  <c r="D385" i="5"/>
  <c r="M290" i="5"/>
  <c r="L290" i="5"/>
  <c r="C376" i="7" l="1"/>
  <c r="A376" i="7"/>
  <c r="B376" i="7"/>
  <c r="M117" i="4"/>
  <c r="I118" i="4"/>
  <c r="G118" i="4"/>
  <c r="B118" i="4"/>
  <c r="J118" i="4"/>
  <c r="H118" i="4"/>
  <c r="D118" i="4"/>
  <c r="F118" i="4"/>
  <c r="C118" i="4"/>
  <c r="E118" i="4"/>
  <c r="K118" i="4"/>
  <c r="R119" i="4"/>
  <c r="L117" i="4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289" i="8"/>
  <c r="R387" i="5"/>
  <c r="J386" i="5"/>
  <c r="F386" i="5"/>
  <c r="E386" i="5"/>
  <c r="D386" i="5"/>
  <c r="K386" i="5"/>
  <c r="B386" i="5"/>
  <c r="I386" i="5"/>
  <c r="C386" i="5"/>
  <c r="G386" i="5"/>
  <c r="H386" i="5"/>
  <c r="L291" i="5"/>
  <c r="M291" i="5"/>
  <c r="A377" i="7" l="1"/>
  <c r="B377" i="7"/>
  <c r="M118" i="4"/>
  <c r="C377" i="7"/>
  <c r="E119" i="4"/>
  <c r="D119" i="4"/>
  <c r="H119" i="4"/>
  <c r="G119" i="4"/>
  <c r="B119" i="4"/>
  <c r="J119" i="4"/>
  <c r="I119" i="4"/>
  <c r="F119" i="4"/>
  <c r="K119" i="4"/>
  <c r="C119" i="4"/>
  <c r="R120" i="4"/>
  <c r="L118" i="4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V378" i="7"/>
  <c r="U378" i="7"/>
  <c r="R378" i="7"/>
  <c r="Q378" i="7"/>
  <c r="Q290" i="8"/>
  <c r="R388" i="5"/>
  <c r="J387" i="5"/>
  <c r="E387" i="5"/>
  <c r="D387" i="5"/>
  <c r="C387" i="5"/>
  <c r="I387" i="5"/>
  <c r="H387" i="5"/>
  <c r="F387" i="5"/>
  <c r="K387" i="5"/>
  <c r="B387" i="5"/>
  <c r="G387" i="5"/>
  <c r="L292" i="5"/>
  <c r="M292" i="5"/>
  <c r="C378" i="7" l="1"/>
  <c r="B378" i="7"/>
  <c r="M119" i="4"/>
  <c r="L119" i="4"/>
  <c r="H120" i="4"/>
  <c r="D120" i="4"/>
  <c r="I120" i="4"/>
  <c r="C120" i="4"/>
  <c r="B120" i="4"/>
  <c r="G120" i="4"/>
  <c r="F120" i="4"/>
  <c r="K120" i="4"/>
  <c r="E120" i="4"/>
  <c r="J120" i="4"/>
  <c r="R121" i="4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291" i="8"/>
  <c r="R389" i="5"/>
  <c r="J388" i="5"/>
  <c r="D388" i="5"/>
  <c r="C388" i="5"/>
  <c r="K388" i="5"/>
  <c r="B388" i="5"/>
  <c r="H388" i="5"/>
  <c r="G388" i="5"/>
  <c r="F388" i="5"/>
  <c r="E388" i="5"/>
  <c r="I388" i="5"/>
  <c r="M293" i="5"/>
  <c r="L293" i="5"/>
  <c r="C379" i="7" l="1"/>
  <c r="B379" i="7"/>
  <c r="L120" i="4"/>
  <c r="M120" i="4"/>
  <c r="B121" i="4"/>
  <c r="E121" i="4"/>
  <c r="I121" i="4"/>
  <c r="D121" i="4"/>
  <c r="G121" i="4"/>
  <c r="C121" i="4"/>
  <c r="H121" i="4"/>
  <c r="K121" i="4"/>
  <c r="F121" i="4"/>
  <c r="J121" i="4"/>
  <c r="R122" i="4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Q292" i="8"/>
  <c r="R390" i="5"/>
  <c r="C389" i="5"/>
  <c r="K389" i="5"/>
  <c r="B389" i="5"/>
  <c r="I389" i="5"/>
  <c r="G389" i="5"/>
  <c r="F389" i="5"/>
  <c r="J389" i="5"/>
  <c r="H389" i="5"/>
  <c r="E389" i="5"/>
  <c r="D389" i="5"/>
  <c r="M294" i="5"/>
  <c r="L294" i="5"/>
  <c r="C380" i="7" l="1"/>
  <c r="M121" i="4"/>
  <c r="B380" i="7"/>
  <c r="C122" i="4"/>
  <c r="J122" i="4"/>
  <c r="G122" i="4"/>
  <c r="H122" i="4"/>
  <c r="K122" i="4"/>
  <c r="B122" i="4"/>
  <c r="E122" i="4"/>
  <c r="I122" i="4"/>
  <c r="F122" i="4"/>
  <c r="D122" i="4"/>
  <c r="R123" i="4"/>
  <c r="L121" i="4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293" i="8"/>
  <c r="R391" i="5"/>
  <c r="K390" i="5"/>
  <c r="B390" i="5"/>
  <c r="I390" i="5"/>
  <c r="H390" i="5"/>
  <c r="F390" i="5"/>
  <c r="J390" i="5"/>
  <c r="E390" i="5"/>
  <c r="G390" i="5"/>
  <c r="D390" i="5"/>
  <c r="C390" i="5"/>
  <c r="M295" i="5"/>
  <c r="L295" i="5"/>
  <c r="L122" i="4" l="1"/>
  <c r="B381" i="7"/>
  <c r="C381" i="7"/>
  <c r="K123" i="4"/>
  <c r="J123" i="4"/>
  <c r="B123" i="4"/>
  <c r="G123" i="4"/>
  <c r="I123" i="4"/>
  <c r="C123" i="4"/>
  <c r="H123" i="4"/>
  <c r="F123" i="4"/>
  <c r="E123" i="4"/>
  <c r="D123" i="4"/>
  <c r="R124" i="4"/>
  <c r="M122" i="4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Q294" i="8"/>
  <c r="R392" i="5"/>
  <c r="J391" i="5"/>
  <c r="I391" i="5"/>
  <c r="H391" i="5"/>
  <c r="G391" i="5"/>
  <c r="E391" i="5"/>
  <c r="D391" i="5"/>
  <c r="B391" i="5"/>
  <c r="C391" i="5"/>
  <c r="K391" i="5"/>
  <c r="F391" i="5"/>
  <c r="M296" i="5"/>
  <c r="L296" i="5"/>
  <c r="L123" i="4" l="1"/>
  <c r="B382" i="7"/>
  <c r="C382" i="7"/>
  <c r="H124" i="4"/>
  <c r="E124" i="4"/>
  <c r="F124" i="4"/>
  <c r="I124" i="4"/>
  <c r="J124" i="4"/>
  <c r="B124" i="4"/>
  <c r="C124" i="4"/>
  <c r="D124" i="4"/>
  <c r="G124" i="4"/>
  <c r="K124" i="4"/>
  <c r="R125" i="4"/>
  <c r="M123" i="4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R383" i="7"/>
  <c r="Q383" i="7"/>
  <c r="Q295" i="8"/>
  <c r="R393" i="5"/>
  <c r="J392" i="5"/>
  <c r="H392" i="5"/>
  <c r="G392" i="5"/>
  <c r="F392" i="5"/>
  <c r="D392" i="5"/>
  <c r="C392" i="5"/>
  <c r="K392" i="5"/>
  <c r="B392" i="5"/>
  <c r="I392" i="5"/>
  <c r="E392" i="5"/>
  <c r="M297" i="5"/>
  <c r="L297" i="5"/>
  <c r="C383" i="7" l="1"/>
  <c r="A383" i="7"/>
  <c r="B383" i="7"/>
  <c r="L124" i="4"/>
  <c r="G125" i="4"/>
  <c r="K125" i="4"/>
  <c r="E125" i="4"/>
  <c r="I125" i="4"/>
  <c r="J125" i="4"/>
  <c r="C125" i="4"/>
  <c r="D125" i="4"/>
  <c r="B125" i="4"/>
  <c r="H125" i="4"/>
  <c r="F125" i="4"/>
  <c r="R126" i="4"/>
  <c r="M124" i="4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R384" i="7"/>
  <c r="Q384" i="7"/>
  <c r="Q296" i="8"/>
  <c r="R394" i="5"/>
  <c r="J393" i="5"/>
  <c r="G393" i="5"/>
  <c r="F393" i="5"/>
  <c r="E393" i="5"/>
  <c r="C393" i="5"/>
  <c r="K393" i="5"/>
  <c r="B393" i="5"/>
  <c r="D393" i="5"/>
  <c r="H393" i="5"/>
  <c r="I393" i="5"/>
  <c r="M298" i="5"/>
  <c r="L298" i="5"/>
  <c r="B384" i="7" l="1"/>
  <c r="A384" i="7"/>
  <c r="C384" i="7"/>
  <c r="L125" i="4"/>
  <c r="K126" i="4"/>
  <c r="D126" i="4"/>
  <c r="E126" i="4"/>
  <c r="B126" i="4"/>
  <c r="C126" i="4"/>
  <c r="H126" i="4"/>
  <c r="J126" i="4"/>
  <c r="I126" i="4"/>
  <c r="F126" i="4"/>
  <c r="G126" i="4"/>
  <c r="R127" i="4"/>
  <c r="M125" i="4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Q297" i="8"/>
  <c r="R395" i="5"/>
  <c r="J394" i="5"/>
  <c r="F394" i="5"/>
  <c r="E394" i="5"/>
  <c r="D394" i="5"/>
  <c r="K394" i="5"/>
  <c r="B394" i="5"/>
  <c r="I394" i="5"/>
  <c r="G394" i="5"/>
  <c r="H394" i="5"/>
  <c r="C394" i="5"/>
  <c r="M299" i="5"/>
  <c r="L299" i="5"/>
  <c r="B385" i="7" l="1"/>
  <c r="C385" i="7"/>
  <c r="A385" i="7"/>
  <c r="M126" i="4"/>
  <c r="E127" i="4"/>
  <c r="J127" i="4"/>
  <c r="H127" i="4"/>
  <c r="I127" i="4"/>
  <c r="G127" i="4"/>
  <c r="B127" i="4"/>
  <c r="K127" i="4"/>
  <c r="F127" i="4"/>
  <c r="C127" i="4"/>
  <c r="D127" i="4"/>
  <c r="R128" i="4"/>
  <c r="L126" i="4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R386" i="7"/>
  <c r="Q386" i="7"/>
  <c r="Q298" i="8"/>
  <c r="R396" i="5"/>
  <c r="J395" i="5"/>
  <c r="E395" i="5"/>
  <c r="D395" i="5"/>
  <c r="C395" i="5"/>
  <c r="I395" i="5"/>
  <c r="H395" i="5"/>
  <c r="G395" i="5"/>
  <c r="F395" i="5"/>
  <c r="K395" i="5"/>
  <c r="B395" i="5"/>
  <c r="L300" i="5"/>
  <c r="M300" i="5"/>
  <c r="A386" i="7" l="1"/>
  <c r="C386" i="7"/>
  <c r="B386" i="7"/>
  <c r="L127" i="4"/>
  <c r="G128" i="4"/>
  <c r="K128" i="4"/>
  <c r="E128" i="4"/>
  <c r="J128" i="4"/>
  <c r="C128" i="4"/>
  <c r="B128" i="4"/>
  <c r="D128" i="4"/>
  <c r="I128" i="4"/>
  <c r="H128" i="4"/>
  <c r="F128" i="4"/>
  <c r="R129" i="4"/>
  <c r="M127" i="4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Q299" i="8"/>
  <c r="R397" i="5"/>
  <c r="J396" i="5"/>
  <c r="D396" i="5"/>
  <c r="C396" i="5"/>
  <c r="K396" i="5"/>
  <c r="B396" i="5"/>
  <c r="H396" i="5"/>
  <c r="G396" i="5"/>
  <c r="I396" i="5"/>
  <c r="F396" i="5"/>
  <c r="E396" i="5"/>
  <c r="M301" i="5"/>
  <c r="L301" i="5"/>
  <c r="A387" i="7" l="1"/>
  <c r="C387" i="7"/>
  <c r="B387" i="7"/>
  <c r="M128" i="4"/>
  <c r="L128" i="4"/>
  <c r="H129" i="4"/>
  <c r="J129" i="4"/>
  <c r="G129" i="4"/>
  <c r="I129" i="4"/>
  <c r="K129" i="4"/>
  <c r="E129" i="4"/>
  <c r="B129" i="4"/>
  <c r="C129" i="4"/>
  <c r="F129" i="4"/>
  <c r="D129" i="4"/>
  <c r="R130" i="4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00" i="8"/>
  <c r="R398" i="5"/>
  <c r="C397" i="5"/>
  <c r="K397" i="5"/>
  <c r="B397" i="5"/>
  <c r="I397" i="5"/>
  <c r="J397" i="5"/>
  <c r="G397" i="5"/>
  <c r="F397" i="5"/>
  <c r="H397" i="5"/>
  <c r="E397" i="5"/>
  <c r="D397" i="5"/>
  <c r="L302" i="5"/>
  <c r="M302" i="5"/>
  <c r="C388" i="7" l="1"/>
  <c r="B388" i="7"/>
  <c r="L129" i="4"/>
  <c r="J130" i="4"/>
  <c r="I130" i="4"/>
  <c r="H130" i="4"/>
  <c r="C130" i="4"/>
  <c r="F130" i="4"/>
  <c r="G130" i="4"/>
  <c r="E130" i="4"/>
  <c r="D130" i="4"/>
  <c r="K130" i="4"/>
  <c r="B130" i="4"/>
  <c r="R131" i="4"/>
  <c r="M129" i="4"/>
  <c r="A388" i="7"/>
  <c r="Q389" i="7"/>
  <c r="R389" i="7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Q301" i="8"/>
  <c r="R399" i="5"/>
  <c r="K398" i="5"/>
  <c r="B398" i="5"/>
  <c r="I398" i="5"/>
  <c r="H398" i="5"/>
  <c r="F398" i="5"/>
  <c r="E398" i="5"/>
  <c r="C398" i="5"/>
  <c r="D398" i="5"/>
  <c r="J398" i="5"/>
  <c r="G398" i="5"/>
  <c r="L303" i="5"/>
  <c r="M303" i="5"/>
  <c r="M130" i="4" l="1"/>
  <c r="B389" i="7"/>
  <c r="C389" i="7"/>
  <c r="D131" i="4"/>
  <c r="G131" i="4"/>
  <c r="E131" i="4"/>
  <c r="J131" i="4"/>
  <c r="B131" i="4"/>
  <c r="I131" i="4"/>
  <c r="H131" i="4"/>
  <c r="F131" i="4"/>
  <c r="K131" i="4"/>
  <c r="C131" i="4"/>
  <c r="R132" i="4"/>
  <c r="L130" i="4"/>
  <c r="V390" i="7"/>
  <c r="U390" i="7"/>
  <c r="A389" i="7"/>
  <c r="R390" i="7"/>
  <c r="Q390" i="7"/>
  <c r="A390" i="7" s="1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Q302" i="8"/>
  <c r="R400" i="5"/>
  <c r="J399" i="5"/>
  <c r="I399" i="5"/>
  <c r="H399" i="5"/>
  <c r="G399" i="5"/>
  <c r="E399" i="5"/>
  <c r="D399" i="5"/>
  <c r="C399" i="5"/>
  <c r="K399" i="5"/>
  <c r="F399" i="5"/>
  <c r="B399" i="5"/>
  <c r="M304" i="5"/>
  <c r="L304" i="5"/>
  <c r="L131" i="4" l="1"/>
  <c r="B390" i="7"/>
  <c r="C390" i="7"/>
  <c r="M131" i="4"/>
  <c r="C132" i="4"/>
  <c r="H132" i="4"/>
  <c r="K132" i="4"/>
  <c r="G132" i="4"/>
  <c r="I132" i="4"/>
  <c r="E132" i="4"/>
  <c r="B132" i="4"/>
  <c r="J132" i="4"/>
  <c r="F132" i="4"/>
  <c r="D132" i="4"/>
  <c r="R133" i="4"/>
  <c r="Q391" i="7"/>
  <c r="R391" i="7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Q303" i="8"/>
  <c r="R401" i="5"/>
  <c r="J400" i="5"/>
  <c r="H400" i="5"/>
  <c r="G400" i="5"/>
  <c r="F400" i="5"/>
  <c r="D400" i="5"/>
  <c r="C400" i="5"/>
  <c r="E400" i="5"/>
  <c r="B400" i="5"/>
  <c r="I400" i="5"/>
  <c r="K400" i="5"/>
  <c r="L305" i="5"/>
  <c r="M305" i="5"/>
  <c r="C391" i="7" l="1"/>
  <c r="B391" i="7"/>
  <c r="L132" i="4"/>
  <c r="M132" i="4"/>
  <c r="F133" i="4"/>
  <c r="H133" i="4"/>
  <c r="B133" i="4"/>
  <c r="C133" i="4"/>
  <c r="J133" i="4"/>
  <c r="G133" i="4"/>
  <c r="E133" i="4"/>
  <c r="I133" i="4"/>
  <c r="D133" i="4"/>
  <c r="K133" i="4"/>
  <c r="L133" i="4" s="1"/>
  <c r="R134" i="4"/>
  <c r="U392" i="7"/>
  <c r="V392" i="7"/>
  <c r="Q392" i="7"/>
  <c r="R392" i="7"/>
  <c r="A391" i="7"/>
  <c r="T392" i="7"/>
  <c r="S392" i="7"/>
  <c r="B392" i="7" s="1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Q304" i="8"/>
  <c r="R402" i="5"/>
  <c r="J401" i="5"/>
  <c r="G401" i="5"/>
  <c r="F401" i="5"/>
  <c r="E401" i="5"/>
  <c r="C401" i="5"/>
  <c r="K401" i="5"/>
  <c r="B401" i="5"/>
  <c r="H401" i="5"/>
  <c r="D401" i="5"/>
  <c r="I401" i="5"/>
  <c r="M306" i="5"/>
  <c r="L306" i="5"/>
  <c r="C392" i="7" l="1"/>
  <c r="G134" i="4"/>
  <c r="C134" i="4"/>
  <c r="D134" i="4"/>
  <c r="F134" i="4"/>
  <c r="I134" i="4"/>
  <c r="B134" i="4"/>
  <c r="K134" i="4"/>
  <c r="H134" i="4"/>
  <c r="E134" i="4"/>
  <c r="J134" i="4"/>
  <c r="R135" i="4"/>
  <c r="M133" i="4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Q305" i="8"/>
  <c r="R403" i="5"/>
  <c r="J402" i="5"/>
  <c r="F402" i="5"/>
  <c r="E402" i="5"/>
  <c r="D402" i="5"/>
  <c r="K402" i="5"/>
  <c r="B402" i="5"/>
  <c r="I402" i="5"/>
  <c r="H402" i="5"/>
  <c r="G402" i="5"/>
  <c r="C402" i="5"/>
  <c r="M307" i="5"/>
  <c r="L307" i="5"/>
  <c r="B393" i="7" l="1"/>
  <c r="C393" i="7"/>
  <c r="L134" i="4"/>
  <c r="D135" i="4"/>
  <c r="B135" i="4"/>
  <c r="G135" i="4"/>
  <c r="H135" i="4"/>
  <c r="J135" i="4"/>
  <c r="F135" i="4"/>
  <c r="K135" i="4"/>
  <c r="I135" i="4"/>
  <c r="C135" i="4"/>
  <c r="E135" i="4"/>
  <c r="R136" i="4"/>
  <c r="M134" i="4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4" i="7"/>
  <c r="R394" i="7"/>
  <c r="S394" i="7"/>
  <c r="T394" i="7"/>
  <c r="A393" i="7"/>
  <c r="Q306" i="8"/>
  <c r="R404" i="5"/>
  <c r="J403" i="5"/>
  <c r="E403" i="5"/>
  <c r="D403" i="5"/>
  <c r="C403" i="5"/>
  <c r="I403" i="5"/>
  <c r="H403" i="5"/>
  <c r="K403" i="5"/>
  <c r="B403" i="5"/>
  <c r="G403" i="5"/>
  <c r="F403" i="5"/>
  <c r="M308" i="5"/>
  <c r="L308" i="5"/>
  <c r="C394" i="7" l="1"/>
  <c r="B394" i="7"/>
  <c r="L135" i="4"/>
  <c r="F136" i="4"/>
  <c r="H136" i="4"/>
  <c r="D136" i="4"/>
  <c r="I136" i="4"/>
  <c r="E136" i="4"/>
  <c r="K136" i="4"/>
  <c r="B136" i="4"/>
  <c r="G136" i="4"/>
  <c r="J136" i="4"/>
  <c r="C136" i="4"/>
  <c r="R137" i="4"/>
  <c r="M135" i="4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Q307" i="8"/>
  <c r="R405" i="5"/>
  <c r="J404" i="5"/>
  <c r="D404" i="5"/>
  <c r="C404" i="5"/>
  <c r="K404" i="5"/>
  <c r="B404" i="5"/>
  <c r="H404" i="5"/>
  <c r="G404" i="5"/>
  <c r="I404" i="5"/>
  <c r="F404" i="5"/>
  <c r="E404" i="5"/>
  <c r="L309" i="5"/>
  <c r="M309" i="5"/>
  <c r="B395" i="7" l="1"/>
  <c r="A395" i="7"/>
  <c r="C395" i="7"/>
  <c r="L136" i="4"/>
  <c r="E137" i="4"/>
  <c r="D137" i="4"/>
  <c r="K137" i="4"/>
  <c r="C137" i="4"/>
  <c r="J137" i="4"/>
  <c r="B137" i="4"/>
  <c r="F137" i="4"/>
  <c r="H137" i="4"/>
  <c r="I137" i="4"/>
  <c r="G137" i="4"/>
  <c r="R138" i="4"/>
  <c r="M136" i="4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08" i="8"/>
  <c r="R406" i="5"/>
  <c r="C405" i="5"/>
  <c r="K405" i="5"/>
  <c r="B405" i="5"/>
  <c r="J405" i="5"/>
  <c r="I405" i="5"/>
  <c r="G405" i="5"/>
  <c r="F405" i="5"/>
  <c r="D405" i="5"/>
  <c r="E405" i="5"/>
  <c r="H405" i="5"/>
  <c r="L310" i="5"/>
  <c r="M310" i="5"/>
  <c r="C396" i="7" l="1"/>
  <c r="A396" i="7"/>
  <c r="B396" i="7"/>
  <c r="L137" i="4"/>
  <c r="M137" i="4"/>
  <c r="H138" i="4"/>
  <c r="E138" i="4"/>
  <c r="D138" i="4"/>
  <c r="B138" i="4"/>
  <c r="K138" i="4"/>
  <c r="J138" i="4"/>
  <c r="F138" i="4"/>
  <c r="G138" i="4"/>
  <c r="I138" i="4"/>
  <c r="C138" i="4"/>
  <c r="R139" i="4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09" i="8"/>
  <c r="R407" i="5"/>
  <c r="K406" i="5"/>
  <c r="B406" i="5"/>
  <c r="J406" i="5"/>
  <c r="I406" i="5"/>
  <c r="H406" i="5"/>
  <c r="F406" i="5"/>
  <c r="E406" i="5"/>
  <c r="D406" i="5"/>
  <c r="C406" i="5"/>
  <c r="G406" i="5"/>
  <c r="M311" i="5"/>
  <c r="L311" i="5"/>
  <c r="C397" i="7" l="1"/>
  <c r="B397" i="7"/>
  <c r="M138" i="4"/>
  <c r="L138" i="4"/>
  <c r="J139" i="4"/>
  <c r="D139" i="4"/>
  <c r="I139" i="4"/>
  <c r="H139" i="4"/>
  <c r="F139" i="4"/>
  <c r="C139" i="4"/>
  <c r="B139" i="4"/>
  <c r="G139" i="4"/>
  <c r="E139" i="4"/>
  <c r="K139" i="4"/>
  <c r="R140" i="4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Q310" i="8"/>
  <c r="R408" i="5"/>
  <c r="J407" i="5"/>
  <c r="I407" i="5"/>
  <c r="H407" i="5"/>
  <c r="G407" i="5"/>
  <c r="E407" i="5"/>
  <c r="D407" i="5"/>
  <c r="F407" i="5"/>
  <c r="C407" i="5"/>
  <c r="K407" i="5"/>
  <c r="B407" i="5"/>
  <c r="L312" i="5"/>
  <c r="M312" i="5"/>
  <c r="M139" i="4" l="1"/>
  <c r="B398" i="7"/>
  <c r="C398" i="7"/>
  <c r="A398" i="7"/>
  <c r="D140" i="4"/>
  <c r="G140" i="4"/>
  <c r="F140" i="4"/>
  <c r="H140" i="4"/>
  <c r="C140" i="4"/>
  <c r="B140" i="4"/>
  <c r="I140" i="4"/>
  <c r="E140" i="4"/>
  <c r="K140" i="4"/>
  <c r="J140" i="4"/>
  <c r="R141" i="4"/>
  <c r="L139" i="4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311" i="8"/>
  <c r="R409" i="5"/>
  <c r="J408" i="5"/>
  <c r="H408" i="5"/>
  <c r="G408" i="5"/>
  <c r="F408" i="5"/>
  <c r="D408" i="5"/>
  <c r="C408" i="5"/>
  <c r="I408" i="5"/>
  <c r="K408" i="5"/>
  <c r="E408" i="5"/>
  <c r="B408" i="5"/>
  <c r="L313" i="5"/>
  <c r="M313" i="5"/>
  <c r="C399" i="7" l="1"/>
  <c r="B399" i="7"/>
  <c r="A399" i="7"/>
  <c r="L140" i="4"/>
  <c r="E141" i="4"/>
  <c r="C141" i="4"/>
  <c r="B141" i="4"/>
  <c r="J141" i="4"/>
  <c r="K141" i="4"/>
  <c r="I141" i="4"/>
  <c r="G141" i="4"/>
  <c r="H141" i="4"/>
  <c r="F141" i="4"/>
  <c r="D141" i="4"/>
  <c r="R142" i="4"/>
  <c r="M140" i="4"/>
  <c r="V400" i="7"/>
  <c r="U400" i="7"/>
  <c r="R400" i="7"/>
  <c r="Q400" i="7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Q312" i="8"/>
  <c r="R410" i="5"/>
  <c r="J409" i="5"/>
  <c r="G409" i="5"/>
  <c r="F409" i="5"/>
  <c r="E409" i="5"/>
  <c r="C409" i="5"/>
  <c r="K409" i="5"/>
  <c r="B409" i="5"/>
  <c r="I409" i="5"/>
  <c r="H409" i="5"/>
  <c r="D409" i="5"/>
  <c r="L314" i="5"/>
  <c r="M314" i="5"/>
  <c r="B400" i="7" l="1"/>
  <c r="C400" i="7"/>
  <c r="M141" i="4"/>
  <c r="G142" i="4"/>
  <c r="K142" i="4"/>
  <c r="E142" i="4"/>
  <c r="I142" i="4"/>
  <c r="H142" i="4"/>
  <c r="D142" i="4"/>
  <c r="J142" i="4"/>
  <c r="B142" i="4"/>
  <c r="F142" i="4"/>
  <c r="C142" i="4"/>
  <c r="R143" i="4"/>
  <c r="L141" i="4"/>
  <c r="R401" i="7"/>
  <c r="Q401" i="7"/>
  <c r="T401" i="7"/>
  <c r="S401" i="7"/>
  <c r="U401" i="7"/>
  <c r="V401" i="7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Q313" i="8"/>
  <c r="R411" i="5"/>
  <c r="J410" i="5"/>
  <c r="F410" i="5"/>
  <c r="E410" i="5"/>
  <c r="D410" i="5"/>
  <c r="K410" i="5"/>
  <c r="B410" i="5"/>
  <c r="I410" i="5"/>
  <c r="C410" i="5"/>
  <c r="H410" i="5"/>
  <c r="G410" i="5"/>
  <c r="L315" i="5"/>
  <c r="M315" i="5"/>
  <c r="A401" i="7" l="1"/>
  <c r="B401" i="7"/>
  <c r="C401" i="7"/>
  <c r="L142" i="4"/>
  <c r="M142" i="4"/>
  <c r="D143" i="4"/>
  <c r="K143" i="4"/>
  <c r="C143" i="4"/>
  <c r="F143" i="4"/>
  <c r="G143" i="4"/>
  <c r="B143" i="4"/>
  <c r="E143" i="4"/>
  <c r="J143" i="4"/>
  <c r="H143" i="4"/>
  <c r="I143" i="4"/>
  <c r="R144" i="4"/>
  <c r="U402" i="7"/>
  <c r="V402" i="7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Q314" i="8"/>
  <c r="R412" i="5"/>
  <c r="J411" i="5"/>
  <c r="E411" i="5"/>
  <c r="D411" i="5"/>
  <c r="C411" i="5"/>
  <c r="I411" i="5"/>
  <c r="H411" i="5"/>
  <c r="K411" i="5"/>
  <c r="B411" i="5"/>
  <c r="G411" i="5"/>
  <c r="F411" i="5"/>
  <c r="M316" i="5"/>
  <c r="L316" i="5"/>
  <c r="B402" i="7" l="1"/>
  <c r="C402" i="7"/>
  <c r="M143" i="4"/>
  <c r="L143" i="4"/>
  <c r="G144" i="4"/>
  <c r="E144" i="4"/>
  <c r="B144" i="4"/>
  <c r="F144" i="4"/>
  <c r="J144" i="4"/>
  <c r="H144" i="4"/>
  <c r="I144" i="4"/>
  <c r="C144" i="4"/>
  <c r="D144" i="4"/>
  <c r="K144" i="4"/>
  <c r="R145" i="4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A402" i="7"/>
  <c r="Q403" i="7"/>
  <c r="R403" i="7"/>
  <c r="Q315" i="8"/>
  <c r="R413" i="5"/>
  <c r="J412" i="5"/>
  <c r="D412" i="5"/>
  <c r="C412" i="5"/>
  <c r="K412" i="5"/>
  <c r="B412" i="5"/>
  <c r="H412" i="5"/>
  <c r="G412" i="5"/>
  <c r="E412" i="5"/>
  <c r="F412" i="5"/>
  <c r="I412" i="5"/>
  <c r="L317" i="5"/>
  <c r="M317" i="5"/>
  <c r="C403" i="7" l="1"/>
  <c r="B403" i="7"/>
  <c r="A403" i="7"/>
  <c r="L144" i="4"/>
  <c r="F145" i="4"/>
  <c r="C145" i="4"/>
  <c r="B145" i="4"/>
  <c r="H145" i="4"/>
  <c r="D145" i="4"/>
  <c r="G145" i="4"/>
  <c r="I145" i="4"/>
  <c r="K145" i="4"/>
  <c r="E145" i="4"/>
  <c r="J145" i="4"/>
  <c r="R146" i="4"/>
  <c r="M144" i="4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V404" i="7"/>
  <c r="U404" i="7"/>
  <c r="Q316" i="8"/>
  <c r="R414" i="5"/>
  <c r="J413" i="5"/>
  <c r="C413" i="5"/>
  <c r="K413" i="5"/>
  <c r="B413" i="5"/>
  <c r="I413" i="5"/>
  <c r="G413" i="5"/>
  <c r="F413" i="5"/>
  <c r="E413" i="5"/>
  <c r="H413" i="5"/>
  <c r="D413" i="5"/>
  <c r="M318" i="5"/>
  <c r="L318" i="5"/>
  <c r="C404" i="7" l="1"/>
  <c r="B404" i="7"/>
  <c r="M145" i="4"/>
  <c r="E146" i="4"/>
  <c r="H146" i="4"/>
  <c r="B146" i="4"/>
  <c r="I146" i="4"/>
  <c r="F146" i="4"/>
  <c r="K146" i="4"/>
  <c r="C146" i="4"/>
  <c r="D146" i="4"/>
  <c r="G146" i="4"/>
  <c r="J146" i="4"/>
  <c r="R147" i="4"/>
  <c r="L145" i="4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A404" i="7"/>
  <c r="Q317" i="8"/>
  <c r="R415" i="5"/>
  <c r="K414" i="5"/>
  <c r="B414" i="5"/>
  <c r="I414" i="5"/>
  <c r="H414" i="5"/>
  <c r="F414" i="5"/>
  <c r="E414" i="5"/>
  <c r="G414" i="5"/>
  <c r="D414" i="5"/>
  <c r="J414" i="5"/>
  <c r="C414" i="5"/>
  <c r="L319" i="5"/>
  <c r="M319" i="5"/>
  <c r="C405" i="7" l="1"/>
  <c r="B405" i="7"/>
  <c r="L146" i="4"/>
  <c r="H147" i="4"/>
  <c r="B147" i="4"/>
  <c r="C147" i="4"/>
  <c r="E147" i="4"/>
  <c r="D147" i="4"/>
  <c r="I147" i="4"/>
  <c r="G147" i="4"/>
  <c r="K147" i="4"/>
  <c r="F147" i="4"/>
  <c r="J147" i="4"/>
  <c r="R148" i="4"/>
  <c r="M146" i="4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318" i="8"/>
  <c r="R416" i="5"/>
  <c r="J415" i="5"/>
  <c r="I415" i="5"/>
  <c r="H415" i="5"/>
  <c r="G415" i="5"/>
  <c r="E415" i="5"/>
  <c r="D415" i="5"/>
  <c r="K415" i="5"/>
  <c r="B415" i="5"/>
  <c r="F415" i="5"/>
  <c r="C415" i="5"/>
  <c r="L320" i="5"/>
  <c r="M320" i="5"/>
  <c r="A406" i="7" l="1"/>
  <c r="B406" i="7"/>
  <c r="C406" i="7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Q319" i="8"/>
  <c r="R417" i="5"/>
  <c r="J416" i="5"/>
  <c r="H416" i="5"/>
  <c r="G416" i="5"/>
  <c r="F416" i="5"/>
  <c r="D416" i="5"/>
  <c r="C416" i="5"/>
  <c r="K416" i="5"/>
  <c r="I416" i="5"/>
  <c r="E416" i="5"/>
  <c r="B416" i="5"/>
  <c r="M321" i="5"/>
  <c r="L321" i="5"/>
  <c r="B407" i="7" l="1"/>
  <c r="C407" i="7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Q320" i="8"/>
  <c r="R418" i="5"/>
  <c r="J417" i="5"/>
  <c r="G417" i="5"/>
  <c r="F417" i="5"/>
  <c r="E417" i="5"/>
  <c r="C417" i="5"/>
  <c r="K417" i="5"/>
  <c r="B417" i="5"/>
  <c r="D417" i="5"/>
  <c r="I417" i="5"/>
  <c r="H417" i="5"/>
  <c r="M322" i="5"/>
  <c r="L322" i="5"/>
  <c r="B408" i="7" l="1"/>
  <c r="C408" i="7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409" i="7"/>
  <c r="R409" i="7"/>
  <c r="A408" i="7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Q321" i="8"/>
  <c r="R419" i="5"/>
  <c r="J418" i="5"/>
  <c r="F418" i="5"/>
  <c r="E418" i="5"/>
  <c r="D418" i="5"/>
  <c r="K418" i="5"/>
  <c r="B418" i="5"/>
  <c r="I418" i="5"/>
  <c r="C418" i="5"/>
  <c r="H418" i="5"/>
  <c r="G418" i="5"/>
  <c r="L323" i="5"/>
  <c r="M323" i="5"/>
  <c r="B409" i="7" l="1"/>
  <c r="L150" i="4"/>
  <c r="C409" i="7"/>
  <c r="F151" i="4"/>
  <c r="H151" i="4"/>
  <c r="G151" i="4"/>
  <c r="J151" i="4"/>
  <c r="B151" i="4"/>
  <c r="K151" i="4"/>
  <c r="D151" i="4"/>
  <c r="E151" i="4"/>
  <c r="I151" i="4"/>
  <c r="C151" i="4"/>
  <c r="R152" i="4"/>
  <c r="M150" i="4"/>
  <c r="V410" i="7"/>
  <c r="U410" i="7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Q322" i="8"/>
  <c r="R420" i="5"/>
  <c r="J419" i="5"/>
  <c r="E419" i="5"/>
  <c r="D419" i="5"/>
  <c r="C419" i="5"/>
  <c r="I419" i="5"/>
  <c r="H419" i="5"/>
  <c r="F419" i="5"/>
  <c r="B419" i="5"/>
  <c r="G419" i="5"/>
  <c r="K419" i="5"/>
  <c r="L324" i="5"/>
  <c r="M324" i="5"/>
  <c r="C410" i="7" l="1"/>
  <c r="M151" i="4"/>
  <c r="B410" i="7"/>
  <c r="A410" i="7"/>
  <c r="J152" i="4"/>
  <c r="I152" i="4"/>
  <c r="H152" i="4"/>
  <c r="B152" i="4"/>
  <c r="G152" i="4"/>
  <c r="D152" i="4"/>
  <c r="K152" i="4"/>
  <c r="C152" i="4"/>
  <c r="E152" i="4"/>
  <c r="F152" i="4"/>
  <c r="R153" i="4"/>
  <c r="L151" i="4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323" i="8"/>
  <c r="R421" i="5"/>
  <c r="J420" i="5"/>
  <c r="D420" i="5"/>
  <c r="C420" i="5"/>
  <c r="K420" i="5"/>
  <c r="B420" i="5"/>
  <c r="H420" i="5"/>
  <c r="G420" i="5"/>
  <c r="F420" i="5"/>
  <c r="E420" i="5"/>
  <c r="I420" i="5"/>
  <c r="M325" i="5"/>
  <c r="L325" i="5"/>
  <c r="L152" i="4" l="1"/>
  <c r="A411" i="7"/>
  <c r="C411" i="7"/>
  <c r="B411" i="7"/>
  <c r="F153" i="4"/>
  <c r="H153" i="4"/>
  <c r="G153" i="4"/>
  <c r="I153" i="4"/>
  <c r="B153" i="4"/>
  <c r="D153" i="4"/>
  <c r="K153" i="4"/>
  <c r="J153" i="4"/>
  <c r="E153" i="4"/>
  <c r="C153" i="4"/>
  <c r="R154" i="4"/>
  <c r="M152" i="4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Q324" i="8"/>
  <c r="R422" i="5"/>
  <c r="C421" i="5"/>
  <c r="K421" i="5"/>
  <c r="B421" i="5"/>
  <c r="I421" i="5"/>
  <c r="G421" i="5"/>
  <c r="F421" i="5"/>
  <c r="H421" i="5"/>
  <c r="J421" i="5"/>
  <c r="E421" i="5"/>
  <c r="D421" i="5"/>
  <c r="M326" i="5"/>
  <c r="L326" i="5"/>
  <c r="B412" i="7" l="1"/>
  <c r="C412" i="7"/>
  <c r="M153" i="4"/>
  <c r="C154" i="4"/>
  <c r="F154" i="4"/>
  <c r="K154" i="4"/>
  <c r="E154" i="4"/>
  <c r="D154" i="4"/>
  <c r="G154" i="4"/>
  <c r="I154" i="4"/>
  <c r="J154" i="4"/>
  <c r="H154" i="4"/>
  <c r="B154" i="4"/>
  <c r="R155" i="4"/>
  <c r="L153" i="4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325" i="8"/>
  <c r="R423" i="5"/>
  <c r="K422" i="5"/>
  <c r="B422" i="5"/>
  <c r="I422" i="5"/>
  <c r="H422" i="5"/>
  <c r="F422" i="5"/>
  <c r="J422" i="5"/>
  <c r="E422" i="5"/>
  <c r="C422" i="5"/>
  <c r="G422" i="5"/>
  <c r="D422" i="5"/>
  <c r="M327" i="5"/>
  <c r="L327" i="5"/>
  <c r="L154" i="4" l="1"/>
  <c r="B413" i="7"/>
  <c r="C413" i="7"/>
  <c r="M154" i="4"/>
  <c r="C155" i="4"/>
  <c r="E155" i="4"/>
  <c r="H155" i="4"/>
  <c r="B155" i="4"/>
  <c r="F155" i="4"/>
  <c r="K155" i="4"/>
  <c r="J155" i="4"/>
  <c r="I155" i="4"/>
  <c r="G155" i="4"/>
  <c r="D155" i="4"/>
  <c r="R156" i="4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Q326" i="8"/>
  <c r="R424" i="5"/>
  <c r="J423" i="5"/>
  <c r="I423" i="5"/>
  <c r="H423" i="5"/>
  <c r="G423" i="5"/>
  <c r="E423" i="5"/>
  <c r="D423" i="5"/>
  <c r="K423" i="5"/>
  <c r="B423" i="5"/>
  <c r="F423" i="5"/>
  <c r="C423" i="5"/>
  <c r="L328" i="5"/>
  <c r="M328" i="5"/>
  <c r="C414" i="7" l="1"/>
  <c r="B414" i="7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327" i="8"/>
  <c r="R425" i="5"/>
  <c r="J424" i="5"/>
  <c r="H424" i="5"/>
  <c r="G424" i="5"/>
  <c r="F424" i="5"/>
  <c r="D424" i="5"/>
  <c r="C424" i="5"/>
  <c r="B424" i="5"/>
  <c r="E424" i="5"/>
  <c r="K424" i="5"/>
  <c r="I424" i="5"/>
  <c r="L329" i="5"/>
  <c r="M329" i="5"/>
  <c r="C415" i="7" l="1"/>
  <c r="B415" i="7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Q328" i="8"/>
  <c r="R426" i="5"/>
  <c r="J425" i="5"/>
  <c r="G425" i="5"/>
  <c r="F425" i="5"/>
  <c r="E425" i="5"/>
  <c r="C425" i="5"/>
  <c r="K425" i="5"/>
  <c r="B425" i="5"/>
  <c r="D425" i="5"/>
  <c r="I425" i="5"/>
  <c r="H425" i="5"/>
  <c r="L330" i="5"/>
  <c r="M330" i="5"/>
  <c r="B416" i="7" l="1"/>
  <c r="C416" i="7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Q417" i="7"/>
  <c r="R417" i="7"/>
  <c r="S417" i="7"/>
  <c r="T417" i="7"/>
  <c r="V417" i="7"/>
  <c r="U417" i="7"/>
  <c r="C417" i="7" s="1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A416" i="7"/>
  <c r="Q329" i="8"/>
  <c r="R427" i="5"/>
  <c r="J426" i="5"/>
  <c r="F426" i="5"/>
  <c r="E426" i="5"/>
  <c r="D426" i="5"/>
  <c r="K426" i="5"/>
  <c r="B426" i="5"/>
  <c r="I426" i="5"/>
  <c r="G426" i="5"/>
  <c r="C426" i="5"/>
  <c r="H426" i="5"/>
  <c r="L331" i="5"/>
  <c r="M331" i="5"/>
  <c r="B417" i="7" l="1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U418" i="7"/>
  <c r="V418" i="7"/>
  <c r="R418" i="7"/>
  <c r="Q418" i="7"/>
  <c r="A417" i="7"/>
  <c r="T418" i="7"/>
  <c r="S418" i="7"/>
  <c r="Q330" i="8"/>
  <c r="R428" i="5"/>
  <c r="J427" i="5"/>
  <c r="E427" i="5"/>
  <c r="D427" i="5"/>
  <c r="C427" i="5"/>
  <c r="I427" i="5"/>
  <c r="H427" i="5"/>
  <c r="G427" i="5"/>
  <c r="K427" i="5"/>
  <c r="F427" i="5"/>
  <c r="B427" i="5"/>
  <c r="L332" i="5"/>
  <c r="M332" i="5"/>
  <c r="B418" i="7" l="1"/>
  <c r="M159" i="4"/>
  <c r="C418" i="7"/>
  <c r="D160" i="4"/>
  <c r="I160" i="4"/>
  <c r="J160" i="4"/>
  <c r="H160" i="4"/>
  <c r="B160" i="4"/>
  <c r="C160" i="4"/>
  <c r="K160" i="4"/>
  <c r="F160" i="4"/>
  <c r="E160" i="4"/>
  <c r="G160" i="4"/>
  <c r="R161" i="4"/>
  <c r="L159" i="4"/>
  <c r="A418" i="7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Q331" i="8"/>
  <c r="R429" i="5"/>
  <c r="J428" i="5"/>
  <c r="D428" i="5"/>
  <c r="C428" i="5"/>
  <c r="K428" i="5"/>
  <c r="B428" i="5"/>
  <c r="H428" i="5"/>
  <c r="G428" i="5"/>
  <c r="I428" i="5"/>
  <c r="F428" i="5"/>
  <c r="E428" i="5"/>
  <c r="M333" i="5"/>
  <c r="L333" i="5"/>
  <c r="C419" i="7" l="1"/>
  <c r="B419" i="7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R420" i="7"/>
  <c r="Q420" i="7"/>
  <c r="A419" i="7"/>
  <c r="Q332" i="8"/>
  <c r="R430" i="5"/>
  <c r="C429" i="5"/>
  <c r="K429" i="5"/>
  <c r="B429" i="5"/>
  <c r="I429" i="5"/>
  <c r="J429" i="5"/>
  <c r="G429" i="5"/>
  <c r="F429" i="5"/>
  <c r="D429" i="5"/>
  <c r="H429" i="5"/>
  <c r="E429" i="5"/>
  <c r="L334" i="5"/>
  <c r="M334" i="5"/>
  <c r="L161" i="4" l="1"/>
  <c r="B420" i="7"/>
  <c r="C420" i="7"/>
  <c r="C162" i="4"/>
  <c r="D162" i="4"/>
  <c r="G162" i="4"/>
  <c r="I162" i="4"/>
  <c r="K162" i="4"/>
  <c r="E162" i="4"/>
  <c r="F162" i="4"/>
  <c r="H162" i="4"/>
  <c r="J162" i="4"/>
  <c r="B162" i="4"/>
  <c r="R163" i="4"/>
  <c r="M161" i="4"/>
  <c r="Q421" i="7"/>
  <c r="R421" i="7"/>
  <c r="T421" i="7"/>
  <c r="S421" i="7"/>
  <c r="V421" i="7"/>
  <c r="U421" i="7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Q333" i="8"/>
  <c r="R431" i="5"/>
  <c r="K430" i="5"/>
  <c r="B430" i="5"/>
  <c r="I430" i="5"/>
  <c r="H430" i="5"/>
  <c r="F430" i="5"/>
  <c r="E430" i="5"/>
  <c r="J430" i="5"/>
  <c r="C430" i="5"/>
  <c r="G430" i="5"/>
  <c r="D430" i="5"/>
  <c r="M335" i="5"/>
  <c r="L335" i="5"/>
  <c r="B421" i="7" l="1"/>
  <c r="C421" i="7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Q334" i="8"/>
  <c r="R432" i="5"/>
  <c r="J431" i="5"/>
  <c r="I431" i="5"/>
  <c r="H431" i="5"/>
  <c r="G431" i="5"/>
  <c r="E431" i="5"/>
  <c r="D431" i="5"/>
  <c r="C431" i="5"/>
  <c r="B431" i="5"/>
  <c r="F431" i="5"/>
  <c r="K431" i="5"/>
  <c r="L336" i="5"/>
  <c r="M336" i="5"/>
  <c r="B422" i="7" l="1"/>
  <c r="C422" i="7"/>
  <c r="A422" i="7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335" i="8"/>
  <c r="R433" i="5"/>
  <c r="J432" i="5"/>
  <c r="H432" i="5"/>
  <c r="G432" i="5"/>
  <c r="F432" i="5"/>
  <c r="D432" i="5"/>
  <c r="C432" i="5"/>
  <c r="E432" i="5"/>
  <c r="K432" i="5"/>
  <c r="I432" i="5"/>
  <c r="B432" i="5"/>
  <c r="M337" i="5"/>
  <c r="L337" i="5"/>
  <c r="A423" i="7" l="1"/>
  <c r="B423" i="7"/>
  <c r="C423" i="7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V424" i="7"/>
  <c r="U424" i="7"/>
  <c r="R424" i="7"/>
  <c r="Q424" i="7"/>
  <c r="Q336" i="8"/>
  <c r="R434" i="5"/>
  <c r="J433" i="5"/>
  <c r="G433" i="5"/>
  <c r="F433" i="5"/>
  <c r="E433" i="5"/>
  <c r="C433" i="5"/>
  <c r="K433" i="5"/>
  <c r="B433" i="5"/>
  <c r="H433" i="5"/>
  <c r="D433" i="5"/>
  <c r="I433" i="5"/>
  <c r="L338" i="5"/>
  <c r="M338" i="5"/>
  <c r="C424" i="7" l="1"/>
  <c r="B424" i="7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Q337" i="8"/>
  <c r="R435" i="5"/>
  <c r="J434" i="5"/>
  <c r="F434" i="5"/>
  <c r="E434" i="5"/>
  <c r="D434" i="5"/>
  <c r="K434" i="5"/>
  <c r="B434" i="5"/>
  <c r="I434" i="5"/>
  <c r="H434" i="5"/>
  <c r="G434" i="5"/>
  <c r="C434" i="5"/>
  <c r="L339" i="5"/>
  <c r="M339" i="5"/>
  <c r="B425" i="7" l="1"/>
  <c r="A425" i="7"/>
  <c r="C425" i="7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338" i="8"/>
  <c r="R436" i="5"/>
  <c r="J435" i="5"/>
  <c r="E435" i="5"/>
  <c r="D435" i="5"/>
  <c r="C435" i="5"/>
  <c r="I435" i="5"/>
  <c r="H435" i="5"/>
  <c r="K435" i="5"/>
  <c r="G435" i="5"/>
  <c r="F435" i="5"/>
  <c r="B435" i="5"/>
  <c r="L340" i="5"/>
  <c r="M340" i="5"/>
  <c r="C426" i="7" l="1"/>
  <c r="B426" i="7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A426" i="7"/>
  <c r="Q339" i="8"/>
  <c r="R437" i="5"/>
  <c r="J436" i="5"/>
  <c r="D436" i="5"/>
  <c r="C436" i="5"/>
  <c r="K436" i="5"/>
  <c r="B436" i="5"/>
  <c r="H436" i="5"/>
  <c r="G436" i="5"/>
  <c r="E436" i="5"/>
  <c r="I436" i="5"/>
  <c r="F436" i="5"/>
  <c r="M341" i="5"/>
  <c r="L341" i="5"/>
  <c r="C427" i="7" l="1"/>
  <c r="B427" i="7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V428" i="7"/>
  <c r="U428" i="7"/>
  <c r="R428" i="7"/>
  <c r="Q428" i="7"/>
  <c r="A427" i="7"/>
  <c r="T428" i="7"/>
  <c r="S428" i="7"/>
  <c r="Q340" i="8"/>
  <c r="R438" i="5"/>
  <c r="C437" i="5"/>
  <c r="K437" i="5"/>
  <c r="B437" i="5"/>
  <c r="J437" i="5"/>
  <c r="I437" i="5"/>
  <c r="G437" i="5"/>
  <c r="F437" i="5"/>
  <c r="D437" i="5"/>
  <c r="H437" i="5"/>
  <c r="E437" i="5"/>
  <c r="L342" i="5"/>
  <c r="M342" i="5"/>
  <c r="C428" i="7" l="1"/>
  <c r="A428" i="7"/>
  <c r="B428" i="7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Q341" i="8"/>
  <c r="R439" i="5"/>
  <c r="K438" i="5"/>
  <c r="B438" i="5"/>
  <c r="J438" i="5"/>
  <c r="I438" i="5"/>
  <c r="H438" i="5"/>
  <c r="F438" i="5"/>
  <c r="E438" i="5"/>
  <c r="D438" i="5"/>
  <c r="C438" i="5"/>
  <c r="G438" i="5"/>
  <c r="L343" i="5"/>
  <c r="M343" i="5"/>
  <c r="C429" i="7" l="1"/>
  <c r="B429" i="7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342" i="8"/>
  <c r="R440" i="5"/>
  <c r="J439" i="5"/>
  <c r="I439" i="5"/>
  <c r="H439" i="5"/>
  <c r="G439" i="5"/>
  <c r="E439" i="5"/>
  <c r="D439" i="5"/>
  <c r="F439" i="5"/>
  <c r="C439" i="5"/>
  <c r="K439" i="5"/>
  <c r="B439" i="5"/>
  <c r="L344" i="5"/>
  <c r="M344" i="5"/>
  <c r="A430" i="7" l="1"/>
  <c r="C430" i="7"/>
  <c r="B430" i="7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343" i="8"/>
  <c r="R441" i="5"/>
  <c r="J440" i="5"/>
  <c r="H440" i="5"/>
  <c r="G440" i="5"/>
  <c r="F440" i="5"/>
  <c r="D440" i="5"/>
  <c r="C440" i="5"/>
  <c r="I440" i="5"/>
  <c r="E440" i="5"/>
  <c r="K440" i="5"/>
  <c r="B440" i="5"/>
  <c r="L345" i="5"/>
  <c r="M345" i="5"/>
  <c r="B431" i="7" l="1"/>
  <c r="A431" i="7"/>
  <c r="C431" i="7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V432" i="7"/>
  <c r="U432" i="7"/>
  <c r="C432" i="7" s="1"/>
  <c r="R432" i="7"/>
  <c r="Q432" i="7"/>
  <c r="T432" i="7"/>
  <c r="S432" i="7"/>
  <c r="Q344" i="8"/>
  <c r="R442" i="5"/>
  <c r="J441" i="5"/>
  <c r="G441" i="5"/>
  <c r="F441" i="5"/>
  <c r="E441" i="5"/>
  <c r="C441" i="5"/>
  <c r="K441" i="5"/>
  <c r="B441" i="5"/>
  <c r="I441" i="5"/>
  <c r="H441" i="5"/>
  <c r="D441" i="5"/>
  <c r="L346" i="5"/>
  <c r="M346" i="5"/>
  <c r="B432" i="7" l="1"/>
  <c r="A432" i="7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Q345" i="8"/>
  <c r="R443" i="5"/>
  <c r="J442" i="5"/>
  <c r="F442" i="5"/>
  <c r="E442" i="5"/>
  <c r="D442" i="5"/>
  <c r="K442" i="5"/>
  <c r="B442" i="5"/>
  <c r="I442" i="5"/>
  <c r="H442" i="5"/>
  <c r="G442" i="5"/>
  <c r="C442" i="5"/>
  <c r="L347" i="5"/>
  <c r="M347" i="5"/>
  <c r="B433" i="7" l="1"/>
  <c r="C433" i="7"/>
  <c r="A433" i="7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V434" i="7"/>
  <c r="U434" i="7"/>
  <c r="Q346" i="8"/>
  <c r="R444" i="5"/>
  <c r="J443" i="5"/>
  <c r="E443" i="5"/>
  <c r="D443" i="5"/>
  <c r="C443" i="5"/>
  <c r="I443" i="5"/>
  <c r="H443" i="5"/>
  <c r="B443" i="5"/>
  <c r="F443" i="5"/>
  <c r="K443" i="5"/>
  <c r="G443" i="5"/>
  <c r="M348" i="5"/>
  <c r="L348" i="5"/>
  <c r="C434" i="7" l="1"/>
  <c r="B434" i="7"/>
  <c r="A434" i="7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347" i="8"/>
  <c r="R445" i="5"/>
  <c r="J444" i="5"/>
  <c r="D444" i="5"/>
  <c r="C444" i="5"/>
  <c r="K444" i="5"/>
  <c r="B444" i="5"/>
  <c r="H444" i="5"/>
  <c r="G444" i="5"/>
  <c r="E444" i="5"/>
  <c r="I444" i="5"/>
  <c r="F444" i="5"/>
  <c r="L349" i="5"/>
  <c r="M349" i="5"/>
  <c r="C435" i="7" l="1"/>
  <c r="B435" i="7"/>
  <c r="A435" i="7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U436" i="7"/>
  <c r="V436" i="7"/>
  <c r="T436" i="7"/>
  <c r="S436" i="7"/>
  <c r="R436" i="7"/>
  <c r="Q436" i="7"/>
  <c r="Q348" i="8"/>
  <c r="R446" i="5"/>
  <c r="I445" i="5"/>
  <c r="H445" i="5"/>
  <c r="E445" i="5"/>
  <c r="D445" i="5"/>
  <c r="J445" i="5"/>
  <c r="C445" i="5"/>
  <c r="B445" i="5"/>
  <c r="K445" i="5"/>
  <c r="G445" i="5"/>
  <c r="F445" i="5"/>
  <c r="M350" i="5"/>
  <c r="L350" i="5"/>
  <c r="B436" i="7" l="1"/>
  <c r="C436" i="7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Q349" i="8"/>
  <c r="R447" i="5"/>
  <c r="H446" i="5"/>
  <c r="G446" i="5"/>
  <c r="E446" i="5"/>
  <c r="D446" i="5"/>
  <c r="C446" i="5"/>
  <c r="K446" i="5"/>
  <c r="I446" i="5"/>
  <c r="B446" i="5"/>
  <c r="J446" i="5"/>
  <c r="F446" i="5"/>
  <c r="M351" i="5"/>
  <c r="L351" i="5"/>
  <c r="B437" i="7" l="1"/>
  <c r="C437" i="7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350" i="8"/>
  <c r="R448" i="5"/>
  <c r="G447" i="5"/>
  <c r="F447" i="5"/>
  <c r="D447" i="5"/>
  <c r="C447" i="5"/>
  <c r="J447" i="5"/>
  <c r="K447" i="5"/>
  <c r="B447" i="5"/>
  <c r="E447" i="5"/>
  <c r="I447" i="5"/>
  <c r="H447" i="5"/>
  <c r="L352" i="5"/>
  <c r="M352" i="5"/>
  <c r="A438" i="7" l="1"/>
  <c r="B438" i="7"/>
  <c r="C438" i="7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Q351" i="8"/>
  <c r="R449" i="5"/>
  <c r="F448" i="5"/>
  <c r="E448" i="5"/>
  <c r="C448" i="5"/>
  <c r="J448" i="5"/>
  <c r="K448" i="5"/>
  <c r="B448" i="5"/>
  <c r="I448" i="5"/>
  <c r="G448" i="5"/>
  <c r="D448" i="5"/>
  <c r="H448" i="5"/>
  <c r="L353" i="5"/>
  <c r="M353" i="5"/>
  <c r="C439" i="7" l="1"/>
  <c r="L180" i="4"/>
  <c r="A439" i="7"/>
  <c r="B439" i="7"/>
  <c r="E181" i="4"/>
  <c r="D181" i="4"/>
  <c r="I181" i="4"/>
  <c r="J181" i="4"/>
  <c r="K181" i="4"/>
  <c r="B181" i="4"/>
  <c r="G181" i="4"/>
  <c r="H181" i="4"/>
  <c r="C181" i="4"/>
  <c r="F181" i="4"/>
  <c r="R182" i="4"/>
  <c r="M180" i="4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352" i="8"/>
  <c r="R450" i="5"/>
  <c r="E449" i="5"/>
  <c r="D449" i="5"/>
  <c r="C449" i="5"/>
  <c r="J449" i="5"/>
  <c r="K449" i="5"/>
  <c r="B449" i="5"/>
  <c r="I449" i="5"/>
  <c r="H449" i="5"/>
  <c r="G449" i="5"/>
  <c r="F449" i="5"/>
  <c r="M354" i="5"/>
  <c r="L354" i="5"/>
  <c r="L181" i="4" l="1"/>
  <c r="C440" i="7"/>
  <c r="B440" i="7"/>
  <c r="M181" i="4"/>
  <c r="K182" i="4"/>
  <c r="E182" i="4"/>
  <c r="C182" i="4"/>
  <c r="G182" i="4"/>
  <c r="B182" i="4"/>
  <c r="I182" i="4"/>
  <c r="F182" i="4"/>
  <c r="D182" i="4"/>
  <c r="H182" i="4"/>
  <c r="J182" i="4"/>
  <c r="R183" i="4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Q353" i="8"/>
  <c r="R451" i="5"/>
  <c r="D450" i="5"/>
  <c r="C450" i="5"/>
  <c r="J450" i="5"/>
  <c r="K450" i="5"/>
  <c r="B450" i="5"/>
  <c r="I450" i="5"/>
  <c r="H450" i="5"/>
  <c r="G450" i="5"/>
  <c r="E450" i="5"/>
  <c r="F450" i="5"/>
  <c r="M355" i="5"/>
  <c r="L355" i="5"/>
  <c r="M182" i="4" l="1"/>
  <c r="C441" i="7"/>
  <c r="B441" i="7"/>
  <c r="A441" i="7"/>
  <c r="C183" i="4"/>
  <c r="D183" i="4"/>
  <c r="H183" i="4"/>
  <c r="I183" i="4"/>
  <c r="K183" i="4"/>
  <c r="J183" i="4"/>
  <c r="E183" i="4"/>
  <c r="B183" i="4"/>
  <c r="G183" i="4"/>
  <c r="F183" i="4"/>
  <c r="R184" i="4"/>
  <c r="L182" i="4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354" i="8"/>
  <c r="R452" i="5"/>
  <c r="C451" i="5"/>
  <c r="J451" i="5"/>
  <c r="K451" i="5"/>
  <c r="B451" i="5"/>
  <c r="I451" i="5"/>
  <c r="H451" i="5"/>
  <c r="G451" i="5"/>
  <c r="F451" i="5"/>
  <c r="E451" i="5"/>
  <c r="D451" i="5"/>
  <c r="L356" i="5"/>
  <c r="M356" i="5"/>
  <c r="C442" i="7" l="1"/>
  <c r="B442" i="7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A442" i="7"/>
  <c r="Q355" i="8"/>
  <c r="R453" i="5"/>
  <c r="J452" i="5"/>
  <c r="K452" i="5"/>
  <c r="B452" i="5"/>
  <c r="I452" i="5"/>
  <c r="H452" i="5"/>
  <c r="G452" i="5"/>
  <c r="F452" i="5"/>
  <c r="E452" i="5"/>
  <c r="C452" i="5"/>
  <c r="D452" i="5"/>
  <c r="L357" i="5"/>
  <c r="M357" i="5"/>
  <c r="L184" i="4" l="1"/>
  <c r="B443" i="7"/>
  <c r="C443" i="7"/>
  <c r="H185" i="4"/>
  <c r="D185" i="4"/>
  <c r="I185" i="4"/>
  <c r="F185" i="4"/>
  <c r="G185" i="4"/>
  <c r="C185" i="4"/>
  <c r="J185" i="4"/>
  <c r="B185" i="4"/>
  <c r="K185" i="4"/>
  <c r="E185" i="4"/>
  <c r="R186" i="4"/>
  <c r="M184" i="4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U444" i="7"/>
  <c r="V444" i="7"/>
  <c r="R444" i="7"/>
  <c r="Q444" i="7"/>
  <c r="A443" i="7"/>
  <c r="T444" i="7"/>
  <c r="S444" i="7"/>
  <c r="Q356" i="8"/>
  <c r="R454" i="5"/>
  <c r="I453" i="5"/>
  <c r="H453" i="5"/>
  <c r="G453" i="5"/>
  <c r="F453" i="5"/>
  <c r="E453" i="5"/>
  <c r="D453" i="5"/>
  <c r="K453" i="5"/>
  <c r="C453" i="5"/>
  <c r="B453" i="5"/>
  <c r="J453" i="5"/>
  <c r="L358" i="5"/>
  <c r="M358" i="5"/>
  <c r="B444" i="7" l="1"/>
  <c r="A444" i="7"/>
  <c r="C444" i="7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Q357" i="8"/>
  <c r="R455" i="5"/>
  <c r="H454" i="5"/>
  <c r="G454" i="5"/>
  <c r="F454" i="5"/>
  <c r="E454" i="5"/>
  <c r="D454" i="5"/>
  <c r="C454" i="5"/>
  <c r="J454" i="5"/>
  <c r="K454" i="5"/>
  <c r="B454" i="5"/>
  <c r="I454" i="5"/>
  <c r="M359" i="5"/>
  <c r="L359" i="5"/>
  <c r="B445" i="7" l="1"/>
  <c r="A445" i="7"/>
  <c r="C445" i="7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358" i="8"/>
  <c r="R456" i="5"/>
  <c r="G455" i="5"/>
  <c r="F455" i="5"/>
  <c r="E455" i="5"/>
  <c r="D455" i="5"/>
  <c r="C455" i="5"/>
  <c r="J455" i="5"/>
  <c r="K455" i="5"/>
  <c r="B455" i="5"/>
  <c r="H455" i="5"/>
  <c r="I455" i="5"/>
  <c r="L360" i="5"/>
  <c r="M360" i="5"/>
  <c r="M187" i="4" l="1"/>
  <c r="B446" i="7"/>
  <c r="C446" i="7"/>
  <c r="I188" i="4"/>
  <c r="E188" i="4"/>
  <c r="F188" i="4"/>
  <c r="D188" i="4"/>
  <c r="K188" i="4"/>
  <c r="C188" i="4"/>
  <c r="J188" i="4"/>
  <c r="G188" i="4"/>
  <c r="H188" i="4"/>
  <c r="B188" i="4"/>
  <c r="R189" i="4"/>
  <c r="L187" i="4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A446" i="7"/>
  <c r="Q359" i="8"/>
  <c r="R457" i="5"/>
  <c r="F456" i="5"/>
  <c r="E456" i="5"/>
  <c r="D456" i="5"/>
  <c r="C456" i="5"/>
  <c r="J456" i="5"/>
  <c r="K456" i="5"/>
  <c r="B456" i="5"/>
  <c r="I456" i="5"/>
  <c r="H456" i="5"/>
  <c r="G456" i="5"/>
  <c r="L361" i="5"/>
  <c r="M361" i="5"/>
  <c r="A447" i="7" l="1"/>
  <c r="B447" i="7"/>
  <c r="C447" i="7"/>
  <c r="M188" i="4"/>
  <c r="L188" i="4"/>
  <c r="F189" i="4"/>
  <c r="H189" i="4"/>
  <c r="C189" i="4"/>
  <c r="K189" i="4"/>
  <c r="B189" i="4"/>
  <c r="E189" i="4"/>
  <c r="I189" i="4"/>
  <c r="D189" i="4"/>
  <c r="J189" i="4"/>
  <c r="M189" i="4" s="1"/>
  <c r="G189" i="4"/>
  <c r="R190" i="4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V448" i="7"/>
  <c r="U448" i="7"/>
  <c r="R448" i="7"/>
  <c r="Q448" i="7"/>
  <c r="S448" i="7"/>
  <c r="T448" i="7"/>
  <c r="Q360" i="8"/>
  <c r="R458" i="5"/>
  <c r="E457" i="5"/>
  <c r="D457" i="5"/>
  <c r="C457" i="5"/>
  <c r="J457" i="5"/>
  <c r="K457" i="5"/>
  <c r="B457" i="5"/>
  <c r="I457" i="5"/>
  <c r="H457" i="5"/>
  <c r="F457" i="5"/>
  <c r="G457" i="5"/>
  <c r="M362" i="5"/>
  <c r="L362" i="5"/>
  <c r="A448" i="7" l="1"/>
  <c r="C448" i="7"/>
  <c r="B448" i="7"/>
  <c r="H190" i="4"/>
  <c r="E190" i="4"/>
  <c r="K190" i="4"/>
  <c r="G190" i="4"/>
  <c r="F190" i="4"/>
  <c r="I190" i="4"/>
  <c r="B190" i="4"/>
  <c r="J190" i="4"/>
  <c r="D190" i="4"/>
  <c r="C190" i="4"/>
  <c r="R191" i="4"/>
  <c r="L189" i="4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Q361" i="8"/>
  <c r="R459" i="5"/>
  <c r="D458" i="5"/>
  <c r="C458" i="5"/>
  <c r="J458" i="5"/>
  <c r="K458" i="5"/>
  <c r="B458" i="5"/>
  <c r="I458" i="5"/>
  <c r="H458" i="5"/>
  <c r="G458" i="5"/>
  <c r="F458" i="5"/>
  <c r="E458" i="5"/>
  <c r="L363" i="5"/>
  <c r="M363" i="5"/>
  <c r="C449" i="7" l="1"/>
  <c r="B449" i="7"/>
  <c r="A449" i="7"/>
  <c r="L190" i="4"/>
  <c r="M190" i="4"/>
  <c r="C191" i="4"/>
  <c r="K191" i="4"/>
  <c r="M191" i="4" s="1"/>
  <c r="J191" i="4"/>
  <c r="I191" i="4"/>
  <c r="E191" i="4"/>
  <c r="G191" i="4"/>
  <c r="H191" i="4"/>
  <c r="F191" i="4"/>
  <c r="B191" i="4"/>
  <c r="D191" i="4"/>
  <c r="R192" i="4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362" i="8"/>
  <c r="R460" i="5"/>
  <c r="C459" i="5"/>
  <c r="J459" i="5"/>
  <c r="K459" i="5"/>
  <c r="B459" i="5"/>
  <c r="I459" i="5"/>
  <c r="H459" i="5"/>
  <c r="G459" i="5"/>
  <c r="F459" i="5"/>
  <c r="D459" i="5"/>
  <c r="E459" i="5"/>
  <c r="L364" i="5"/>
  <c r="M364" i="5"/>
  <c r="B450" i="7" l="1"/>
  <c r="C450" i="7"/>
  <c r="A450" i="7"/>
  <c r="I192" i="4"/>
  <c r="E192" i="4"/>
  <c r="G192" i="4"/>
  <c r="D192" i="4"/>
  <c r="K192" i="4"/>
  <c r="C192" i="4"/>
  <c r="H192" i="4"/>
  <c r="J192" i="4"/>
  <c r="B192" i="4"/>
  <c r="F192" i="4"/>
  <c r="R193" i="4"/>
  <c r="L191" i="4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363" i="8"/>
  <c r="R461" i="5"/>
  <c r="J460" i="5"/>
  <c r="K460" i="5"/>
  <c r="B460" i="5"/>
  <c r="I460" i="5"/>
  <c r="H460" i="5"/>
  <c r="G460" i="5"/>
  <c r="F460" i="5"/>
  <c r="E460" i="5"/>
  <c r="D460" i="5"/>
  <c r="C460" i="5"/>
  <c r="M365" i="5"/>
  <c r="L365" i="5"/>
  <c r="B451" i="7" l="1"/>
  <c r="A451" i="7"/>
  <c r="C451" i="7"/>
  <c r="M192" i="4"/>
  <c r="L192" i="4"/>
  <c r="C193" i="4"/>
  <c r="K193" i="4"/>
  <c r="M193" i="4" s="1"/>
  <c r="F193" i="4"/>
  <c r="G193" i="4"/>
  <c r="D193" i="4"/>
  <c r="B193" i="4"/>
  <c r="I193" i="4"/>
  <c r="J193" i="4"/>
  <c r="E193" i="4"/>
  <c r="H193" i="4"/>
  <c r="R194" i="4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V452" i="7"/>
  <c r="U452" i="7"/>
  <c r="R452" i="7"/>
  <c r="Q452" i="7"/>
  <c r="Q364" i="8"/>
  <c r="R462" i="5"/>
  <c r="I461" i="5"/>
  <c r="H461" i="5"/>
  <c r="G461" i="5"/>
  <c r="F461" i="5"/>
  <c r="E461" i="5"/>
  <c r="D461" i="5"/>
  <c r="B461" i="5"/>
  <c r="J461" i="5"/>
  <c r="K461" i="5"/>
  <c r="C461" i="5"/>
  <c r="L366" i="5"/>
  <c r="M366" i="5"/>
  <c r="B452" i="7" l="1"/>
  <c r="C452" i="7"/>
  <c r="L193" i="4"/>
  <c r="H194" i="4"/>
  <c r="I194" i="4"/>
  <c r="B194" i="4"/>
  <c r="C194" i="4"/>
  <c r="K194" i="4"/>
  <c r="E194" i="4"/>
  <c r="D194" i="4"/>
  <c r="F194" i="4"/>
  <c r="G194" i="4"/>
  <c r="J194" i="4"/>
  <c r="R195" i="4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Q365" i="8"/>
  <c r="R463" i="5"/>
  <c r="H462" i="5"/>
  <c r="G462" i="5"/>
  <c r="F462" i="5"/>
  <c r="E462" i="5"/>
  <c r="D462" i="5"/>
  <c r="C462" i="5"/>
  <c r="I462" i="5"/>
  <c r="B462" i="5"/>
  <c r="K462" i="5"/>
  <c r="J462" i="5"/>
  <c r="M367" i="5"/>
  <c r="L367" i="5"/>
  <c r="C453" i="7" l="1"/>
  <c r="B453" i="7"/>
  <c r="A453" i="7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366" i="8"/>
  <c r="R464" i="5"/>
  <c r="G463" i="5"/>
  <c r="F463" i="5"/>
  <c r="E463" i="5"/>
  <c r="D463" i="5"/>
  <c r="C463" i="5"/>
  <c r="J463" i="5"/>
  <c r="K463" i="5"/>
  <c r="B463" i="5"/>
  <c r="I463" i="5"/>
  <c r="H463" i="5"/>
  <c r="M368" i="5"/>
  <c r="L368" i="5"/>
  <c r="A454" i="7" l="1"/>
  <c r="B454" i="7"/>
  <c r="C454" i="7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367" i="8"/>
  <c r="R465" i="5"/>
  <c r="F464" i="5"/>
  <c r="E464" i="5"/>
  <c r="D464" i="5"/>
  <c r="C464" i="5"/>
  <c r="J464" i="5"/>
  <c r="K464" i="5"/>
  <c r="B464" i="5"/>
  <c r="I464" i="5"/>
  <c r="G464" i="5"/>
  <c r="H464" i="5"/>
  <c r="L369" i="5"/>
  <c r="M369" i="5"/>
  <c r="B455" i="7" l="1"/>
  <c r="A455" i="7"/>
  <c r="C455" i="7"/>
  <c r="L196" i="4"/>
  <c r="M196" i="4"/>
  <c r="E197" i="4"/>
  <c r="K197" i="4"/>
  <c r="L197" i="4" s="1"/>
  <c r="I197" i="4"/>
  <c r="F197" i="4"/>
  <c r="J197" i="4"/>
  <c r="D197" i="4"/>
  <c r="B197" i="4"/>
  <c r="C197" i="4"/>
  <c r="H197" i="4"/>
  <c r="G197" i="4"/>
  <c r="R198" i="4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V456" i="7"/>
  <c r="U456" i="7"/>
  <c r="Q456" i="7"/>
  <c r="R456" i="7"/>
  <c r="Q368" i="8"/>
  <c r="R466" i="5"/>
  <c r="E465" i="5"/>
  <c r="D465" i="5"/>
  <c r="C465" i="5"/>
  <c r="J465" i="5"/>
  <c r="K465" i="5"/>
  <c r="B465" i="5"/>
  <c r="I465" i="5"/>
  <c r="H465" i="5"/>
  <c r="G465" i="5"/>
  <c r="F465" i="5"/>
  <c r="M370" i="5"/>
  <c r="L370" i="5"/>
  <c r="C456" i="7" l="1"/>
  <c r="B456" i="7"/>
  <c r="E198" i="4"/>
  <c r="F198" i="4"/>
  <c r="C198" i="4"/>
  <c r="H198" i="4"/>
  <c r="I198" i="4"/>
  <c r="K198" i="4"/>
  <c r="G198" i="4"/>
  <c r="B198" i="4"/>
  <c r="D198" i="4"/>
  <c r="J198" i="4"/>
  <c r="R199" i="4"/>
  <c r="M197" i="4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369" i="8"/>
  <c r="R467" i="5"/>
  <c r="D466" i="5"/>
  <c r="C466" i="5"/>
  <c r="J466" i="5"/>
  <c r="K466" i="5"/>
  <c r="B466" i="5"/>
  <c r="I466" i="5"/>
  <c r="H466" i="5"/>
  <c r="G466" i="5"/>
  <c r="E466" i="5"/>
  <c r="F466" i="5"/>
  <c r="M371" i="5"/>
  <c r="L371" i="5"/>
  <c r="C457" i="7" l="1"/>
  <c r="A457" i="7"/>
  <c r="B457" i="7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Q370" i="8"/>
  <c r="R468" i="5"/>
  <c r="C467" i="5"/>
  <c r="J467" i="5"/>
  <c r="K467" i="5"/>
  <c r="B467" i="5"/>
  <c r="I467" i="5"/>
  <c r="H467" i="5"/>
  <c r="G467" i="5"/>
  <c r="F467" i="5"/>
  <c r="E467" i="5"/>
  <c r="D467" i="5"/>
  <c r="L372" i="5"/>
  <c r="M372" i="5"/>
  <c r="B458" i="7" l="1"/>
  <c r="C458" i="7"/>
  <c r="A458" i="7"/>
  <c r="M199" i="4"/>
  <c r="D200" i="4"/>
  <c r="K200" i="4"/>
  <c r="M200" i="4" s="1"/>
  <c r="C200" i="4"/>
  <c r="H200" i="4"/>
  <c r="G200" i="4"/>
  <c r="I200" i="4"/>
  <c r="E200" i="4"/>
  <c r="J200" i="4"/>
  <c r="F200" i="4"/>
  <c r="B200" i="4"/>
  <c r="R201" i="4"/>
  <c r="L199" i="4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371" i="8"/>
  <c r="R469" i="5"/>
  <c r="J468" i="5"/>
  <c r="K468" i="5"/>
  <c r="B468" i="5"/>
  <c r="I468" i="5"/>
  <c r="H468" i="5"/>
  <c r="G468" i="5"/>
  <c r="F468" i="5"/>
  <c r="E468" i="5"/>
  <c r="C468" i="5"/>
  <c r="D468" i="5"/>
  <c r="L373" i="5"/>
  <c r="M373" i="5"/>
  <c r="A459" i="7" l="1"/>
  <c r="B459" i="7"/>
  <c r="C459" i="7"/>
  <c r="L200" i="4"/>
  <c r="H201" i="4"/>
  <c r="C201" i="4"/>
  <c r="I201" i="4"/>
  <c r="B201" i="4"/>
  <c r="F201" i="4"/>
  <c r="J201" i="4"/>
  <c r="D201" i="4"/>
  <c r="G201" i="4"/>
  <c r="K201" i="4"/>
  <c r="E201" i="4"/>
  <c r="R202" i="4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V460" i="7"/>
  <c r="U460" i="7"/>
  <c r="R460" i="7"/>
  <c r="Q460" i="7"/>
  <c r="T460" i="7"/>
  <c r="S460" i="7"/>
  <c r="Q372" i="8"/>
  <c r="R470" i="5"/>
  <c r="I469" i="5"/>
  <c r="H469" i="5"/>
  <c r="G469" i="5"/>
  <c r="F469" i="5"/>
  <c r="E469" i="5"/>
  <c r="D469" i="5"/>
  <c r="J469" i="5"/>
  <c r="K469" i="5"/>
  <c r="C469" i="5"/>
  <c r="B469" i="5"/>
  <c r="L374" i="5"/>
  <c r="M374" i="5"/>
  <c r="C460" i="7" l="1"/>
  <c r="B460" i="7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A460" i="7"/>
  <c r="Q461" i="7"/>
  <c r="R461" i="7"/>
  <c r="T461" i="7"/>
  <c r="S461" i="7"/>
  <c r="V461" i="7"/>
  <c r="U461" i="7"/>
  <c r="C461" i="7" s="1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Q373" i="8"/>
  <c r="R471" i="5"/>
  <c r="H470" i="5"/>
  <c r="G470" i="5"/>
  <c r="F470" i="5"/>
  <c r="E470" i="5"/>
  <c r="D470" i="5"/>
  <c r="C470" i="5"/>
  <c r="J470" i="5"/>
  <c r="K470" i="5"/>
  <c r="I470" i="5"/>
  <c r="B470" i="5"/>
  <c r="M375" i="5"/>
  <c r="L375" i="5"/>
  <c r="B461" i="7" l="1"/>
  <c r="L202" i="4"/>
  <c r="E203" i="4"/>
  <c r="I203" i="4"/>
  <c r="J203" i="4"/>
  <c r="F203" i="4"/>
  <c r="G203" i="4"/>
  <c r="C203" i="4"/>
  <c r="K203" i="4"/>
  <c r="M203" i="4" s="1"/>
  <c r="H203" i="4"/>
  <c r="B203" i="4"/>
  <c r="D203" i="4"/>
  <c r="R204" i="4"/>
  <c r="M202" i="4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Q374" i="8"/>
  <c r="R472" i="5"/>
  <c r="G471" i="5"/>
  <c r="F471" i="5"/>
  <c r="E471" i="5"/>
  <c r="D471" i="5"/>
  <c r="C471" i="5"/>
  <c r="J471" i="5"/>
  <c r="K471" i="5"/>
  <c r="B471" i="5"/>
  <c r="H471" i="5"/>
  <c r="I471" i="5"/>
  <c r="M376" i="5"/>
  <c r="L376" i="5"/>
  <c r="C462" i="7" l="1"/>
  <c r="A462" i="7"/>
  <c r="B462" i="7"/>
  <c r="E204" i="4"/>
  <c r="C204" i="4"/>
  <c r="J204" i="4"/>
  <c r="D204" i="4"/>
  <c r="B204" i="4"/>
  <c r="I204" i="4"/>
  <c r="H204" i="4"/>
  <c r="F204" i="4"/>
  <c r="K204" i="4"/>
  <c r="M204" i="4" s="1"/>
  <c r="G204" i="4"/>
  <c r="R205" i="4"/>
  <c r="L203" i="4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375" i="8"/>
  <c r="R473" i="5"/>
  <c r="F472" i="5"/>
  <c r="E472" i="5"/>
  <c r="D472" i="5"/>
  <c r="C472" i="5"/>
  <c r="J472" i="5"/>
  <c r="K472" i="5"/>
  <c r="B472" i="5"/>
  <c r="I472" i="5"/>
  <c r="H472" i="5"/>
  <c r="G472" i="5"/>
  <c r="M377" i="5"/>
  <c r="L377" i="5"/>
  <c r="C463" i="7" l="1"/>
  <c r="B463" i="7"/>
  <c r="A463" i="7"/>
  <c r="G205" i="4"/>
  <c r="E205" i="4"/>
  <c r="C205" i="4"/>
  <c r="D205" i="4"/>
  <c r="I205" i="4"/>
  <c r="J205" i="4"/>
  <c r="F205" i="4"/>
  <c r="H205" i="4"/>
  <c r="K205" i="4"/>
  <c r="B205" i="4"/>
  <c r="R206" i="4"/>
  <c r="L204" i="4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Q376" i="8"/>
  <c r="R474" i="5"/>
  <c r="E473" i="5"/>
  <c r="D473" i="5"/>
  <c r="C473" i="5"/>
  <c r="J473" i="5"/>
  <c r="K473" i="5"/>
  <c r="B473" i="5"/>
  <c r="I473" i="5"/>
  <c r="H473" i="5"/>
  <c r="F473" i="5"/>
  <c r="G473" i="5"/>
  <c r="M378" i="5"/>
  <c r="L378" i="5"/>
  <c r="C464" i="7" l="1"/>
  <c r="B464" i="7"/>
  <c r="L205" i="4"/>
  <c r="D206" i="4"/>
  <c r="H206" i="4"/>
  <c r="B206" i="4"/>
  <c r="F206" i="4"/>
  <c r="C206" i="4"/>
  <c r="I206" i="4"/>
  <c r="E206" i="4"/>
  <c r="K206" i="4"/>
  <c r="J206" i="4"/>
  <c r="M206" i="4" s="1"/>
  <c r="G206" i="4"/>
  <c r="R207" i="4"/>
  <c r="M205" i="4"/>
  <c r="A464" i="7"/>
  <c r="Q465" i="7"/>
  <c r="R465" i="7"/>
  <c r="T465" i="7"/>
  <c r="S465" i="7"/>
  <c r="B465" i="7" s="1"/>
  <c r="U465" i="7"/>
  <c r="V465" i="7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Q377" i="8"/>
  <c r="R475" i="5"/>
  <c r="D474" i="5"/>
  <c r="C474" i="5"/>
  <c r="J474" i="5"/>
  <c r="K474" i="5"/>
  <c r="B474" i="5"/>
  <c r="I474" i="5"/>
  <c r="H474" i="5"/>
  <c r="G474" i="5"/>
  <c r="F474" i="5"/>
  <c r="E474" i="5"/>
  <c r="M379" i="5"/>
  <c r="L379" i="5"/>
  <c r="C465" i="7" l="1"/>
  <c r="L206" i="4"/>
  <c r="I207" i="4"/>
  <c r="E207" i="4"/>
  <c r="H207" i="4"/>
  <c r="C207" i="4"/>
  <c r="J207" i="4"/>
  <c r="K207" i="4"/>
  <c r="L207" i="4" s="1"/>
  <c r="G207" i="4"/>
  <c r="F207" i="4"/>
  <c r="B207" i="4"/>
  <c r="D207" i="4"/>
  <c r="R208" i="4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C466" i="7" s="1"/>
  <c r="A465" i="7"/>
  <c r="Q378" i="8"/>
  <c r="R476" i="5"/>
  <c r="C475" i="5"/>
  <c r="J475" i="5"/>
  <c r="K475" i="5"/>
  <c r="B475" i="5"/>
  <c r="I475" i="5"/>
  <c r="H475" i="5"/>
  <c r="G475" i="5"/>
  <c r="F475" i="5"/>
  <c r="D475" i="5"/>
  <c r="E475" i="5"/>
  <c r="M380" i="5"/>
  <c r="L380" i="5"/>
  <c r="B466" i="7" l="1"/>
  <c r="A466" i="7"/>
  <c r="M207" i="4"/>
  <c r="H208" i="4"/>
  <c r="E208" i="4"/>
  <c r="B208" i="4"/>
  <c r="D208" i="4"/>
  <c r="G208" i="4"/>
  <c r="J208" i="4"/>
  <c r="I208" i="4"/>
  <c r="K208" i="4"/>
  <c r="C208" i="4"/>
  <c r="F208" i="4"/>
  <c r="R209" i="4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379" i="8"/>
  <c r="R477" i="5"/>
  <c r="J476" i="5"/>
  <c r="K476" i="5"/>
  <c r="B476" i="5"/>
  <c r="I476" i="5"/>
  <c r="H476" i="5"/>
  <c r="G476" i="5"/>
  <c r="F476" i="5"/>
  <c r="E476" i="5"/>
  <c r="D476" i="5"/>
  <c r="C476" i="5"/>
  <c r="M381" i="5"/>
  <c r="L381" i="5"/>
  <c r="C467" i="7" l="1"/>
  <c r="B467" i="7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V468" i="7"/>
  <c r="U468" i="7"/>
  <c r="R468" i="7"/>
  <c r="Q468" i="7"/>
  <c r="A467" i="7"/>
  <c r="S468" i="7"/>
  <c r="T468" i="7"/>
  <c r="Q380" i="8"/>
  <c r="R478" i="5"/>
  <c r="I477" i="5"/>
  <c r="H477" i="5"/>
  <c r="G477" i="5"/>
  <c r="F477" i="5"/>
  <c r="E477" i="5"/>
  <c r="D477" i="5"/>
  <c r="J477" i="5"/>
  <c r="K477" i="5"/>
  <c r="B477" i="5"/>
  <c r="C477" i="5"/>
  <c r="M382" i="5"/>
  <c r="L382" i="5"/>
  <c r="B468" i="7" l="1"/>
  <c r="A468" i="7"/>
  <c r="C468" i="7"/>
  <c r="L209" i="4"/>
  <c r="K210" i="4"/>
  <c r="L210" i="4" s="1"/>
  <c r="E210" i="4"/>
  <c r="C210" i="4"/>
  <c r="D210" i="4"/>
  <c r="B210" i="4"/>
  <c r="J210" i="4"/>
  <c r="G210" i="4"/>
  <c r="I210" i="4"/>
  <c r="F210" i="4"/>
  <c r="H210" i="4"/>
  <c r="R211" i="4"/>
  <c r="M209" i="4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Q381" i="8"/>
  <c r="R479" i="5"/>
  <c r="H478" i="5"/>
  <c r="G478" i="5"/>
  <c r="F478" i="5"/>
  <c r="E478" i="5"/>
  <c r="D478" i="5"/>
  <c r="C478" i="5"/>
  <c r="I478" i="5"/>
  <c r="B478" i="5"/>
  <c r="J478" i="5"/>
  <c r="K478" i="5"/>
  <c r="M383" i="5"/>
  <c r="L383" i="5"/>
  <c r="B469" i="7" l="1"/>
  <c r="C469" i="7"/>
  <c r="M210" i="4"/>
  <c r="K211" i="4"/>
  <c r="L211" i="4" s="1"/>
  <c r="E211" i="4"/>
  <c r="I211" i="4"/>
  <c r="C211" i="4"/>
  <c r="B211" i="4"/>
  <c r="D211" i="4"/>
  <c r="H211" i="4"/>
  <c r="J211" i="4"/>
  <c r="G211" i="4"/>
  <c r="F211" i="4"/>
  <c r="R212" i="4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382" i="8"/>
  <c r="R480" i="5"/>
  <c r="G479" i="5"/>
  <c r="F479" i="5"/>
  <c r="E479" i="5"/>
  <c r="D479" i="5"/>
  <c r="C479" i="5"/>
  <c r="J479" i="5"/>
  <c r="K479" i="5"/>
  <c r="B479" i="5"/>
  <c r="I479" i="5"/>
  <c r="H479" i="5"/>
  <c r="M384" i="5"/>
  <c r="L384" i="5"/>
  <c r="C470" i="7" l="1"/>
  <c r="B470" i="7"/>
  <c r="A470" i="7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U471" i="7"/>
  <c r="C471" i="7" s="1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S471" i="7"/>
  <c r="T471" i="7"/>
  <c r="Q471" i="7"/>
  <c r="R471" i="7"/>
  <c r="Q383" i="8"/>
  <c r="R481" i="5"/>
  <c r="F480" i="5"/>
  <c r="E480" i="5"/>
  <c r="D480" i="5"/>
  <c r="C480" i="5"/>
  <c r="J480" i="5"/>
  <c r="K480" i="5"/>
  <c r="B480" i="5"/>
  <c r="I480" i="5"/>
  <c r="G480" i="5"/>
  <c r="H480" i="5"/>
  <c r="L385" i="5"/>
  <c r="M385" i="5"/>
  <c r="B471" i="7" l="1"/>
  <c r="A471" i="7"/>
  <c r="L212" i="4"/>
  <c r="I213" i="4"/>
  <c r="H213" i="4"/>
  <c r="B213" i="4"/>
  <c r="G213" i="4"/>
  <c r="J213" i="4"/>
  <c r="C213" i="4"/>
  <c r="K213" i="4"/>
  <c r="E213" i="4"/>
  <c r="F213" i="4"/>
  <c r="D213" i="4"/>
  <c r="R214" i="4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U472" i="7"/>
  <c r="V472" i="7"/>
  <c r="Q384" i="8"/>
  <c r="R482" i="5"/>
  <c r="E481" i="5"/>
  <c r="D481" i="5"/>
  <c r="C481" i="5"/>
  <c r="J481" i="5"/>
  <c r="K481" i="5"/>
  <c r="B481" i="5"/>
  <c r="I481" i="5"/>
  <c r="H481" i="5"/>
  <c r="G481" i="5"/>
  <c r="F481" i="5"/>
  <c r="L386" i="5"/>
  <c r="M386" i="5"/>
  <c r="B472" i="7" l="1"/>
  <c r="A472" i="7"/>
  <c r="C472" i="7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385" i="8"/>
  <c r="R483" i="5"/>
  <c r="D482" i="5"/>
  <c r="C482" i="5"/>
  <c r="J482" i="5"/>
  <c r="K482" i="5"/>
  <c r="B482" i="5"/>
  <c r="I482" i="5"/>
  <c r="H482" i="5"/>
  <c r="G482" i="5"/>
  <c r="E482" i="5"/>
  <c r="F482" i="5"/>
  <c r="L387" i="5"/>
  <c r="M387" i="5"/>
  <c r="B473" i="7" l="1"/>
  <c r="C473" i="7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U474" i="7"/>
  <c r="V474" i="7"/>
  <c r="Q474" i="7"/>
  <c r="R474" i="7"/>
  <c r="A473" i="7"/>
  <c r="T474" i="7"/>
  <c r="S474" i="7"/>
  <c r="Q386" i="8"/>
  <c r="R484" i="5"/>
  <c r="C483" i="5"/>
  <c r="J483" i="5"/>
  <c r="K483" i="5"/>
  <c r="B483" i="5"/>
  <c r="I483" i="5"/>
  <c r="H483" i="5"/>
  <c r="G483" i="5"/>
  <c r="F483" i="5"/>
  <c r="E483" i="5"/>
  <c r="D483" i="5"/>
  <c r="M388" i="5"/>
  <c r="L388" i="5"/>
  <c r="B474" i="7" l="1"/>
  <c r="A474" i="7"/>
  <c r="C474" i="7"/>
  <c r="M215" i="4"/>
  <c r="I216" i="4"/>
  <c r="B216" i="4"/>
  <c r="E216" i="4"/>
  <c r="H216" i="4"/>
  <c r="G216" i="4"/>
  <c r="F216" i="4"/>
  <c r="K216" i="4"/>
  <c r="C216" i="4"/>
  <c r="J216" i="4"/>
  <c r="D216" i="4"/>
  <c r="R217" i="4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Q387" i="8"/>
  <c r="R485" i="5"/>
  <c r="J484" i="5"/>
  <c r="K484" i="5"/>
  <c r="B484" i="5"/>
  <c r="I484" i="5"/>
  <c r="H484" i="5"/>
  <c r="G484" i="5"/>
  <c r="F484" i="5"/>
  <c r="E484" i="5"/>
  <c r="C484" i="5"/>
  <c r="D484" i="5"/>
  <c r="M389" i="5"/>
  <c r="L389" i="5"/>
  <c r="C475" i="7" l="1"/>
  <c r="B475" i="7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388" i="8"/>
  <c r="R486" i="5"/>
  <c r="I485" i="5"/>
  <c r="H485" i="5"/>
  <c r="G485" i="5"/>
  <c r="F485" i="5"/>
  <c r="E485" i="5"/>
  <c r="D485" i="5"/>
  <c r="K485" i="5"/>
  <c r="C485" i="5"/>
  <c r="B485" i="5"/>
  <c r="J485" i="5"/>
  <c r="L390" i="5"/>
  <c r="M390" i="5"/>
  <c r="B476" i="7" l="1"/>
  <c r="C476" i="7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A476" i="7"/>
  <c r="Q389" i="8"/>
  <c r="R487" i="5"/>
  <c r="H486" i="5"/>
  <c r="G486" i="5"/>
  <c r="F486" i="5"/>
  <c r="E486" i="5"/>
  <c r="D486" i="5"/>
  <c r="C486" i="5"/>
  <c r="J486" i="5"/>
  <c r="K486" i="5"/>
  <c r="I486" i="5"/>
  <c r="B486" i="5"/>
  <c r="M391" i="5"/>
  <c r="L391" i="5"/>
  <c r="C477" i="7" l="1"/>
  <c r="B477" i="7"/>
  <c r="A477" i="7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V478" i="7"/>
  <c r="U478" i="7"/>
  <c r="R478" i="7"/>
  <c r="Q478" i="7"/>
  <c r="Q390" i="8"/>
  <c r="R488" i="5"/>
  <c r="G487" i="5"/>
  <c r="F487" i="5"/>
  <c r="E487" i="5"/>
  <c r="D487" i="5"/>
  <c r="C487" i="5"/>
  <c r="J487" i="5"/>
  <c r="K487" i="5"/>
  <c r="B487" i="5"/>
  <c r="H487" i="5"/>
  <c r="I487" i="5"/>
  <c r="L392" i="5"/>
  <c r="M392" i="5"/>
  <c r="C478" i="7" l="1"/>
  <c r="B478" i="7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391" i="8"/>
  <c r="R489" i="5"/>
  <c r="F488" i="5"/>
  <c r="E488" i="5"/>
  <c r="D488" i="5"/>
  <c r="C488" i="5"/>
  <c r="J488" i="5"/>
  <c r="K488" i="5"/>
  <c r="B488" i="5"/>
  <c r="I488" i="5"/>
  <c r="H488" i="5"/>
  <c r="G488" i="5"/>
  <c r="M393" i="5"/>
  <c r="L393" i="5"/>
  <c r="A479" i="7" l="1"/>
  <c r="B479" i="7"/>
  <c r="C479" i="7"/>
  <c r="L220" i="4"/>
  <c r="G221" i="4"/>
  <c r="I221" i="4"/>
  <c r="C221" i="4"/>
  <c r="J221" i="4"/>
  <c r="F221" i="4"/>
  <c r="E221" i="4"/>
  <c r="B221" i="4"/>
  <c r="D221" i="4"/>
  <c r="K221" i="4"/>
  <c r="H221" i="4"/>
  <c r="R222" i="4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V480" i="7"/>
  <c r="U480" i="7"/>
  <c r="R480" i="7"/>
  <c r="Q480" i="7"/>
  <c r="S480" i="7"/>
  <c r="T480" i="7"/>
  <c r="Q392" i="8"/>
  <c r="R490" i="5"/>
  <c r="E489" i="5"/>
  <c r="D489" i="5"/>
  <c r="C489" i="5"/>
  <c r="J489" i="5"/>
  <c r="K489" i="5"/>
  <c r="B489" i="5"/>
  <c r="I489" i="5"/>
  <c r="H489" i="5"/>
  <c r="F489" i="5"/>
  <c r="G489" i="5"/>
  <c r="M394" i="5"/>
  <c r="L394" i="5"/>
  <c r="A480" i="7" l="1"/>
  <c r="C480" i="7"/>
  <c r="B480" i="7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Q393" i="8"/>
  <c r="R491" i="5"/>
  <c r="D490" i="5"/>
  <c r="C490" i="5"/>
  <c r="J490" i="5"/>
  <c r="K490" i="5"/>
  <c r="B490" i="5"/>
  <c r="I490" i="5"/>
  <c r="H490" i="5"/>
  <c r="G490" i="5"/>
  <c r="F490" i="5"/>
  <c r="E490" i="5"/>
  <c r="M395" i="5"/>
  <c r="L395" i="5"/>
  <c r="C481" i="7" l="1"/>
  <c r="B481" i="7"/>
  <c r="A481" i="7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394" i="8"/>
  <c r="R492" i="5"/>
  <c r="C491" i="5"/>
  <c r="J491" i="5"/>
  <c r="K491" i="5"/>
  <c r="B491" i="5"/>
  <c r="I491" i="5"/>
  <c r="H491" i="5"/>
  <c r="G491" i="5"/>
  <c r="F491" i="5"/>
  <c r="D491" i="5"/>
  <c r="E491" i="5"/>
  <c r="L396" i="5"/>
  <c r="M396" i="5"/>
  <c r="A482" i="7" l="1"/>
  <c r="B482" i="7"/>
  <c r="C482" i="7"/>
  <c r="G224" i="4"/>
  <c r="H224" i="4"/>
  <c r="C224" i="4"/>
  <c r="I224" i="4"/>
  <c r="E224" i="4"/>
  <c r="J224" i="4"/>
  <c r="F224" i="4"/>
  <c r="K224" i="4"/>
  <c r="D224" i="4"/>
  <c r="B224" i="4"/>
  <c r="R225" i="4"/>
  <c r="M223" i="4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395" i="8"/>
  <c r="R493" i="5"/>
  <c r="J492" i="5"/>
  <c r="K492" i="5"/>
  <c r="B492" i="5"/>
  <c r="I492" i="5"/>
  <c r="H492" i="5"/>
  <c r="G492" i="5"/>
  <c r="F492" i="5"/>
  <c r="E492" i="5"/>
  <c r="D492" i="5"/>
  <c r="C492" i="5"/>
  <c r="M397" i="5"/>
  <c r="L397" i="5"/>
  <c r="C483" i="7" l="1"/>
  <c r="A483" i="7"/>
  <c r="B483" i="7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U484" i="7"/>
  <c r="V484" i="7"/>
  <c r="Q484" i="7"/>
  <c r="R484" i="7"/>
  <c r="S484" i="7"/>
  <c r="T484" i="7"/>
  <c r="Q396" i="8"/>
  <c r="R494" i="5"/>
  <c r="I493" i="5"/>
  <c r="H493" i="5"/>
  <c r="G493" i="5"/>
  <c r="F493" i="5"/>
  <c r="E493" i="5"/>
  <c r="D493" i="5"/>
  <c r="B493" i="5"/>
  <c r="J493" i="5"/>
  <c r="C493" i="5"/>
  <c r="K493" i="5"/>
  <c r="M398" i="5"/>
  <c r="L398" i="5"/>
  <c r="B484" i="7" l="1"/>
  <c r="C484" i="7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Q397" i="8"/>
  <c r="R495" i="5"/>
  <c r="H494" i="5"/>
  <c r="G494" i="5"/>
  <c r="F494" i="5"/>
  <c r="E494" i="5"/>
  <c r="D494" i="5"/>
  <c r="C494" i="5"/>
  <c r="I494" i="5"/>
  <c r="B494" i="5"/>
  <c r="J494" i="5"/>
  <c r="K494" i="5"/>
  <c r="L399" i="5"/>
  <c r="M399" i="5"/>
  <c r="C485" i="7" l="1"/>
  <c r="B485" i="7"/>
  <c r="A485" i="7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398" i="8"/>
  <c r="R496" i="5"/>
  <c r="G495" i="5"/>
  <c r="F495" i="5"/>
  <c r="E495" i="5"/>
  <c r="D495" i="5"/>
  <c r="C495" i="5"/>
  <c r="J495" i="5"/>
  <c r="K495" i="5"/>
  <c r="B495" i="5"/>
  <c r="I495" i="5"/>
  <c r="H495" i="5"/>
  <c r="M400" i="5"/>
  <c r="L400" i="5"/>
  <c r="C486" i="7" l="1"/>
  <c r="B486" i="7"/>
  <c r="B228" i="4"/>
  <c r="E228" i="4"/>
  <c r="H228" i="4"/>
  <c r="J228" i="4"/>
  <c r="F228" i="4"/>
  <c r="D228" i="4"/>
  <c r="G228" i="4"/>
  <c r="C228" i="4"/>
  <c r="K228" i="4"/>
  <c r="I228" i="4"/>
  <c r="R229" i="4"/>
  <c r="M227" i="4"/>
  <c r="R487" i="7"/>
  <c r="Q487" i="7"/>
  <c r="A487" i="7" s="1"/>
  <c r="T487" i="7"/>
  <c r="S487" i="7"/>
  <c r="V487" i="7"/>
  <c r="U487" i="7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Q399" i="8"/>
  <c r="R497" i="5"/>
  <c r="F496" i="5"/>
  <c r="E496" i="5"/>
  <c r="D496" i="5"/>
  <c r="C496" i="5"/>
  <c r="J496" i="5"/>
  <c r="K496" i="5"/>
  <c r="B496" i="5"/>
  <c r="I496" i="5"/>
  <c r="G496" i="5"/>
  <c r="H496" i="5"/>
  <c r="L401" i="5"/>
  <c r="M401" i="5"/>
  <c r="C487" i="7" l="1"/>
  <c r="B487" i="7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Q400" i="8"/>
  <c r="R498" i="5"/>
  <c r="E497" i="5"/>
  <c r="D497" i="5"/>
  <c r="C497" i="5"/>
  <c r="J497" i="5"/>
  <c r="K497" i="5"/>
  <c r="B497" i="5"/>
  <c r="I497" i="5"/>
  <c r="H497" i="5"/>
  <c r="G497" i="5"/>
  <c r="F497" i="5"/>
  <c r="L402" i="5"/>
  <c r="M402" i="5"/>
  <c r="C488" i="7" l="1"/>
  <c r="B488" i="7"/>
  <c r="A488" i="7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R489" i="7"/>
  <c r="Q489" i="7"/>
  <c r="S489" i="7"/>
  <c r="T489" i="7"/>
  <c r="V489" i="7"/>
  <c r="U489" i="7"/>
  <c r="C489" i="7" s="1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01" i="8"/>
  <c r="R499" i="5"/>
  <c r="D498" i="5"/>
  <c r="C498" i="5"/>
  <c r="J498" i="5"/>
  <c r="K498" i="5"/>
  <c r="B498" i="5"/>
  <c r="I498" i="5"/>
  <c r="H498" i="5"/>
  <c r="G498" i="5"/>
  <c r="E498" i="5"/>
  <c r="F498" i="5"/>
  <c r="L403" i="5"/>
  <c r="M403" i="5"/>
  <c r="A489" i="7" l="1"/>
  <c r="B489" i="7"/>
  <c r="B231" i="4"/>
  <c r="D231" i="4"/>
  <c r="F231" i="4"/>
  <c r="I231" i="4"/>
  <c r="C231" i="4"/>
  <c r="H231" i="4"/>
  <c r="J231" i="4"/>
  <c r="K231" i="4"/>
  <c r="E231" i="4"/>
  <c r="G231" i="4"/>
  <c r="R232" i="4"/>
  <c r="M230" i="4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V490" i="7"/>
  <c r="U490" i="7"/>
  <c r="R490" i="7"/>
  <c r="Q490" i="7"/>
  <c r="T490" i="7"/>
  <c r="S490" i="7"/>
  <c r="Q402" i="8"/>
  <c r="R500" i="5"/>
  <c r="C499" i="5"/>
  <c r="J499" i="5"/>
  <c r="K499" i="5"/>
  <c r="B499" i="5"/>
  <c r="I499" i="5"/>
  <c r="H499" i="5"/>
  <c r="G499" i="5"/>
  <c r="F499" i="5"/>
  <c r="E499" i="5"/>
  <c r="D499" i="5"/>
  <c r="M404" i="5"/>
  <c r="L404" i="5"/>
  <c r="C490" i="7" l="1"/>
  <c r="B490" i="7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A490" i="7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Q403" i="8"/>
  <c r="J500" i="5"/>
  <c r="K500" i="5"/>
  <c r="B500" i="5"/>
  <c r="I500" i="5"/>
  <c r="H500" i="5"/>
  <c r="G500" i="5"/>
  <c r="F500" i="5"/>
  <c r="E500" i="5"/>
  <c r="C500" i="5"/>
  <c r="D500" i="5"/>
  <c r="L405" i="5"/>
  <c r="M405" i="5"/>
  <c r="C491" i="7" l="1"/>
  <c r="B491" i="7"/>
  <c r="A491" i="7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Q404" i="8"/>
  <c r="L406" i="5"/>
  <c r="M406" i="5"/>
  <c r="C492" i="7" l="1"/>
  <c r="B492" i="7"/>
  <c r="A492" i="7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Q493" i="7"/>
  <c r="R493" i="7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05" i="8"/>
  <c r="L407" i="5"/>
  <c r="M407" i="5"/>
  <c r="B493" i="7" l="1"/>
  <c r="C493" i="7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R494" i="7"/>
  <c r="Q494" i="7"/>
  <c r="S494" i="7"/>
  <c r="T494" i="7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V494" i="7"/>
  <c r="U494" i="7"/>
  <c r="A493" i="7"/>
  <c r="Q406" i="8"/>
  <c r="M408" i="5"/>
  <c r="L408" i="5"/>
  <c r="B494" i="7" l="1"/>
  <c r="C494" i="7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5" i="7"/>
  <c r="R495" i="7"/>
  <c r="Q407" i="8"/>
  <c r="M409" i="5"/>
  <c r="L409" i="5"/>
  <c r="B495" i="7" l="1"/>
  <c r="C495" i="7"/>
  <c r="M236" i="4"/>
  <c r="E237" i="4"/>
  <c r="F237" i="4"/>
  <c r="H237" i="4"/>
  <c r="B237" i="4"/>
  <c r="I237" i="4"/>
  <c r="K237" i="4"/>
  <c r="J237" i="4"/>
  <c r="G237" i="4"/>
  <c r="D237" i="4"/>
  <c r="C237" i="4"/>
  <c r="R238" i="4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A495" i="7"/>
  <c r="V496" i="7"/>
  <c r="U496" i="7"/>
  <c r="Q408" i="8"/>
  <c r="M410" i="5"/>
  <c r="L410" i="5"/>
  <c r="A496" i="7" l="1"/>
  <c r="C496" i="7"/>
  <c r="B496" i="7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09" i="8"/>
  <c r="L411" i="5"/>
  <c r="M411" i="5"/>
  <c r="B497" i="7" l="1"/>
  <c r="C497" i="7"/>
  <c r="A497" i="7"/>
  <c r="G239" i="4"/>
  <c r="I239" i="4"/>
  <c r="K239" i="4"/>
  <c r="E239" i="4"/>
  <c r="F239" i="4"/>
  <c r="B239" i="4"/>
  <c r="J239" i="4"/>
  <c r="H239" i="4"/>
  <c r="D239" i="4"/>
  <c r="C239" i="4"/>
  <c r="R240" i="4"/>
  <c r="L238" i="4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V498" i="7"/>
  <c r="U498" i="7"/>
  <c r="Q410" i="8"/>
  <c r="M412" i="5"/>
  <c r="L412" i="5"/>
  <c r="B498" i="7" l="1"/>
  <c r="C498" i="7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Q411" i="8"/>
  <c r="M413" i="5"/>
  <c r="L413" i="5"/>
  <c r="C499" i="7" l="1"/>
  <c r="B499" i="7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Q412" i="8"/>
  <c r="M414" i="5"/>
  <c r="L414" i="5"/>
  <c r="C500" i="7" l="1"/>
  <c r="B500" i="7"/>
  <c r="M241" i="4"/>
  <c r="D242" i="4"/>
  <c r="J242" i="4"/>
  <c r="I242" i="4"/>
  <c r="E242" i="4"/>
  <c r="K242" i="4"/>
  <c r="F242" i="4"/>
  <c r="H242" i="4"/>
  <c r="B242" i="4"/>
  <c r="C242" i="4"/>
  <c r="G242" i="4"/>
  <c r="R243" i="4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Q413" i="8"/>
  <c r="M415" i="5"/>
  <c r="L415" i="5"/>
  <c r="B501" i="7" l="1"/>
  <c r="C501" i="7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Q414" i="8"/>
  <c r="L416" i="5"/>
  <c r="M416" i="5"/>
  <c r="B502" i="7" l="1"/>
  <c r="C502" i="7"/>
  <c r="A502" i="7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Q415" i="8"/>
  <c r="M417" i="5"/>
  <c r="L417" i="5"/>
  <c r="B503" i="7" l="1"/>
  <c r="C503" i="7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Q416" i="8"/>
  <c r="M418" i="5"/>
  <c r="L418" i="5"/>
  <c r="C504" i="7" l="1"/>
  <c r="B504" i="7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Q417" i="8"/>
  <c r="M419" i="5"/>
  <c r="L419" i="5"/>
  <c r="B505" i="7" l="1"/>
  <c r="A505" i="7"/>
  <c r="C505" i="7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Q418" i="8"/>
  <c r="M420" i="5"/>
  <c r="L420" i="5"/>
  <c r="C506" i="7" l="1"/>
  <c r="B506" i="7"/>
  <c r="C248" i="4"/>
  <c r="E248" i="4"/>
  <c r="I248" i="4"/>
  <c r="F248" i="4"/>
  <c r="K248" i="4"/>
  <c r="B248" i="4"/>
  <c r="J248" i="4"/>
  <c r="D248" i="4"/>
  <c r="H248" i="4"/>
  <c r="G248" i="4"/>
  <c r="R249" i="4"/>
  <c r="M247" i="4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Q419" i="8"/>
  <c r="M421" i="5"/>
  <c r="L421" i="5"/>
  <c r="B507" i="7" l="1"/>
  <c r="C507" i="7"/>
  <c r="A507" i="7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Q420" i="8"/>
  <c r="M422" i="5"/>
  <c r="L422" i="5"/>
  <c r="A508" i="7" l="1"/>
  <c r="B508" i="7"/>
  <c r="C508" i="7"/>
  <c r="C250" i="4"/>
  <c r="H250" i="4"/>
  <c r="J250" i="4"/>
  <c r="G250" i="4"/>
  <c r="K250" i="4"/>
  <c r="I250" i="4"/>
  <c r="D250" i="4"/>
  <c r="E250" i="4"/>
  <c r="B250" i="4"/>
  <c r="F250" i="4"/>
  <c r="R251" i="4"/>
  <c r="M249" i="4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Q421" i="8"/>
  <c r="M423" i="5"/>
  <c r="L423" i="5"/>
  <c r="C509" i="7" l="1"/>
  <c r="B509" i="7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Q422" i="8"/>
  <c r="M424" i="5"/>
  <c r="L424" i="5"/>
  <c r="B510" i="7" l="1"/>
  <c r="C510" i="7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Q423" i="8"/>
  <c r="L425" i="5"/>
  <c r="M425" i="5"/>
  <c r="C511" i="7" l="1"/>
  <c r="B511" i="7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Q424" i="8"/>
  <c r="L426" i="5"/>
  <c r="M426" i="5"/>
  <c r="C512" i="7" l="1"/>
  <c r="A512" i="7"/>
  <c r="B512" i="7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Q425" i="8"/>
  <c r="M427" i="5"/>
  <c r="L427" i="5"/>
  <c r="A513" i="7" l="1"/>
  <c r="C513" i="7"/>
  <c r="B513" i="7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V514" i="7"/>
  <c r="U514" i="7"/>
  <c r="Q514" i="7"/>
  <c r="R514" i="7"/>
  <c r="T514" i="7"/>
  <c r="S514" i="7"/>
  <c r="B514" i="7" s="1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Q426" i="8"/>
  <c r="M428" i="5"/>
  <c r="L428" i="5"/>
  <c r="C514" i="7" l="1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Q427" i="8"/>
  <c r="L429" i="5"/>
  <c r="M429" i="5"/>
  <c r="B515" i="7" l="1"/>
  <c r="C515" i="7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Q428" i="8"/>
  <c r="M430" i="5"/>
  <c r="L430" i="5"/>
  <c r="B516" i="7" l="1"/>
  <c r="C516" i="7"/>
  <c r="A516" i="7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Q429" i="8"/>
  <c r="M431" i="5"/>
  <c r="L431" i="5"/>
  <c r="B517" i="7" l="1"/>
  <c r="C517" i="7"/>
  <c r="B259" i="4"/>
  <c r="K259" i="4"/>
  <c r="I259" i="4"/>
  <c r="F259" i="4"/>
  <c r="D259" i="4"/>
  <c r="J259" i="4"/>
  <c r="G259" i="4"/>
  <c r="H259" i="4"/>
  <c r="C259" i="4"/>
  <c r="E259" i="4"/>
  <c r="R260" i="4"/>
  <c r="L258" i="4"/>
  <c r="T518" i="7"/>
  <c r="S518" i="7"/>
  <c r="B518" i="7" s="1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Q430" i="8"/>
  <c r="L432" i="5"/>
  <c r="M432" i="5"/>
  <c r="C518" i="7" l="1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Q431" i="8"/>
  <c r="L433" i="5"/>
  <c r="M433" i="5"/>
  <c r="B519" i="7" l="1"/>
  <c r="C519" i="7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C520" i="7" s="1"/>
  <c r="Q520" i="7"/>
  <c r="R520" i="7"/>
  <c r="T520" i="7"/>
  <c r="S520" i="7"/>
  <c r="A519" i="7"/>
  <c r="Q432" i="8"/>
  <c r="L434" i="5"/>
  <c r="M434" i="5"/>
  <c r="B520" i="7" l="1"/>
  <c r="A520" i="7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Q433" i="8"/>
  <c r="M435" i="5"/>
  <c r="L435" i="5"/>
  <c r="C521" i="7" l="1"/>
  <c r="B521" i="7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Q434" i="8"/>
  <c r="M436" i="5"/>
  <c r="L436" i="5"/>
  <c r="C522" i="7" l="1"/>
  <c r="B522" i="7"/>
  <c r="A522" i="7"/>
  <c r="L263" i="4"/>
  <c r="C264" i="4"/>
  <c r="K264" i="4"/>
  <c r="G264" i="4"/>
  <c r="E264" i="4"/>
  <c r="J264" i="4"/>
  <c r="I264" i="4"/>
  <c r="B264" i="4"/>
  <c r="H264" i="4"/>
  <c r="D264" i="4"/>
  <c r="F264" i="4"/>
  <c r="R265" i="4"/>
  <c r="Q523" i="7"/>
  <c r="R523" i="7"/>
  <c r="T523" i="7"/>
  <c r="S523" i="7"/>
  <c r="V523" i="7"/>
  <c r="U523" i="7"/>
  <c r="C523" i="7" s="1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Q435" i="8"/>
  <c r="L437" i="5"/>
  <c r="M437" i="5"/>
  <c r="B523" i="7" l="1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C524" i="7" s="1"/>
  <c r="R524" i="7"/>
  <c r="Q524" i="7"/>
  <c r="A523" i="7"/>
  <c r="S524" i="7"/>
  <c r="T524" i="7"/>
  <c r="Q436" i="8"/>
  <c r="M438" i="5"/>
  <c r="L438" i="5"/>
  <c r="B524" i="7" l="1"/>
  <c r="A524" i="7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Q437" i="8"/>
  <c r="M439" i="5"/>
  <c r="L439" i="5"/>
  <c r="C525" i="7" l="1"/>
  <c r="A525" i="7"/>
  <c r="B525" i="7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Q438" i="8"/>
  <c r="M440" i="5"/>
  <c r="L440" i="5"/>
  <c r="C526" i="7" l="1"/>
  <c r="B526" i="7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Q439" i="8"/>
  <c r="L441" i="5"/>
  <c r="M441" i="5"/>
  <c r="B527" i="7" l="1"/>
  <c r="C527" i="7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Q440" i="8"/>
  <c r="M442" i="5"/>
  <c r="L442" i="5"/>
  <c r="A528" i="7" l="1"/>
  <c r="C528" i="7"/>
  <c r="B528" i="7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Q441" i="8"/>
  <c r="L443" i="5"/>
  <c r="M443" i="5"/>
  <c r="B529" i="7" l="1"/>
  <c r="C529" i="7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V530" i="7"/>
  <c r="U530" i="7"/>
  <c r="R530" i="7"/>
  <c r="Q530" i="7"/>
  <c r="A529" i="7"/>
  <c r="T530" i="7"/>
  <c r="S530" i="7"/>
  <c r="B530" i="7" s="1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Q442" i="8"/>
  <c r="M444" i="5"/>
  <c r="L444" i="5"/>
  <c r="A530" i="7" l="1"/>
  <c r="C530" i="7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Q443" i="8"/>
  <c r="M445" i="5"/>
  <c r="L445" i="5"/>
  <c r="B531" i="7" l="1"/>
  <c r="A531" i="7"/>
  <c r="C531" i="7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Q444" i="8"/>
  <c r="M446" i="5"/>
  <c r="L446" i="5"/>
  <c r="C532" i="7" l="1"/>
  <c r="A532" i="7"/>
  <c r="B532" i="7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Q445" i="8"/>
  <c r="M447" i="5"/>
  <c r="L447" i="5"/>
  <c r="C533" i="7" l="1"/>
  <c r="A533" i="7"/>
  <c r="B533" i="7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Q446" i="8"/>
  <c r="L448" i="5"/>
  <c r="M448" i="5"/>
  <c r="B534" i="7" l="1"/>
  <c r="C534" i="7"/>
  <c r="A534" i="7"/>
  <c r="L275" i="4"/>
  <c r="B276" i="4"/>
  <c r="E276" i="4"/>
  <c r="C276" i="4"/>
  <c r="G276" i="4"/>
  <c r="D276" i="4"/>
  <c r="K276" i="4"/>
  <c r="F276" i="4"/>
  <c r="I276" i="4"/>
  <c r="H276" i="4"/>
  <c r="J276" i="4"/>
  <c r="R277" i="4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Q447" i="8"/>
  <c r="M449" i="5"/>
  <c r="L449" i="5"/>
  <c r="C535" i="7" l="1"/>
  <c r="B535" i="7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Q448" i="8"/>
  <c r="M450" i="5"/>
  <c r="L450" i="5"/>
  <c r="A536" i="7" l="1"/>
  <c r="B536" i="7"/>
  <c r="C536" i="7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Q449" i="8"/>
  <c r="L451" i="5"/>
  <c r="M451" i="5"/>
  <c r="C537" i="7" l="1"/>
  <c r="B537" i="7"/>
  <c r="G279" i="4"/>
  <c r="B279" i="4"/>
  <c r="H279" i="4"/>
  <c r="K279" i="4"/>
  <c r="C279" i="4"/>
  <c r="D279" i="4"/>
  <c r="I279" i="4"/>
  <c r="E279" i="4"/>
  <c r="F279" i="4"/>
  <c r="J279" i="4"/>
  <c r="R280" i="4"/>
  <c r="L278" i="4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Q450" i="8"/>
  <c r="M452" i="5"/>
  <c r="L452" i="5"/>
  <c r="C538" i="7" l="1"/>
  <c r="B538" i="7"/>
  <c r="A538" i="7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Q451" i="8"/>
  <c r="M453" i="5"/>
  <c r="L453" i="5"/>
  <c r="B539" i="7" l="1"/>
  <c r="C539" i="7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Q452" i="8"/>
  <c r="L454" i="5"/>
  <c r="M454" i="5"/>
  <c r="C540" i="7" l="1"/>
  <c r="B540" i="7"/>
  <c r="A540" i="7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Q453" i="8"/>
  <c r="M455" i="5"/>
  <c r="L455" i="5"/>
  <c r="B541" i="7" l="1"/>
  <c r="A541" i="7"/>
  <c r="C541" i="7"/>
  <c r="L282" i="4"/>
  <c r="K283" i="4"/>
  <c r="F283" i="4"/>
  <c r="G283" i="4"/>
  <c r="H283" i="4"/>
  <c r="D283" i="4"/>
  <c r="C283" i="4"/>
  <c r="J283" i="4"/>
  <c r="I283" i="4"/>
  <c r="E283" i="4"/>
  <c r="B283" i="4"/>
  <c r="R284" i="4"/>
  <c r="V542" i="7"/>
  <c r="U542" i="7"/>
  <c r="R542" i="7"/>
  <c r="Q542" i="7"/>
  <c r="T542" i="7"/>
  <c r="S542" i="7"/>
  <c r="B542" i="7" s="1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Q454" i="8"/>
  <c r="M456" i="5"/>
  <c r="L456" i="5"/>
  <c r="C542" i="7" l="1"/>
  <c r="A542" i="7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Q455" i="8"/>
  <c r="M457" i="5"/>
  <c r="L457" i="5"/>
  <c r="C543" i="7" l="1"/>
  <c r="B543" i="7"/>
  <c r="A543" i="7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Q456" i="8"/>
  <c r="M458" i="5"/>
  <c r="L458" i="5"/>
  <c r="B544" i="7" l="1"/>
  <c r="C544" i="7"/>
  <c r="A544" i="7"/>
  <c r="L285" i="4"/>
  <c r="H286" i="4"/>
  <c r="F286" i="4"/>
  <c r="K286" i="4"/>
  <c r="C286" i="4"/>
  <c r="J286" i="4"/>
  <c r="D286" i="4"/>
  <c r="G286" i="4"/>
  <c r="E286" i="4"/>
  <c r="B286" i="4"/>
  <c r="I286" i="4"/>
  <c r="R287" i="4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Q457" i="8"/>
  <c r="M459" i="5"/>
  <c r="L459" i="5"/>
  <c r="C545" i="7" l="1"/>
  <c r="B545" i="7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Q458" i="8"/>
  <c r="M460" i="5"/>
  <c r="L460" i="5"/>
  <c r="C546" i="7" l="1"/>
  <c r="B546" i="7"/>
  <c r="C288" i="4"/>
  <c r="B288" i="4"/>
  <c r="F288" i="4"/>
  <c r="I288" i="4"/>
  <c r="K288" i="4"/>
  <c r="D288" i="4"/>
  <c r="J288" i="4"/>
  <c r="E288" i="4"/>
  <c r="H288" i="4"/>
  <c r="G288" i="4"/>
  <c r="R289" i="4"/>
  <c r="L287" i="4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Q459" i="8"/>
  <c r="M461" i="5"/>
  <c r="L461" i="5"/>
  <c r="C547" i="7" l="1"/>
  <c r="B547" i="7"/>
  <c r="A547" i="7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Q460" i="8"/>
  <c r="L462" i="5"/>
  <c r="M462" i="5"/>
  <c r="B548" i="7" l="1"/>
  <c r="A548" i="7"/>
  <c r="C548" i="7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B549" i="7" s="1"/>
  <c r="V549" i="7"/>
  <c r="U549" i="7"/>
  <c r="Q461" i="8"/>
  <c r="L463" i="5"/>
  <c r="M463" i="5"/>
  <c r="C549" i="7" l="1"/>
  <c r="M290" i="4"/>
  <c r="I291" i="4"/>
  <c r="D291" i="4"/>
  <c r="K291" i="4"/>
  <c r="E291" i="4"/>
  <c r="C291" i="4"/>
  <c r="F291" i="4"/>
  <c r="B291" i="4"/>
  <c r="J291" i="4"/>
  <c r="G291" i="4"/>
  <c r="H291" i="4"/>
  <c r="R292" i="4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Q462" i="8"/>
  <c r="M464" i="5"/>
  <c r="L464" i="5"/>
  <c r="C550" i="7" l="1"/>
  <c r="B550" i="7"/>
  <c r="A550" i="7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Q551" i="7"/>
  <c r="R551" i="7"/>
  <c r="S551" i="7"/>
  <c r="T551" i="7"/>
  <c r="V551" i="7"/>
  <c r="U551" i="7"/>
  <c r="C551" i="7" s="1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Q463" i="8"/>
  <c r="M465" i="5"/>
  <c r="L465" i="5"/>
  <c r="B551" i="7" l="1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Q464" i="8"/>
  <c r="L466" i="5"/>
  <c r="M466" i="5"/>
  <c r="C552" i="7" l="1"/>
  <c r="B552" i="7"/>
  <c r="L293" i="4"/>
  <c r="E294" i="4"/>
  <c r="J294" i="4"/>
  <c r="D294" i="4"/>
  <c r="F294" i="4"/>
  <c r="I294" i="4"/>
  <c r="H294" i="4"/>
  <c r="C294" i="4"/>
  <c r="G294" i="4"/>
  <c r="B294" i="4"/>
  <c r="K294" i="4"/>
  <c r="R295" i="4"/>
  <c r="Q553" i="7"/>
  <c r="R553" i="7"/>
  <c r="A552" i="7"/>
  <c r="T553" i="7"/>
  <c r="S553" i="7"/>
  <c r="V553" i="7"/>
  <c r="U553" i="7"/>
  <c r="C553" i="7" s="1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Q465" i="8"/>
  <c r="M467" i="5"/>
  <c r="L467" i="5"/>
  <c r="B553" i="7" l="1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Q466" i="8"/>
  <c r="M468" i="5"/>
  <c r="L468" i="5"/>
  <c r="B554" i="7" l="1"/>
  <c r="A554" i="7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Q467" i="8"/>
  <c r="L469" i="5"/>
  <c r="M469" i="5"/>
  <c r="A555" i="7" l="1"/>
  <c r="C555" i="7"/>
  <c r="B555" i="7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Q468" i="8"/>
  <c r="L470" i="5"/>
  <c r="M470" i="5"/>
  <c r="B556" i="7" l="1"/>
  <c r="C556" i="7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Q469" i="8"/>
  <c r="M471" i="5"/>
  <c r="L471" i="5"/>
  <c r="C557" i="7" l="1"/>
  <c r="B557" i="7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Q470" i="8"/>
  <c r="L472" i="5"/>
  <c r="M472" i="5"/>
  <c r="C558" i="7" l="1"/>
  <c r="B558" i="7"/>
  <c r="I300" i="4"/>
  <c r="H300" i="4"/>
  <c r="D300" i="4"/>
  <c r="G300" i="4"/>
  <c r="B300" i="4"/>
  <c r="K300" i="4"/>
  <c r="C300" i="4"/>
  <c r="J300" i="4"/>
  <c r="F300" i="4"/>
  <c r="E300" i="4"/>
  <c r="R301" i="4"/>
  <c r="M299" i="4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Q471" i="8"/>
  <c r="M473" i="5"/>
  <c r="L473" i="5"/>
  <c r="C559" i="7" l="1"/>
  <c r="B559" i="7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V560" i="7"/>
  <c r="U560" i="7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Q472" i="8"/>
  <c r="L474" i="5"/>
  <c r="M474" i="5"/>
  <c r="A560" i="7" l="1"/>
  <c r="C560" i="7"/>
  <c r="B560" i="7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Q473" i="8"/>
  <c r="L475" i="5"/>
  <c r="M475" i="5"/>
  <c r="B561" i="7" l="1"/>
  <c r="C561" i="7"/>
  <c r="M302" i="4"/>
  <c r="F303" i="4"/>
  <c r="H303" i="4"/>
  <c r="J303" i="4"/>
  <c r="I303" i="4"/>
  <c r="G303" i="4"/>
  <c r="B303" i="4"/>
  <c r="C303" i="4"/>
  <c r="K303" i="4"/>
  <c r="D303" i="4"/>
  <c r="E303" i="4"/>
  <c r="R304" i="4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Q474" i="8"/>
  <c r="L476" i="5"/>
  <c r="M476" i="5"/>
  <c r="B562" i="7" l="1"/>
  <c r="A562" i="7"/>
  <c r="C562" i="7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A563" i="7" s="1"/>
  <c r="T563" i="7"/>
  <c r="S563" i="7"/>
  <c r="V563" i="7"/>
  <c r="U563" i="7"/>
  <c r="Q475" i="8"/>
  <c r="L477" i="5"/>
  <c r="M477" i="5"/>
  <c r="C563" i="7" l="1"/>
  <c r="B563" i="7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Q476" i="8"/>
  <c r="L478" i="5"/>
  <c r="M478" i="5"/>
  <c r="B564" i="7" l="1"/>
  <c r="C564" i="7"/>
  <c r="A564" i="7"/>
  <c r="L305" i="4"/>
  <c r="G306" i="4"/>
  <c r="K306" i="4"/>
  <c r="E306" i="4"/>
  <c r="F306" i="4"/>
  <c r="D306" i="4"/>
  <c r="B306" i="4"/>
  <c r="C306" i="4"/>
  <c r="I306" i="4"/>
  <c r="H306" i="4"/>
  <c r="J306" i="4"/>
  <c r="R307" i="4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Q477" i="8"/>
  <c r="M479" i="5"/>
  <c r="L479" i="5"/>
  <c r="C565" i="7" l="1"/>
  <c r="B565" i="7"/>
  <c r="A565" i="7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Q478" i="8"/>
  <c r="L480" i="5"/>
  <c r="M480" i="5"/>
  <c r="C566" i="7" l="1"/>
  <c r="B566" i="7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Q479" i="8"/>
  <c r="L481" i="5"/>
  <c r="M481" i="5"/>
  <c r="C567" i="7" l="1"/>
  <c r="B567" i="7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Q480" i="8"/>
  <c r="L482" i="5"/>
  <c r="M482" i="5"/>
  <c r="A568" i="7" l="1"/>
  <c r="C568" i="7"/>
  <c r="B568" i="7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Q481" i="8"/>
  <c r="L483" i="5"/>
  <c r="M483" i="5"/>
  <c r="C569" i="7" l="1"/>
  <c r="B569" i="7"/>
  <c r="L310" i="4"/>
  <c r="B311" i="4"/>
  <c r="I311" i="4"/>
  <c r="G311" i="4"/>
  <c r="H311" i="4"/>
  <c r="C311" i="4"/>
  <c r="D311" i="4"/>
  <c r="F311" i="4"/>
  <c r="E311" i="4"/>
  <c r="K311" i="4"/>
  <c r="J311" i="4"/>
  <c r="R312" i="4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Q482" i="8"/>
  <c r="M484" i="5"/>
  <c r="L484" i="5"/>
  <c r="C570" i="7" l="1"/>
  <c r="B570" i="7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Q483" i="8"/>
  <c r="L485" i="5"/>
  <c r="M485" i="5"/>
  <c r="B571" i="7" l="1"/>
  <c r="C571" i="7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Q484" i="8"/>
  <c r="L486" i="5"/>
  <c r="M486" i="5"/>
  <c r="A572" i="7" l="1"/>
  <c r="B572" i="7"/>
  <c r="C572" i="7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Q485" i="8"/>
  <c r="M487" i="5"/>
  <c r="L487" i="5"/>
  <c r="C573" i="7" l="1"/>
  <c r="B573" i="7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Q486" i="8"/>
  <c r="L488" i="5"/>
  <c r="M488" i="5"/>
  <c r="A574" i="7" l="1"/>
  <c r="B574" i="7"/>
  <c r="C574" i="7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Q487" i="8"/>
  <c r="M489" i="5"/>
  <c r="L489" i="5"/>
  <c r="C575" i="7" l="1"/>
  <c r="B575" i="7"/>
  <c r="M316" i="4"/>
  <c r="B317" i="4"/>
  <c r="H317" i="4"/>
  <c r="K317" i="4"/>
  <c r="E317" i="4"/>
  <c r="J317" i="4"/>
  <c r="C317" i="4"/>
  <c r="F317" i="4"/>
  <c r="G317" i="4"/>
  <c r="D317" i="4"/>
  <c r="I317" i="4"/>
  <c r="R318" i="4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Q488" i="8"/>
  <c r="L490" i="5"/>
  <c r="M490" i="5"/>
  <c r="B576" i="7" l="1"/>
  <c r="A576" i="7"/>
  <c r="C576" i="7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Q577" i="7"/>
  <c r="R577" i="7"/>
  <c r="T577" i="7"/>
  <c r="S577" i="7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Q489" i="8"/>
  <c r="M491" i="5"/>
  <c r="L491" i="5"/>
  <c r="C577" i="7" l="1"/>
  <c r="B577" i="7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Q490" i="8"/>
  <c r="M492" i="5"/>
  <c r="L492" i="5"/>
  <c r="A578" i="7" l="1"/>
  <c r="C578" i="7"/>
  <c r="B578" i="7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Q491" i="8"/>
  <c r="M493" i="5"/>
  <c r="L493" i="5"/>
  <c r="B579" i="7" l="1"/>
  <c r="C579" i="7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80" i="7" s="1"/>
  <c r="A579" i="7"/>
  <c r="S580" i="7"/>
  <c r="T580" i="7"/>
  <c r="Q492" i="8"/>
  <c r="L494" i="5"/>
  <c r="M494" i="5"/>
  <c r="C580" i="7" l="1"/>
  <c r="B580" i="7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Q493" i="8"/>
  <c r="M495" i="5"/>
  <c r="L495" i="5"/>
  <c r="B581" i="7" l="1"/>
  <c r="C581" i="7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C582" i="7" s="1"/>
  <c r="R582" i="7"/>
  <c r="Q582" i="7"/>
  <c r="A581" i="7"/>
  <c r="S582" i="7"/>
  <c r="T582" i="7"/>
  <c r="Q494" i="8"/>
  <c r="L496" i="5"/>
  <c r="M496" i="5"/>
  <c r="A582" i="7" l="1"/>
  <c r="B582" i="7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R583" i="7"/>
  <c r="Q583" i="7"/>
  <c r="A583" i="7" s="1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Q495" i="8"/>
  <c r="M497" i="5"/>
  <c r="L497" i="5"/>
  <c r="B583" i="7" l="1"/>
  <c r="C583" i="7"/>
  <c r="E325" i="4"/>
  <c r="F325" i="4"/>
  <c r="D325" i="4"/>
  <c r="H325" i="4"/>
  <c r="G325" i="4"/>
  <c r="K325" i="4"/>
  <c r="J325" i="4"/>
  <c r="B325" i="4"/>
  <c r="C325" i="4"/>
  <c r="I325" i="4"/>
  <c r="R326" i="4"/>
  <c r="M324" i="4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Q496" i="8"/>
  <c r="M498" i="5"/>
  <c r="L498" i="5"/>
  <c r="C584" i="7" l="1"/>
  <c r="A584" i="7"/>
  <c r="B584" i="7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Q497" i="8"/>
  <c r="L499" i="5"/>
  <c r="M499" i="5"/>
  <c r="B585" i="7" l="1"/>
  <c r="C585" i="7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A493" i="5"/>
  <c r="A491" i="5"/>
  <c r="A496" i="5"/>
  <c r="A498" i="5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Q498" i="8"/>
  <c r="L500" i="5"/>
  <c r="M500" i="5"/>
  <c r="B586" i="7" l="1"/>
  <c r="C586" i="7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A129" i="5"/>
  <c r="A130" i="5"/>
  <c r="A131" i="5"/>
  <c r="A132" i="5"/>
  <c r="A133" i="5"/>
  <c r="A134" i="5"/>
  <c r="A135" i="5"/>
  <c r="A137" i="5"/>
  <c r="A136" i="5"/>
  <c r="A139" i="5"/>
  <c r="A138" i="5"/>
  <c r="A141" i="5"/>
  <c r="A140" i="5"/>
  <c r="A143" i="5"/>
  <c r="A142" i="5"/>
  <c r="A144" i="5"/>
  <c r="A145" i="5"/>
  <c r="A146" i="5"/>
  <c r="A147" i="5"/>
  <c r="A149" i="5"/>
  <c r="A148" i="5"/>
  <c r="A150" i="5"/>
  <c r="A151" i="5"/>
  <c r="A152" i="5"/>
  <c r="A153" i="5"/>
  <c r="A154" i="5"/>
  <c r="A156" i="5"/>
  <c r="A155" i="5"/>
  <c r="A157" i="5"/>
  <c r="A158" i="5"/>
  <c r="A159" i="5"/>
  <c r="A160" i="5"/>
  <c r="A161" i="5"/>
  <c r="A163" i="5"/>
  <c r="A162" i="5"/>
  <c r="A164" i="5"/>
  <c r="A165" i="5"/>
  <c r="A166" i="5"/>
  <c r="A168" i="5"/>
  <c r="A167" i="5"/>
  <c r="A169" i="5"/>
  <c r="A170" i="5"/>
  <c r="A171" i="5"/>
  <c r="A172" i="5"/>
  <c r="A173" i="5"/>
  <c r="A174" i="5"/>
  <c r="A175" i="5"/>
  <c r="A176" i="5"/>
  <c r="A177" i="5"/>
  <c r="A178" i="5"/>
  <c r="A179" i="5"/>
  <c r="A181" i="5"/>
  <c r="A180" i="5"/>
  <c r="A182" i="5"/>
  <c r="A183" i="5"/>
  <c r="A184" i="5"/>
  <c r="A185" i="5"/>
  <c r="A186" i="5"/>
  <c r="A188" i="5"/>
  <c r="A187" i="5"/>
  <c r="A189" i="5"/>
  <c r="A190" i="5"/>
  <c r="A191" i="5"/>
  <c r="A192" i="5"/>
  <c r="A193" i="5"/>
  <c r="A194" i="5"/>
  <c r="A196" i="5"/>
  <c r="A195" i="5"/>
  <c r="A197" i="5"/>
  <c r="A198" i="5"/>
  <c r="A199" i="5"/>
  <c r="A200" i="5"/>
  <c r="A202" i="5"/>
  <c r="A201" i="5"/>
  <c r="A203" i="5"/>
  <c r="A204" i="5"/>
  <c r="A206" i="5"/>
  <c r="A205" i="5"/>
  <c r="A207" i="5"/>
  <c r="A208" i="5"/>
  <c r="A210" i="5"/>
  <c r="A209" i="5"/>
  <c r="A211" i="5"/>
  <c r="A213" i="5"/>
  <c r="A212" i="5"/>
  <c r="A214" i="5"/>
  <c r="A215" i="5"/>
  <c r="A216" i="5"/>
  <c r="A218" i="5"/>
  <c r="A217" i="5"/>
  <c r="A219" i="5"/>
  <c r="A221" i="5"/>
  <c r="A220" i="5"/>
  <c r="A222" i="5"/>
  <c r="A224" i="5"/>
  <c r="A223" i="5"/>
  <c r="A225" i="5"/>
  <c r="A226" i="5"/>
  <c r="A227" i="5"/>
  <c r="A230" i="5"/>
  <c r="A229" i="5"/>
  <c r="A228" i="5"/>
  <c r="A231" i="5"/>
  <c r="A233" i="5"/>
  <c r="A232" i="5"/>
  <c r="A234" i="5"/>
  <c r="A236" i="5"/>
  <c r="A235" i="5"/>
  <c r="A237" i="5"/>
  <c r="A238" i="5"/>
  <c r="A239" i="5"/>
  <c r="A240" i="5"/>
  <c r="A241" i="5"/>
  <c r="A242" i="5"/>
  <c r="A243" i="5"/>
  <c r="A244" i="5"/>
  <c r="A245" i="5"/>
  <c r="A246" i="5"/>
  <c r="A247" i="5"/>
  <c r="A249" i="5"/>
  <c r="A248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70" i="5"/>
  <c r="A269" i="5"/>
  <c r="A271" i="5"/>
  <c r="A272" i="5"/>
  <c r="A273" i="5"/>
  <c r="A274" i="5"/>
  <c r="A275" i="5"/>
  <c r="A276" i="5"/>
  <c r="A278" i="5"/>
  <c r="A277" i="5"/>
  <c r="A279" i="5"/>
  <c r="A281" i="5"/>
  <c r="A280" i="5"/>
  <c r="A282" i="5"/>
  <c r="A283" i="5"/>
  <c r="A284" i="5"/>
  <c r="A285" i="5"/>
  <c r="A286" i="5"/>
  <c r="A287" i="5"/>
  <c r="A289" i="5"/>
  <c r="A288" i="5"/>
  <c r="A290" i="5"/>
  <c r="A291" i="5"/>
  <c r="A292" i="5"/>
  <c r="A293" i="5"/>
  <c r="A294" i="5"/>
  <c r="A295" i="5"/>
  <c r="A296" i="5"/>
  <c r="A297" i="5"/>
  <c r="A298" i="5"/>
  <c r="A299" i="5"/>
  <c r="A300" i="5"/>
  <c r="A302" i="5"/>
  <c r="A301" i="5"/>
  <c r="A303" i="5"/>
  <c r="A304" i="5"/>
  <c r="A305" i="5"/>
  <c r="A306" i="5"/>
  <c r="A308" i="5"/>
  <c r="A307" i="5"/>
  <c r="A309" i="5"/>
  <c r="A310" i="5"/>
  <c r="A312" i="5"/>
  <c r="A311" i="5"/>
  <c r="A313" i="5"/>
  <c r="A315" i="5"/>
  <c r="A314" i="5"/>
  <c r="A316" i="5"/>
  <c r="A318" i="5"/>
  <c r="A317" i="5"/>
  <c r="A319" i="5"/>
  <c r="A320" i="5"/>
  <c r="A322" i="5"/>
  <c r="A321" i="5"/>
  <c r="A324" i="5"/>
  <c r="A323" i="5"/>
  <c r="A325" i="5"/>
  <c r="A326" i="5"/>
  <c r="A327" i="5"/>
  <c r="A328" i="5"/>
  <c r="A329" i="5"/>
  <c r="A331" i="5"/>
  <c r="A330" i="5"/>
  <c r="A332" i="5"/>
  <c r="A334" i="5"/>
  <c r="A333" i="5"/>
  <c r="A335" i="5"/>
  <c r="A336" i="5"/>
  <c r="A337" i="5"/>
  <c r="A339" i="5"/>
  <c r="A338" i="5"/>
  <c r="A340" i="5"/>
  <c r="A341" i="5"/>
  <c r="A342" i="5"/>
  <c r="A343" i="5"/>
  <c r="A344" i="5"/>
  <c r="A346" i="5"/>
  <c r="A345" i="5"/>
  <c r="A347" i="5"/>
  <c r="A348" i="5"/>
  <c r="A349" i="5"/>
  <c r="A350" i="5"/>
  <c r="A351" i="5"/>
  <c r="A353" i="5"/>
  <c r="A352" i="5"/>
  <c r="A354" i="5"/>
  <c r="A356" i="5"/>
  <c r="A355" i="5"/>
  <c r="A357" i="5"/>
  <c r="A359" i="5"/>
  <c r="A358" i="5"/>
  <c r="A360" i="5"/>
  <c r="A362" i="5"/>
  <c r="A361" i="5"/>
  <c r="A363" i="5"/>
  <c r="A365" i="5"/>
  <c r="A364" i="5"/>
  <c r="A366" i="5"/>
  <c r="A368" i="5"/>
  <c r="A367" i="5"/>
  <c r="A369" i="5"/>
  <c r="A371" i="5"/>
  <c r="A370" i="5"/>
  <c r="A373" i="5"/>
  <c r="A372" i="5"/>
  <c r="A374" i="5"/>
  <c r="A375" i="5"/>
  <c r="A376" i="5"/>
  <c r="A377" i="5"/>
  <c r="A378" i="5"/>
  <c r="A379" i="5"/>
  <c r="A380" i="5"/>
  <c r="A381" i="5"/>
  <c r="A382" i="5"/>
  <c r="A383" i="5"/>
  <c r="A385" i="5"/>
  <c r="A384" i="5"/>
  <c r="A386" i="5"/>
  <c r="A388" i="5"/>
  <c r="A387" i="5"/>
  <c r="A390" i="5"/>
  <c r="A389" i="5"/>
  <c r="A391" i="5"/>
  <c r="A392" i="5"/>
  <c r="A393" i="5"/>
  <c r="A394" i="5"/>
  <c r="A395" i="5"/>
  <c r="A396" i="5"/>
  <c r="A397" i="5"/>
  <c r="A399" i="5"/>
  <c r="A398" i="5"/>
  <c r="A402" i="5"/>
  <c r="A400" i="5"/>
  <c r="A401" i="5"/>
  <c r="A403" i="5"/>
  <c r="A405" i="5"/>
  <c r="A404" i="5"/>
  <c r="A406" i="5"/>
  <c r="A408" i="5"/>
  <c r="A407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3" i="5"/>
  <c r="A421" i="5"/>
  <c r="A422" i="5"/>
  <c r="A425" i="5"/>
  <c r="A424" i="5"/>
  <c r="A426" i="5"/>
  <c r="A427" i="5"/>
  <c r="A428" i="5"/>
  <c r="A429" i="5"/>
  <c r="A430" i="5"/>
  <c r="A433" i="5"/>
  <c r="A431" i="5"/>
  <c r="A432" i="5"/>
  <c r="A435" i="5"/>
  <c r="A434" i="5"/>
  <c r="A437" i="5"/>
  <c r="A436" i="5"/>
  <c r="A438" i="5"/>
  <c r="A440" i="5"/>
  <c r="A441" i="5"/>
  <c r="A439" i="5"/>
  <c r="A442" i="5"/>
  <c r="A444" i="5"/>
  <c r="A443" i="5"/>
  <c r="A445" i="5"/>
  <c r="A446" i="5"/>
  <c r="A447" i="5"/>
  <c r="A448" i="5"/>
  <c r="A449" i="5"/>
  <c r="A450" i="5"/>
  <c r="A454" i="5"/>
  <c r="A451" i="5"/>
  <c r="A452" i="5"/>
  <c r="A453" i="5"/>
  <c r="A455" i="5"/>
  <c r="A456" i="5"/>
  <c r="A457" i="5"/>
  <c r="A458" i="5"/>
  <c r="A459" i="5"/>
  <c r="A460" i="5"/>
  <c r="A462" i="5"/>
  <c r="A461" i="5"/>
  <c r="A464" i="5"/>
  <c r="A465" i="5"/>
  <c r="A463" i="5"/>
  <c r="A466" i="5"/>
  <c r="A467" i="5"/>
  <c r="A468" i="5"/>
  <c r="A470" i="5"/>
  <c r="A469" i="5"/>
  <c r="A473" i="5"/>
  <c r="A471" i="5"/>
  <c r="A472" i="5"/>
  <c r="A475" i="5"/>
  <c r="A476" i="5"/>
  <c r="A474" i="5"/>
  <c r="A478" i="5"/>
  <c r="A477" i="5"/>
  <c r="A479" i="5"/>
  <c r="A481" i="5"/>
  <c r="A480" i="5"/>
  <c r="A482" i="5"/>
  <c r="A484" i="5"/>
  <c r="A483" i="5"/>
  <c r="A486" i="5"/>
  <c r="A485" i="5"/>
  <c r="A487" i="5"/>
  <c r="A488" i="5"/>
  <c r="A489" i="5"/>
  <c r="A490" i="5"/>
  <c r="A494" i="5"/>
  <c r="A492" i="5"/>
  <c r="A495" i="5"/>
  <c r="A497" i="5"/>
  <c r="A499" i="5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Q499" i="8"/>
  <c r="B587" i="7" l="1"/>
  <c r="C587" i="7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G143" i="11"/>
  <c r="B143" i="11"/>
  <c r="J143" i="11"/>
  <c r="A143" i="11"/>
  <c r="H143" i="11"/>
  <c r="C143" i="11"/>
  <c r="I143" i="11"/>
  <c r="F143" i="11"/>
  <c r="D143" i="11"/>
  <c r="E143" i="11"/>
  <c r="J145" i="11"/>
  <c r="A144" i="11"/>
  <c r="D145" i="11"/>
  <c r="B146" i="11"/>
  <c r="F144" i="11"/>
  <c r="G146" i="11"/>
  <c r="J146" i="11"/>
  <c r="H145" i="11"/>
  <c r="C144" i="11"/>
  <c r="D146" i="11"/>
  <c r="I145" i="11"/>
  <c r="D144" i="11"/>
  <c r="J144" i="11"/>
  <c r="A146" i="11"/>
  <c r="F146" i="11"/>
  <c r="C145" i="11"/>
  <c r="G145" i="11"/>
  <c r="B145" i="11"/>
  <c r="A145" i="11"/>
  <c r="E145" i="11"/>
  <c r="I144" i="11"/>
  <c r="H146" i="11"/>
  <c r="E144" i="11"/>
  <c r="I146" i="11"/>
  <c r="F145" i="11"/>
  <c r="E146" i="11"/>
  <c r="H144" i="11"/>
  <c r="B144" i="11"/>
  <c r="G144" i="11"/>
  <c r="C146" i="11"/>
  <c r="F147" i="11"/>
  <c r="J147" i="11"/>
  <c r="B147" i="11"/>
  <c r="I147" i="11"/>
  <c r="G147" i="11"/>
  <c r="H147" i="11"/>
  <c r="A147" i="11"/>
  <c r="E147" i="11"/>
  <c r="C147" i="11"/>
  <c r="D147" i="11"/>
  <c r="A149" i="11"/>
  <c r="F148" i="11"/>
  <c r="A148" i="11"/>
  <c r="E148" i="11"/>
  <c r="H149" i="11"/>
  <c r="B149" i="11"/>
  <c r="C148" i="11"/>
  <c r="G149" i="11"/>
  <c r="H148" i="11"/>
  <c r="D149" i="11"/>
  <c r="J148" i="11"/>
  <c r="C149" i="11"/>
  <c r="F149" i="11"/>
  <c r="D148" i="11"/>
  <c r="J149" i="11"/>
  <c r="I148" i="11"/>
  <c r="G148" i="11"/>
  <c r="I149" i="11"/>
  <c r="E149" i="11"/>
  <c r="B148" i="11"/>
  <c r="C153" i="11"/>
  <c r="F151" i="11"/>
  <c r="A150" i="11"/>
  <c r="F152" i="11"/>
  <c r="A152" i="11"/>
  <c r="A151" i="11"/>
  <c r="H151" i="11"/>
  <c r="D150" i="11"/>
  <c r="C152" i="11"/>
  <c r="A153" i="11"/>
  <c r="C150" i="11"/>
  <c r="E152" i="11"/>
  <c r="E151" i="11"/>
  <c r="I152" i="11"/>
  <c r="J153" i="11"/>
  <c r="B150" i="11"/>
  <c r="H152" i="11"/>
  <c r="G151" i="11"/>
  <c r="B151" i="11"/>
  <c r="I151" i="11"/>
  <c r="F150" i="11"/>
  <c r="G152" i="11"/>
  <c r="C151" i="11"/>
  <c r="H150" i="11"/>
  <c r="J151" i="11"/>
  <c r="E153" i="11"/>
  <c r="F153" i="11"/>
  <c r="J150" i="11"/>
  <c r="J152" i="11"/>
  <c r="D151" i="11"/>
  <c r="B152" i="11"/>
  <c r="D153" i="11"/>
  <c r="G153" i="11"/>
  <c r="I150" i="11"/>
  <c r="E150" i="11"/>
  <c r="D152" i="11"/>
  <c r="G150" i="11"/>
  <c r="A155" i="11"/>
  <c r="I153" i="11"/>
  <c r="H155" i="11"/>
  <c r="G154" i="11"/>
  <c r="B154" i="11"/>
  <c r="H153" i="11"/>
  <c r="J155" i="11"/>
  <c r="A154" i="11"/>
  <c r="B155" i="11"/>
  <c r="B153" i="11"/>
  <c r="E155" i="11"/>
  <c r="F154" i="11"/>
  <c r="F155" i="11"/>
  <c r="G155" i="11"/>
  <c r="D154" i="11"/>
  <c r="H154" i="11"/>
  <c r="E154" i="11"/>
  <c r="I154" i="11"/>
  <c r="D155" i="11"/>
  <c r="C154" i="11"/>
  <c r="J154" i="11"/>
  <c r="I155" i="11"/>
  <c r="C155" i="11"/>
  <c r="J156" i="11"/>
  <c r="C157" i="11"/>
  <c r="B156" i="11"/>
  <c r="J157" i="11"/>
  <c r="B157" i="11"/>
  <c r="I157" i="11"/>
  <c r="E156" i="11"/>
  <c r="A157" i="11"/>
  <c r="H156" i="11"/>
  <c r="C156" i="11"/>
  <c r="H157" i="11"/>
  <c r="D156" i="11"/>
  <c r="F156" i="11"/>
  <c r="G156" i="11"/>
  <c r="G157" i="11"/>
  <c r="I156" i="11"/>
  <c r="F157" i="11"/>
  <c r="E157" i="11"/>
  <c r="A156" i="11"/>
  <c r="D157" i="11"/>
  <c r="E158" i="11"/>
  <c r="D158" i="11"/>
  <c r="H158" i="11"/>
  <c r="C158" i="11"/>
  <c r="G158" i="11"/>
  <c r="J158" i="11"/>
  <c r="A158" i="11"/>
  <c r="B158" i="11"/>
  <c r="I158" i="11"/>
  <c r="F158" i="11"/>
  <c r="B159" i="11"/>
  <c r="G159" i="11"/>
  <c r="I159" i="11"/>
  <c r="C159" i="11"/>
  <c r="A159" i="11"/>
  <c r="F159" i="11"/>
  <c r="H159" i="11"/>
  <c r="E159" i="11"/>
  <c r="D159" i="11"/>
  <c r="J159" i="11"/>
  <c r="J160" i="11"/>
  <c r="D160" i="11"/>
  <c r="B160" i="11"/>
  <c r="I160" i="11"/>
  <c r="A160" i="11"/>
  <c r="H160" i="11"/>
  <c r="E160" i="11"/>
  <c r="G160" i="11"/>
  <c r="F160" i="11"/>
  <c r="C160" i="11"/>
  <c r="C161" i="11"/>
  <c r="B161" i="11"/>
  <c r="I161" i="11"/>
  <c r="J161" i="11"/>
  <c r="A161" i="11"/>
  <c r="D161" i="11"/>
  <c r="H161" i="11"/>
  <c r="E161" i="11"/>
  <c r="G161" i="11"/>
  <c r="F161" i="11"/>
  <c r="C162" i="11"/>
  <c r="J162" i="11"/>
  <c r="E162" i="11"/>
  <c r="B162" i="11"/>
  <c r="I162" i="11"/>
  <c r="D162" i="11"/>
  <c r="G162" i="11"/>
  <c r="A162" i="11"/>
  <c r="F162" i="11"/>
  <c r="H162" i="11"/>
  <c r="D163" i="11"/>
  <c r="F163" i="11"/>
  <c r="C163" i="11"/>
  <c r="J163" i="11"/>
  <c r="B163" i="11"/>
  <c r="H163" i="11"/>
  <c r="I163" i="11"/>
  <c r="A163" i="11"/>
  <c r="G163" i="11"/>
  <c r="E163" i="11"/>
  <c r="J164" i="11"/>
  <c r="D164" i="11"/>
  <c r="B164" i="11"/>
  <c r="I164" i="11"/>
  <c r="A164" i="11"/>
  <c r="C164" i="11"/>
  <c r="H164" i="11"/>
  <c r="G164" i="11"/>
  <c r="E164" i="11"/>
  <c r="F164" i="11"/>
  <c r="D165" i="11"/>
  <c r="I165" i="11"/>
  <c r="G165" i="11"/>
  <c r="C165" i="11"/>
  <c r="B165" i="11"/>
  <c r="J165" i="11"/>
  <c r="E165" i="11"/>
  <c r="A165" i="11"/>
  <c r="H165" i="11"/>
  <c r="F165" i="11"/>
  <c r="C166" i="11"/>
  <c r="J166" i="11"/>
  <c r="B166" i="11"/>
  <c r="I166" i="11"/>
  <c r="E166" i="11"/>
  <c r="G166" i="11"/>
  <c r="A166" i="11"/>
  <c r="F166" i="11"/>
  <c r="H166" i="11"/>
  <c r="D166" i="11"/>
  <c r="J167" i="11"/>
  <c r="I167" i="11"/>
  <c r="B167" i="11"/>
  <c r="A167" i="11"/>
  <c r="H167" i="11"/>
  <c r="E167" i="11"/>
  <c r="D167" i="11"/>
  <c r="F167" i="11"/>
  <c r="G167" i="11"/>
  <c r="C167" i="11"/>
  <c r="C168" i="11"/>
  <c r="E168" i="11"/>
  <c r="D168" i="11"/>
  <c r="F168" i="11"/>
  <c r="J168" i="11"/>
  <c r="G168" i="11"/>
  <c r="B168" i="11"/>
  <c r="I168" i="11"/>
  <c r="A168" i="11"/>
  <c r="H168" i="11"/>
  <c r="I169" i="11"/>
  <c r="J169" i="11"/>
  <c r="B169" i="11"/>
  <c r="A169" i="11"/>
  <c r="G169" i="11"/>
  <c r="H169" i="11"/>
  <c r="F169" i="11"/>
  <c r="D169" i="11"/>
  <c r="E169" i="11"/>
  <c r="C169" i="11"/>
  <c r="B170" i="11"/>
  <c r="A170" i="11"/>
  <c r="I170" i="11"/>
  <c r="F170" i="11"/>
  <c r="G170" i="11"/>
  <c r="H170" i="11"/>
  <c r="E170" i="11"/>
  <c r="D170" i="11"/>
  <c r="J170" i="11"/>
  <c r="C170" i="11"/>
  <c r="I171" i="11"/>
  <c r="J171" i="11"/>
  <c r="A171" i="11"/>
  <c r="H171" i="11"/>
  <c r="C171" i="11"/>
  <c r="E171" i="11"/>
  <c r="G171" i="11"/>
  <c r="D171" i="11"/>
  <c r="F171" i="11"/>
  <c r="B171" i="11"/>
  <c r="A172" i="11"/>
  <c r="H172" i="11"/>
  <c r="G172" i="11"/>
  <c r="F172" i="11"/>
  <c r="C172" i="11"/>
  <c r="E172" i="11"/>
  <c r="J172" i="11"/>
  <c r="D172" i="11"/>
  <c r="B172" i="11"/>
  <c r="I172" i="11"/>
  <c r="E173" i="11"/>
  <c r="D173" i="11"/>
  <c r="C173" i="11"/>
  <c r="I173" i="11"/>
  <c r="J173" i="11"/>
  <c r="A173" i="11"/>
  <c r="B173" i="11"/>
  <c r="H173" i="11"/>
  <c r="G173" i="11"/>
  <c r="F173" i="11"/>
  <c r="B174" i="11"/>
  <c r="I174" i="11"/>
  <c r="G174" i="11"/>
  <c r="A174" i="11"/>
  <c r="F174" i="11"/>
  <c r="H174" i="11"/>
  <c r="E174" i="11"/>
  <c r="D174" i="11"/>
  <c r="C174" i="11"/>
  <c r="J174" i="11"/>
  <c r="I175" i="11"/>
  <c r="A175" i="11"/>
  <c r="H175" i="11"/>
  <c r="E175" i="11"/>
  <c r="G175" i="11"/>
  <c r="D175" i="11"/>
  <c r="F175" i="11"/>
  <c r="C175" i="11"/>
  <c r="J175" i="11"/>
  <c r="B175" i="11"/>
  <c r="A176" i="11"/>
  <c r="H176" i="11"/>
  <c r="G176" i="11"/>
  <c r="F176" i="11"/>
  <c r="C176" i="11"/>
  <c r="E176" i="11"/>
  <c r="J176" i="11"/>
  <c r="D176" i="11"/>
  <c r="B176" i="11"/>
  <c r="I176" i="11"/>
  <c r="E177" i="11"/>
  <c r="D177" i="11"/>
  <c r="C177" i="11"/>
  <c r="I177" i="11"/>
  <c r="J177" i="11"/>
  <c r="A177" i="11"/>
  <c r="B177" i="11"/>
  <c r="H177" i="11"/>
  <c r="G177" i="11"/>
  <c r="F177" i="11"/>
  <c r="B178" i="11"/>
  <c r="I178" i="11"/>
  <c r="G178" i="11"/>
  <c r="A178" i="11"/>
  <c r="F178" i="11"/>
  <c r="H178" i="11"/>
  <c r="E178" i="11"/>
  <c r="D178" i="11"/>
  <c r="C178" i="11"/>
  <c r="J178" i="11"/>
  <c r="A179" i="11"/>
  <c r="H179" i="11"/>
  <c r="E179" i="11"/>
  <c r="G179" i="11"/>
  <c r="D179" i="11"/>
  <c r="F179" i="11"/>
  <c r="C179" i="11"/>
  <c r="J179" i="11"/>
  <c r="B179" i="11"/>
  <c r="I179" i="11"/>
  <c r="F180" i="11"/>
  <c r="C180" i="11"/>
  <c r="E180" i="11"/>
  <c r="J180" i="11"/>
  <c r="D180" i="11"/>
  <c r="B180" i="11"/>
  <c r="I180" i="11"/>
  <c r="A180" i="11"/>
  <c r="H180" i="11"/>
  <c r="G180" i="11"/>
  <c r="I181" i="11"/>
  <c r="J181" i="11"/>
  <c r="A181" i="11"/>
  <c r="B181" i="11"/>
  <c r="H181" i="11"/>
  <c r="G181" i="11"/>
  <c r="F181" i="11"/>
  <c r="E181" i="11"/>
  <c r="D181" i="11"/>
  <c r="C181" i="11"/>
  <c r="I182" i="11"/>
  <c r="G182" i="11"/>
  <c r="A182" i="11"/>
  <c r="F182" i="11"/>
  <c r="H182" i="11"/>
  <c r="E182" i="11"/>
  <c r="D182" i="11"/>
  <c r="C182" i="11"/>
  <c r="J182" i="11"/>
  <c r="B182" i="11"/>
  <c r="I183" i="11"/>
  <c r="A183" i="11"/>
  <c r="H183" i="11"/>
  <c r="E183" i="11"/>
  <c r="G183" i="11"/>
  <c r="D183" i="11"/>
  <c r="F183" i="11"/>
  <c r="C183" i="11"/>
  <c r="J183" i="11"/>
  <c r="B183" i="11"/>
  <c r="A184" i="11"/>
  <c r="H184" i="11"/>
  <c r="G184" i="11"/>
  <c r="F184" i="11"/>
  <c r="C184" i="11"/>
  <c r="E184" i="11"/>
  <c r="J184" i="11"/>
  <c r="D184" i="11"/>
  <c r="B184" i="11"/>
  <c r="I184" i="11"/>
  <c r="H185" i="11"/>
  <c r="G185" i="11"/>
  <c r="F185" i="11"/>
  <c r="E185" i="11"/>
  <c r="D185" i="11"/>
  <c r="C185" i="11"/>
  <c r="I185" i="11"/>
  <c r="J185" i="11"/>
  <c r="A185" i="11"/>
  <c r="B185" i="11"/>
  <c r="F186" i="11"/>
  <c r="H186" i="11"/>
  <c r="E186" i="11"/>
  <c r="D186" i="11"/>
  <c r="C186" i="11"/>
  <c r="J186" i="11"/>
  <c r="B186" i="11"/>
  <c r="I186" i="11"/>
  <c r="G186" i="11"/>
  <c r="A186" i="11"/>
  <c r="H187" i="11"/>
  <c r="E187" i="11"/>
  <c r="G187" i="11"/>
  <c r="D187" i="11"/>
  <c r="F187" i="11"/>
  <c r="C187" i="11"/>
  <c r="J187" i="11"/>
  <c r="B187" i="11"/>
  <c r="I187" i="11"/>
  <c r="A187" i="11"/>
  <c r="A188" i="11"/>
  <c r="H188" i="11"/>
  <c r="G188" i="11"/>
  <c r="F188" i="11"/>
  <c r="C188" i="11"/>
  <c r="E188" i="11"/>
  <c r="J188" i="11"/>
  <c r="D188" i="11"/>
  <c r="B188" i="11"/>
  <c r="I188" i="11"/>
  <c r="F189" i="11"/>
  <c r="E189" i="11"/>
  <c r="D189" i="11"/>
  <c r="C189" i="11"/>
  <c r="I189" i="11"/>
  <c r="J189" i="11"/>
  <c r="A189" i="11"/>
  <c r="B189" i="11"/>
  <c r="H189" i="11"/>
  <c r="G189" i="11"/>
  <c r="C190" i="11"/>
  <c r="J190" i="11"/>
  <c r="B190" i="11"/>
  <c r="I190" i="11"/>
  <c r="G190" i="11"/>
  <c r="A190" i="11"/>
  <c r="F190" i="11"/>
  <c r="H190" i="11"/>
  <c r="E190" i="11"/>
  <c r="D190" i="11"/>
  <c r="E191" i="11"/>
  <c r="G191" i="11"/>
  <c r="D191" i="11"/>
  <c r="F191" i="11"/>
  <c r="C191" i="11"/>
  <c r="J191" i="11"/>
  <c r="B191" i="11"/>
  <c r="I191" i="11"/>
  <c r="A191" i="11"/>
  <c r="H191" i="11"/>
  <c r="A192" i="11"/>
  <c r="H192" i="11"/>
  <c r="G192" i="11"/>
  <c r="F192" i="11"/>
  <c r="C192" i="11"/>
  <c r="E192" i="11"/>
  <c r="J192" i="11"/>
  <c r="D192" i="11"/>
  <c r="B192" i="11"/>
  <c r="I192" i="11"/>
  <c r="C193" i="11"/>
  <c r="I193" i="11"/>
  <c r="J193" i="11"/>
  <c r="A193" i="11"/>
  <c r="B193" i="11"/>
  <c r="H193" i="11"/>
  <c r="G193" i="11"/>
  <c r="F193" i="11"/>
  <c r="E193" i="11"/>
  <c r="D193" i="11"/>
  <c r="E194" i="11"/>
  <c r="D194" i="11"/>
  <c r="C194" i="11"/>
  <c r="J194" i="11"/>
  <c r="B194" i="11"/>
  <c r="I194" i="11"/>
  <c r="G194" i="11"/>
  <c r="A194" i="11"/>
  <c r="F194" i="11"/>
  <c r="H194" i="11"/>
  <c r="I195" i="11"/>
  <c r="A195" i="11"/>
  <c r="H195" i="11"/>
  <c r="E195" i="11"/>
  <c r="G195" i="11"/>
  <c r="D195" i="11"/>
  <c r="F195" i="11"/>
  <c r="C195" i="11"/>
  <c r="J195" i="11"/>
  <c r="B195" i="11"/>
  <c r="H196" i="11"/>
  <c r="G196" i="11"/>
  <c r="F196" i="11"/>
  <c r="C196" i="11"/>
  <c r="E196" i="11"/>
  <c r="J196" i="11"/>
  <c r="D196" i="11"/>
  <c r="B196" i="11"/>
  <c r="I196" i="11"/>
  <c r="A196" i="11"/>
  <c r="G197" i="11"/>
  <c r="F197" i="11"/>
  <c r="E197" i="11"/>
  <c r="D197" i="11"/>
  <c r="C197" i="11"/>
  <c r="I197" i="11"/>
  <c r="J197" i="11"/>
  <c r="A197" i="11"/>
  <c r="B197" i="11"/>
  <c r="H197" i="11"/>
  <c r="E198" i="11"/>
  <c r="D198" i="11"/>
  <c r="C198" i="11"/>
  <c r="J198" i="11"/>
  <c r="B198" i="11"/>
  <c r="I198" i="11"/>
  <c r="G198" i="11"/>
  <c r="A198" i="11"/>
  <c r="F198" i="11"/>
  <c r="H198" i="11"/>
  <c r="H199" i="11"/>
  <c r="E199" i="11"/>
  <c r="G199" i="11"/>
  <c r="D199" i="11"/>
  <c r="F199" i="11"/>
  <c r="C199" i="11"/>
  <c r="J199" i="11"/>
  <c r="B199" i="11"/>
  <c r="I199" i="11"/>
  <c r="A199" i="11"/>
  <c r="A200" i="11"/>
  <c r="H200" i="11"/>
  <c r="G200" i="11"/>
  <c r="F200" i="11"/>
  <c r="C200" i="11"/>
  <c r="E200" i="11"/>
  <c r="J200" i="11"/>
  <c r="D200" i="11"/>
  <c r="B200" i="11"/>
  <c r="I200" i="11"/>
  <c r="G201" i="11"/>
  <c r="F201" i="11"/>
  <c r="E201" i="11"/>
  <c r="D201" i="11"/>
  <c r="C201" i="11"/>
  <c r="I201" i="11"/>
  <c r="J201" i="11"/>
  <c r="A201" i="11"/>
  <c r="B201" i="11"/>
  <c r="H201" i="11"/>
  <c r="F202" i="11"/>
  <c r="H202" i="11"/>
  <c r="E202" i="11"/>
  <c r="D202" i="11"/>
  <c r="C202" i="11"/>
  <c r="J202" i="11"/>
  <c r="B202" i="11"/>
  <c r="I202" i="11"/>
  <c r="G202" i="11"/>
  <c r="A202" i="11"/>
  <c r="A203" i="11"/>
  <c r="H203" i="11"/>
  <c r="E203" i="11"/>
  <c r="G203" i="11"/>
  <c r="D203" i="11"/>
  <c r="F203" i="11"/>
  <c r="C203" i="11"/>
  <c r="J203" i="11"/>
  <c r="B203" i="11"/>
  <c r="I203" i="11"/>
  <c r="H204" i="11"/>
  <c r="G204" i="11"/>
  <c r="F204" i="11"/>
  <c r="C204" i="11"/>
  <c r="E204" i="11"/>
  <c r="J204" i="11"/>
  <c r="D204" i="11"/>
  <c r="B204" i="11"/>
  <c r="I204" i="11"/>
  <c r="A204" i="11"/>
  <c r="H205" i="11"/>
  <c r="G205" i="11"/>
  <c r="E205" i="11"/>
  <c r="D205" i="11"/>
  <c r="F205" i="11"/>
  <c r="C205" i="11"/>
  <c r="J205" i="11"/>
  <c r="B205" i="11"/>
  <c r="A205" i="11"/>
  <c r="I205" i="11"/>
  <c r="D206" i="11"/>
  <c r="A206" i="11"/>
  <c r="J206" i="11"/>
  <c r="I206" i="11"/>
  <c r="H206" i="11"/>
  <c r="G206" i="11"/>
  <c r="E206" i="11"/>
  <c r="C206" i="11"/>
  <c r="F206" i="11"/>
  <c r="B206" i="11"/>
  <c r="G207" i="11"/>
  <c r="F207" i="11"/>
  <c r="H207" i="11"/>
  <c r="E207" i="11"/>
  <c r="D207" i="11"/>
  <c r="C207" i="11"/>
  <c r="J207" i="11"/>
  <c r="A207" i="11"/>
  <c r="B207" i="11"/>
  <c r="I207" i="11"/>
  <c r="G208" i="11"/>
  <c r="F208" i="11"/>
  <c r="E208" i="11"/>
  <c r="J208" i="11"/>
  <c r="D208" i="11"/>
  <c r="B208" i="11"/>
  <c r="C208" i="11"/>
  <c r="H208" i="11"/>
  <c r="A208" i="11"/>
  <c r="I208" i="11"/>
  <c r="B209" i="11"/>
  <c r="A209" i="11"/>
  <c r="J209" i="11"/>
  <c r="I209" i="11"/>
  <c r="G209" i="11"/>
  <c r="E209" i="11"/>
  <c r="H209" i="11"/>
  <c r="D209" i="11"/>
  <c r="F209" i="11"/>
  <c r="C209" i="11"/>
  <c r="I210" i="11"/>
  <c r="H210" i="11"/>
  <c r="G210" i="11"/>
  <c r="F210" i="11"/>
  <c r="E210" i="11"/>
  <c r="D210" i="11"/>
  <c r="C210" i="11"/>
  <c r="B210" i="11"/>
  <c r="A210" i="11"/>
  <c r="J210" i="11"/>
  <c r="H211" i="11"/>
  <c r="G211" i="11"/>
  <c r="D211" i="11"/>
  <c r="F211" i="11"/>
  <c r="J211" i="11"/>
  <c r="E211" i="11"/>
  <c r="B211" i="11"/>
  <c r="C211" i="11"/>
  <c r="A211" i="11"/>
  <c r="I211" i="11"/>
  <c r="I212" i="11"/>
  <c r="G212" i="11"/>
  <c r="J212" i="11"/>
  <c r="F212" i="11"/>
  <c r="B212" i="11"/>
  <c r="E212" i="11"/>
  <c r="H212" i="11"/>
  <c r="D212" i="11"/>
  <c r="C212" i="11"/>
  <c r="A212" i="11"/>
  <c r="J213" i="11"/>
  <c r="I213" i="11"/>
  <c r="H213" i="11"/>
  <c r="G213" i="11"/>
  <c r="F213" i="11"/>
  <c r="E213" i="11"/>
  <c r="D213" i="11"/>
  <c r="C213" i="11"/>
  <c r="B213" i="11"/>
  <c r="A213" i="11"/>
  <c r="D214" i="11"/>
  <c r="G214" i="11"/>
  <c r="E214" i="11"/>
  <c r="C214" i="11"/>
  <c r="B214" i="11"/>
  <c r="A214" i="11"/>
  <c r="J214" i="11"/>
  <c r="I214" i="11"/>
  <c r="F214" i="11"/>
  <c r="H214" i="11"/>
  <c r="E215" i="11"/>
  <c r="C215" i="11"/>
  <c r="A215" i="11"/>
  <c r="D215" i="11"/>
  <c r="I215" i="11"/>
  <c r="J215" i="11"/>
  <c r="H215" i="11"/>
  <c r="B215" i="11"/>
  <c r="F215" i="11"/>
  <c r="G215" i="11"/>
  <c r="G216" i="11"/>
  <c r="F216" i="11"/>
  <c r="E216" i="11"/>
  <c r="J216" i="11"/>
  <c r="C216" i="11"/>
  <c r="B216" i="11"/>
  <c r="A216" i="11"/>
  <c r="H216" i="11"/>
  <c r="D216" i="11"/>
  <c r="I216" i="11"/>
  <c r="B217" i="11"/>
  <c r="I217" i="11"/>
  <c r="G217" i="11"/>
  <c r="E217" i="11"/>
  <c r="D217" i="11"/>
  <c r="H217" i="11"/>
  <c r="C217" i="11"/>
  <c r="F217" i="11"/>
  <c r="A217" i="11"/>
  <c r="J217" i="11"/>
  <c r="B218" i="11"/>
  <c r="A218" i="11"/>
  <c r="I218" i="11"/>
  <c r="G218" i="11"/>
  <c r="F218" i="11"/>
  <c r="E218" i="11"/>
  <c r="D218" i="11"/>
  <c r="C218" i="11"/>
  <c r="J218" i="11"/>
  <c r="H218" i="11"/>
  <c r="F219" i="11"/>
  <c r="G219" i="11"/>
  <c r="E219" i="11"/>
  <c r="C219" i="11"/>
  <c r="D219" i="11"/>
  <c r="A219" i="11"/>
  <c r="J219" i="11"/>
  <c r="I219" i="11"/>
  <c r="B219" i="11"/>
  <c r="H219" i="11"/>
  <c r="J220" i="11"/>
  <c r="C220" i="11"/>
  <c r="B220" i="11"/>
  <c r="A220" i="11"/>
  <c r="H220" i="11"/>
  <c r="F220" i="11"/>
  <c r="D220" i="11"/>
  <c r="I220" i="11"/>
  <c r="G220" i="11"/>
  <c r="E220" i="11"/>
  <c r="A221" i="11"/>
  <c r="I221" i="11"/>
  <c r="H221" i="11"/>
  <c r="G221" i="11"/>
  <c r="F221" i="11"/>
  <c r="E221" i="11"/>
  <c r="D221" i="11"/>
  <c r="J221" i="11"/>
  <c r="B221" i="11"/>
  <c r="C221" i="11"/>
  <c r="G222" i="11"/>
  <c r="E222" i="11"/>
  <c r="F222" i="11"/>
  <c r="C222" i="11"/>
  <c r="D222" i="11"/>
  <c r="A222" i="11"/>
  <c r="J222" i="11"/>
  <c r="B222" i="11"/>
  <c r="H222" i="11"/>
  <c r="I222" i="11"/>
  <c r="D223" i="11"/>
  <c r="C223" i="11"/>
  <c r="J223" i="11"/>
  <c r="A223" i="11"/>
  <c r="B223" i="11"/>
  <c r="H223" i="11"/>
  <c r="F223" i="11"/>
  <c r="I223" i="11"/>
  <c r="G223" i="11"/>
  <c r="E223" i="11"/>
  <c r="B224" i="11"/>
  <c r="G224" i="11"/>
  <c r="H224" i="11"/>
  <c r="F224" i="11"/>
  <c r="D224" i="11"/>
  <c r="E224" i="11"/>
  <c r="C224" i="11"/>
  <c r="A224" i="11"/>
  <c r="J224" i="11"/>
  <c r="I224" i="11"/>
  <c r="F225" i="11"/>
  <c r="A225" i="11"/>
  <c r="D225" i="11"/>
  <c r="J225" i="11"/>
  <c r="B225" i="11"/>
  <c r="I225" i="11"/>
  <c r="G225" i="11"/>
  <c r="E225" i="11"/>
  <c r="H225" i="11"/>
  <c r="C225" i="11"/>
  <c r="I226" i="11"/>
  <c r="G226" i="11"/>
  <c r="F226" i="11"/>
  <c r="E226" i="11"/>
  <c r="D226" i="11"/>
  <c r="C226" i="11"/>
  <c r="J226" i="11"/>
  <c r="B226" i="11"/>
  <c r="H226" i="11"/>
  <c r="A226" i="11"/>
  <c r="J227" i="11"/>
  <c r="I227" i="11"/>
  <c r="B227" i="11"/>
  <c r="H227" i="11"/>
  <c r="F227" i="11"/>
  <c r="G227" i="11"/>
  <c r="E227" i="11"/>
  <c r="C227" i="11"/>
  <c r="D227" i="11"/>
  <c r="A227" i="11"/>
  <c r="J228" i="11"/>
  <c r="C228" i="11"/>
  <c r="B228" i="11"/>
  <c r="A228" i="11"/>
  <c r="H228" i="11"/>
  <c r="F228" i="11"/>
  <c r="D228" i="11"/>
  <c r="I228" i="11"/>
  <c r="G228" i="11"/>
  <c r="E228" i="11"/>
  <c r="H229" i="11"/>
  <c r="G229" i="11"/>
  <c r="F229" i="11"/>
  <c r="E229" i="11"/>
  <c r="D229" i="11"/>
  <c r="J229" i="11"/>
  <c r="B229" i="11"/>
  <c r="C229" i="11"/>
  <c r="A229" i="11"/>
  <c r="I229" i="11"/>
  <c r="D230" i="11"/>
  <c r="A230" i="11"/>
  <c r="J230" i="11"/>
  <c r="B230" i="11"/>
  <c r="H230" i="11"/>
  <c r="I230" i="11"/>
  <c r="G230" i="11"/>
  <c r="E230" i="11"/>
  <c r="F230" i="11"/>
  <c r="C230" i="11"/>
  <c r="B231" i="11"/>
  <c r="H231" i="11"/>
  <c r="F231" i="11"/>
  <c r="I231" i="11"/>
  <c r="G231" i="11"/>
  <c r="E231" i="11"/>
  <c r="D231" i="11"/>
  <c r="C231" i="11"/>
  <c r="J231" i="11"/>
  <c r="A231" i="11"/>
  <c r="B232" i="11"/>
  <c r="G232" i="11"/>
  <c r="H232" i="11"/>
  <c r="F232" i="11"/>
  <c r="D232" i="11"/>
  <c r="E232" i="11"/>
  <c r="C232" i="11"/>
  <c r="A232" i="11"/>
  <c r="J232" i="11"/>
  <c r="I232" i="11"/>
  <c r="F233" i="11"/>
  <c r="A233" i="11"/>
  <c r="D233" i="11"/>
  <c r="J233" i="11"/>
  <c r="B233" i="11"/>
  <c r="I233" i="11"/>
  <c r="G233" i="11"/>
  <c r="E233" i="11"/>
  <c r="H233" i="11"/>
  <c r="C233" i="11"/>
  <c r="E234" i="11"/>
  <c r="C234" i="11"/>
  <c r="D234" i="11"/>
  <c r="J234" i="11"/>
  <c r="B234" i="11"/>
  <c r="H234" i="11"/>
  <c r="A234" i="11"/>
  <c r="I234" i="11"/>
  <c r="F234" i="11"/>
  <c r="G234" i="11"/>
  <c r="D235" i="11"/>
  <c r="E235" i="11"/>
  <c r="C235" i="11"/>
  <c r="A235" i="11"/>
  <c r="J235" i="11"/>
  <c r="B235" i="11"/>
  <c r="H235" i="11"/>
  <c r="F235" i="11"/>
  <c r="I235" i="11"/>
  <c r="G235" i="11"/>
  <c r="B236" i="11"/>
  <c r="E236" i="11"/>
  <c r="I236" i="11"/>
  <c r="A236" i="11"/>
  <c r="H236" i="11"/>
  <c r="F236" i="11"/>
  <c r="D236" i="11"/>
  <c r="C236" i="11"/>
  <c r="J236" i="11"/>
  <c r="G236" i="11"/>
  <c r="B237" i="11"/>
  <c r="I237" i="11"/>
  <c r="E237" i="11"/>
  <c r="H237" i="11"/>
  <c r="C237" i="11"/>
  <c r="G237" i="11"/>
  <c r="A237" i="11"/>
  <c r="F237" i="11"/>
  <c r="D237" i="11"/>
  <c r="J237" i="11"/>
  <c r="B238" i="11"/>
  <c r="H238" i="11"/>
  <c r="C238" i="11"/>
  <c r="A238" i="11"/>
  <c r="F238" i="11"/>
  <c r="I238" i="11"/>
  <c r="E238" i="11"/>
  <c r="G238" i="11"/>
  <c r="D238" i="11"/>
  <c r="J238" i="11"/>
  <c r="B239" i="11"/>
  <c r="H239" i="11"/>
  <c r="F239" i="11"/>
  <c r="I239" i="11"/>
  <c r="G239" i="11"/>
  <c r="D239" i="11"/>
  <c r="E239" i="11"/>
  <c r="C239" i="11"/>
  <c r="A239" i="11"/>
  <c r="J239" i="11"/>
  <c r="B240" i="11"/>
  <c r="G240" i="11"/>
  <c r="I240" i="11"/>
  <c r="A240" i="11"/>
  <c r="H240" i="11"/>
  <c r="F240" i="11"/>
  <c r="D240" i="11"/>
  <c r="E240" i="11"/>
  <c r="J240" i="11"/>
  <c r="C240" i="11"/>
  <c r="F241" i="11"/>
  <c r="D241" i="11"/>
  <c r="J241" i="11"/>
  <c r="B241" i="11"/>
  <c r="I241" i="11"/>
  <c r="E241" i="11"/>
  <c r="H241" i="11"/>
  <c r="C241" i="11"/>
  <c r="G241" i="11"/>
  <c r="A241" i="11"/>
  <c r="F242" i="11"/>
  <c r="A242" i="11"/>
  <c r="E242" i="11"/>
  <c r="I242" i="11"/>
  <c r="D242" i="11"/>
  <c r="J242" i="11"/>
  <c r="B242" i="11"/>
  <c r="H242" i="11"/>
  <c r="G242" i="11"/>
  <c r="C242" i="11"/>
  <c r="J243" i="11"/>
  <c r="B243" i="11"/>
  <c r="H243" i="11"/>
  <c r="F243" i="11"/>
  <c r="I243" i="11"/>
  <c r="G243" i="11"/>
  <c r="D243" i="11"/>
  <c r="E243" i="11"/>
  <c r="C243" i="11"/>
  <c r="A243" i="11"/>
  <c r="J244" i="11"/>
  <c r="E244" i="11"/>
  <c r="B244" i="11"/>
  <c r="C244" i="11"/>
  <c r="I244" i="11"/>
  <c r="A244" i="11"/>
  <c r="H244" i="11"/>
  <c r="F244" i="11"/>
  <c r="D244" i="11"/>
  <c r="G244" i="11"/>
  <c r="H245" i="11"/>
  <c r="C245" i="11"/>
  <c r="G245" i="11"/>
  <c r="A245" i="11"/>
  <c r="F245" i="11"/>
  <c r="D245" i="11"/>
  <c r="J245" i="11"/>
  <c r="B245" i="11"/>
  <c r="I245" i="11"/>
  <c r="E245" i="11"/>
  <c r="J246" i="11"/>
  <c r="B246" i="11"/>
  <c r="H246" i="11"/>
  <c r="I246" i="11"/>
  <c r="G246" i="11"/>
  <c r="F246" i="11"/>
  <c r="C246" i="11"/>
  <c r="E246" i="11"/>
  <c r="A246" i="11"/>
  <c r="D246" i="11"/>
  <c r="C247" i="11"/>
  <c r="A247" i="11"/>
  <c r="J247" i="11"/>
  <c r="B247" i="11"/>
  <c r="H247" i="11"/>
  <c r="F247" i="11"/>
  <c r="I247" i="11"/>
  <c r="G247" i="11"/>
  <c r="D247" i="11"/>
  <c r="E247" i="11"/>
  <c r="I248" i="11"/>
  <c r="A248" i="11"/>
  <c r="H248" i="11"/>
  <c r="F248" i="11"/>
  <c r="D248" i="11"/>
  <c r="G248" i="11"/>
  <c r="J248" i="11"/>
  <c r="E248" i="11"/>
  <c r="B248" i="11"/>
  <c r="C248" i="11"/>
  <c r="I249" i="11"/>
  <c r="H249" i="11"/>
  <c r="E249" i="11"/>
  <c r="G249" i="11"/>
  <c r="C249" i="11"/>
  <c r="F249" i="11"/>
  <c r="D249" i="11"/>
  <c r="J249" i="11"/>
  <c r="B249" i="11"/>
  <c r="A249" i="11"/>
  <c r="B250" i="11"/>
  <c r="H250" i="11"/>
  <c r="I250" i="11"/>
  <c r="G250" i="11"/>
  <c r="F250" i="11"/>
  <c r="C250" i="11"/>
  <c r="E250" i="11"/>
  <c r="A250" i="11"/>
  <c r="D250" i="11"/>
  <c r="J250" i="11"/>
  <c r="J251" i="11"/>
  <c r="B251" i="11"/>
  <c r="H251" i="11"/>
  <c r="F251" i="11"/>
  <c r="A251" i="11"/>
  <c r="E251" i="11"/>
  <c r="I251" i="11"/>
  <c r="D251" i="11"/>
  <c r="G251" i="11"/>
  <c r="C251" i="11"/>
  <c r="J252" i="11"/>
  <c r="E252" i="11"/>
  <c r="B252" i="11"/>
  <c r="C252" i="11"/>
  <c r="I252" i="11"/>
  <c r="A252" i="11"/>
  <c r="H252" i="11"/>
  <c r="F252" i="11"/>
  <c r="G252" i="11"/>
  <c r="D252" i="11"/>
  <c r="B253" i="11"/>
  <c r="C253" i="11"/>
  <c r="A253" i="11"/>
  <c r="H253" i="11"/>
  <c r="I253" i="11"/>
  <c r="G253" i="11"/>
  <c r="E253" i="11"/>
  <c r="F253" i="11"/>
  <c r="J253" i="11"/>
  <c r="D253" i="11"/>
  <c r="E254" i="11"/>
  <c r="A254" i="11"/>
  <c r="D254" i="11"/>
  <c r="J254" i="11"/>
  <c r="F254" i="11"/>
  <c r="B254" i="11"/>
  <c r="H254" i="11"/>
  <c r="I254" i="11"/>
  <c r="G254" i="11"/>
  <c r="C254" i="11"/>
  <c r="J255" i="11"/>
  <c r="B255" i="11"/>
  <c r="H255" i="11"/>
  <c r="C255" i="11"/>
  <c r="F255" i="11"/>
  <c r="E255" i="11"/>
  <c r="G255" i="11"/>
  <c r="A255" i="11"/>
  <c r="D255" i="11"/>
  <c r="I255" i="11"/>
  <c r="I256" i="11"/>
  <c r="A256" i="11"/>
  <c r="H256" i="11"/>
  <c r="F256" i="11"/>
  <c r="D256" i="11"/>
  <c r="G256" i="11"/>
  <c r="C256" i="11"/>
  <c r="J256" i="11"/>
  <c r="E256" i="11"/>
  <c r="B256" i="11"/>
  <c r="J257" i="11"/>
  <c r="B257" i="11"/>
  <c r="D257" i="11"/>
  <c r="E257" i="11"/>
  <c r="C257" i="11"/>
  <c r="H257" i="11"/>
  <c r="A257" i="11"/>
  <c r="G257" i="11"/>
  <c r="I257" i="11"/>
  <c r="F257" i="11"/>
  <c r="I258" i="11"/>
  <c r="G258" i="11"/>
  <c r="F258" i="11"/>
  <c r="C258" i="11"/>
  <c r="H258" i="11"/>
  <c r="E258" i="11"/>
  <c r="A258" i="11"/>
  <c r="D258" i="11"/>
  <c r="J258" i="11"/>
  <c r="B258" i="11"/>
  <c r="D259" i="11"/>
  <c r="A259" i="11"/>
  <c r="C259" i="11"/>
  <c r="I259" i="11"/>
  <c r="E259" i="11"/>
  <c r="J259" i="11"/>
  <c r="B259" i="11"/>
  <c r="H259" i="11"/>
  <c r="F259" i="11"/>
  <c r="G259" i="11"/>
  <c r="A260" i="11"/>
  <c r="H260" i="11"/>
  <c r="I260" i="11"/>
  <c r="F260" i="11"/>
  <c r="D260" i="11"/>
  <c r="G260" i="11"/>
  <c r="J260" i="11"/>
  <c r="E260" i="11"/>
  <c r="B260" i="11"/>
  <c r="C260" i="11"/>
  <c r="J261" i="11"/>
  <c r="B261" i="11"/>
  <c r="I261" i="11"/>
  <c r="E261" i="11"/>
  <c r="H261" i="11"/>
  <c r="C261" i="11"/>
  <c r="G261" i="11"/>
  <c r="A261" i="11"/>
  <c r="D261" i="11"/>
  <c r="F261" i="11"/>
  <c r="D262" i="11"/>
  <c r="J262" i="11"/>
  <c r="B262" i="11"/>
  <c r="E262" i="11"/>
  <c r="H262" i="11"/>
  <c r="I262" i="11"/>
  <c r="G262" i="11"/>
  <c r="F262" i="11"/>
  <c r="C262" i="11"/>
  <c r="A262" i="11"/>
  <c r="D263" i="11"/>
  <c r="E263" i="11"/>
  <c r="C263" i="11"/>
  <c r="A263" i="11"/>
  <c r="J263" i="11"/>
  <c r="G263" i="11"/>
  <c r="B263" i="11"/>
  <c r="H263" i="11"/>
  <c r="F263" i="11"/>
  <c r="I263" i="11"/>
  <c r="H264" i="11"/>
  <c r="F264" i="11"/>
  <c r="D264" i="11"/>
  <c r="G264" i="11"/>
  <c r="J264" i="11"/>
  <c r="E264" i="11"/>
  <c r="A264" i="11"/>
  <c r="B264" i="11"/>
  <c r="C264" i="11"/>
  <c r="I264" i="11"/>
  <c r="D265" i="11"/>
  <c r="J265" i="11"/>
  <c r="B265" i="11"/>
  <c r="I265" i="11"/>
  <c r="E265" i="11"/>
  <c r="H265" i="11"/>
  <c r="C265" i="11"/>
  <c r="G265" i="11"/>
  <c r="A265" i="11"/>
  <c r="F265" i="11"/>
  <c r="F266" i="11"/>
  <c r="G266" i="11"/>
  <c r="E266" i="11"/>
  <c r="C266" i="11"/>
  <c r="D266" i="11"/>
  <c r="J266" i="11"/>
  <c r="B266" i="11"/>
  <c r="I266" i="11"/>
  <c r="H266" i="11"/>
  <c r="A266" i="11"/>
  <c r="J267" i="11"/>
  <c r="B267" i="11"/>
  <c r="I267" i="11"/>
  <c r="H267" i="11"/>
  <c r="F267" i="11"/>
  <c r="G267" i="11"/>
  <c r="C267" i="11"/>
  <c r="D267" i="11"/>
  <c r="E267" i="11"/>
  <c r="A267" i="11"/>
  <c r="B268" i="11"/>
  <c r="C268" i="11"/>
  <c r="I268" i="11"/>
  <c r="A268" i="11"/>
  <c r="H268" i="11"/>
  <c r="E268" i="11"/>
  <c r="G268" i="11"/>
  <c r="F268" i="11"/>
  <c r="D268" i="11"/>
  <c r="J268" i="11"/>
  <c r="F269" i="11"/>
  <c r="E269" i="11"/>
  <c r="D269" i="11"/>
  <c r="J269" i="11"/>
  <c r="B269" i="11"/>
  <c r="G269" i="11"/>
  <c r="A269" i="11"/>
  <c r="I269" i="11"/>
  <c r="H269" i="11"/>
  <c r="C269" i="11"/>
  <c r="C270" i="11"/>
  <c r="J270" i="11"/>
  <c r="B270" i="11"/>
  <c r="E270" i="11"/>
  <c r="D270" i="11"/>
  <c r="H270" i="11"/>
  <c r="A270" i="11"/>
  <c r="I270" i="11"/>
  <c r="F270" i="11"/>
  <c r="G270" i="11"/>
  <c r="J271" i="11"/>
  <c r="B271" i="11"/>
  <c r="I271" i="11"/>
  <c r="A271" i="11"/>
  <c r="F271" i="11"/>
  <c r="H271" i="11"/>
  <c r="D271" i="11"/>
  <c r="G271" i="11"/>
  <c r="C271" i="11"/>
  <c r="E271" i="11"/>
  <c r="H272" i="11"/>
  <c r="G272" i="11"/>
  <c r="F272" i="11"/>
  <c r="A272" i="11"/>
  <c r="D272" i="11"/>
  <c r="B272" i="11"/>
  <c r="C272" i="11"/>
  <c r="I272" i="11"/>
  <c r="J272" i="11"/>
  <c r="E272" i="11"/>
  <c r="G273" i="11"/>
  <c r="A273" i="11"/>
  <c r="D273" i="11"/>
  <c r="I273" i="11"/>
  <c r="J273" i="11"/>
  <c r="H273" i="11"/>
  <c r="F273" i="11"/>
  <c r="E273" i="11"/>
  <c r="B273" i="11"/>
  <c r="C273" i="11"/>
  <c r="H274" i="11"/>
  <c r="B274" i="11"/>
  <c r="E274" i="11"/>
  <c r="A274" i="11"/>
  <c r="J274" i="11"/>
  <c r="I274" i="11"/>
  <c r="F274" i="11"/>
  <c r="C274" i="11"/>
  <c r="G274" i="11"/>
  <c r="D274" i="11"/>
  <c r="J275" i="11"/>
  <c r="I275" i="11"/>
  <c r="H275" i="11"/>
  <c r="G275" i="11"/>
  <c r="E275" i="11"/>
  <c r="D275" i="11"/>
  <c r="F275" i="11"/>
  <c r="B275" i="11"/>
  <c r="C275" i="11"/>
  <c r="A275" i="11"/>
  <c r="I276" i="11"/>
  <c r="A276" i="11"/>
  <c r="H276" i="11"/>
  <c r="G276" i="11"/>
  <c r="F276" i="11"/>
  <c r="E276" i="11"/>
  <c r="D276" i="11"/>
  <c r="C276" i="11"/>
  <c r="J276" i="11"/>
  <c r="B276" i="11"/>
  <c r="J277" i="11"/>
  <c r="E277" i="11"/>
  <c r="B277" i="11"/>
  <c r="D277" i="11"/>
  <c r="H277" i="11"/>
  <c r="G277" i="11"/>
  <c r="C277" i="11"/>
  <c r="A277" i="11"/>
  <c r="I277" i="11"/>
  <c r="F277" i="11"/>
  <c r="D278" i="11"/>
  <c r="C278" i="11"/>
  <c r="B278" i="11"/>
  <c r="A278" i="11"/>
  <c r="J278" i="11"/>
  <c r="I278" i="11"/>
  <c r="H278" i="11"/>
  <c r="F278" i="11"/>
  <c r="G278" i="11"/>
  <c r="E278" i="11"/>
  <c r="F279" i="11"/>
  <c r="J279" i="11"/>
  <c r="D279" i="11"/>
  <c r="I279" i="11"/>
  <c r="C279" i="11"/>
  <c r="H279" i="11"/>
  <c r="G279" i="11"/>
  <c r="E279" i="11"/>
  <c r="B279" i="11"/>
  <c r="A279" i="11"/>
  <c r="J280" i="11"/>
  <c r="C280" i="11"/>
  <c r="B280" i="11"/>
  <c r="I280" i="11"/>
  <c r="A280" i="11"/>
  <c r="H280" i="11"/>
  <c r="G280" i="11"/>
  <c r="F280" i="11"/>
  <c r="D280" i="11"/>
  <c r="E280" i="11"/>
  <c r="B281" i="11"/>
  <c r="C281" i="11"/>
  <c r="H281" i="11"/>
  <c r="G281" i="11"/>
  <c r="A281" i="11"/>
  <c r="I281" i="11"/>
  <c r="F281" i="11"/>
  <c r="E281" i="11"/>
  <c r="J281" i="11"/>
  <c r="D281" i="11"/>
  <c r="I282" i="11"/>
  <c r="H282" i="11"/>
  <c r="G282" i="11"/>
  <c r="F282" i="11"/>
  <c r="D282" i="11"/>
  <c r="E282" i="11"/>
  <c r="C282" i="11"/>
  <c r="B282" i="11"/>
  <c r="A282" i="11"/>
  <c r="J282" i="11"/>
  <c r="E283" i="11"/>
  <c r="B283" i="11"/>
  <c r="A283" i="11"/>
  <c r="J283" i="11"/>
  <c r="F283" i="11"/>
  <c r="I283" i="11"/>
  <c r="D283" i="11"/>
  <c r="H283" i="11"/>
  <c r="C283" i="11"/>
  <c r="G283" i="11"/>
  <c r="J284" i="11"/>
  <c r="C284" i="11"/>
  <c r="B284" i="11"/>
  <c r="I284" i="11"/>
  <c r="A284" i="11"/>
  <c r="H284" i="11"/>
  <c r="G284" i="11"/>
  <c r="F284" i="11"/>
  <c r="D284" i="11"/>
  <c r="E284" i="11"/>
  <c r="F285" i="11"/>
  <c r="E285" i="11"/>
  <c r="D285" i="11"/>
  <c r="J285" i="11"/>
  <c r="C285" i="11"/>
  <c r="B285" i="11"/>
  <c r="A285" i="11"/>
  <c r="H285" i="11"/>
  <c r="G285" i="11"/>
  <c r="I285" i="11"/>
  <c r="A286" i="11"/>
  <c r="J286" i="11"/>
  <c r="I286" i="11"/>
  <c r="G286" i="11"/>
  <c r="H286" i="11"/>
  <c r="D286" i="11"/>
  <c r="F286" i="11"/>
  <c r="C286" i="11"/>
  <c r="E286" i="11"/>
  <c r="B286" i="11"/>
  <c r="F287" i="11"/>
  <c r="H287" i="11"/>
  <c r="D287" i="11"/>
  <c r="G287" i="11"/>
  <c r="C287" i="11"/>
  <c r="E287" i="11"/>
  <c r="B287" i="11"/>
  <c r="A287" i="11"/>
  <c r="J287" i="11"/>
  <c r="I287" i="11"/>
  <c r="F288" i="11"/>
  <c r="G288" i="11"/>
  <c r="D288" i="11"/>
  <c r="E288" i="11"/>
  <c r="J288" i="11"/>
  <c r="C288" i="11"/>
  <c r="B288" i="11"/>
  <c r="I288" i="11"/>
  <c r="A288" i="11"/>
  <c r="H288" i="11"/>
  <c r="F289" i="11"/>
  <c r="D289" i="11"/>
  <c r="A289" i="11"/>
  <c r="I289" i="11"/>
  <c r="J289" i="11"/>
  <c r="E289" i="11"/>
  <c r="B289" i="11"/>
  <c r="C289" i="11"/>
  <c r="H289" i="11"/>
  <c r="G289" i="11"/>
  <c r="D290" i="11"/>
  <c r="J290" i="11"/>
  <c r="B290" i="11"/>
  <c r="I290" i="11"/>
  <c r="G290" i="11"/>
  <c r="H290" i="11"/>
  <c r="C290" i="11"/>
  <c r="F290" i="11"/>
  <c r="A290" i="11"/>
  <c r="E290" i="11"/>
  <c r="D291" i="11"/>
  <c r="E291" i="11"/>
  <c r="C291" i="11"/>
  <c r="J291" i="11"/>
  <c r="B291" i="11"/>
  <c r="H291" i="11"/>
  <c r="A291" i="11"/>
  <c r="I291" i="11"/>
  <c r="F291" i="11"/>
  <c r="G291" i="11"/>
  <c r="J292" i="11"/>
  <c r="C292" i="11"/>
  <c r="B292" i="11"/>
  <c r="I292" i="11"/>
  <c r="A292" i="11"/>
  <c r="H292" i="11"/>
  <c r="F292" i="11"/>
  <c r="G292" i="11"/>
  <c r="D292" i="11"/>
  <c r="E292" i="11"/>
  <c r="F293" i="11"/>
  <c r="D293" i="11"/>
  <c r="C293" i="11"/>
  <c r="A293" i="11"/>
  <c r="J293" i="11"/>
  <c r="I293" i="11"/>
  <c r="B293" i="11"/>
  <c r="E293" i="11"/>
  <c r="H293" i="11"/>
  <c r="G293" i="11"/>
  <c r="E294" i="11"/>
  <c r="D294" i="11"/>
  <c r="J294" i="11"/>
  <c r="B294" i="11"/>
  <c r="I294" i="11"/>
  <c r="G294" i="11"/>
  <c r="H294" i="11"/>
  <c r="C294" i="11"/>
  <c r="F294" i="11"/>
  <c r="A294" i="11"/>
  <c r="C295" i="11"/>
  <c r="J295" i="11"/>
  <c r="B295" i="11"/>
  <c r="H295" i="11"/>
  <c r="E295" i="11"/>
  <c r="A295" i="11"/>
  <c r="F295" i="11"/>
  <c r="I295" i="11"/>
  <c r="D295" i="11"/>
  <c r="G295" i="11"/>
  <c r="A296" i="11"/>
  <c r="H296" i="11"/>
  <c r="F296" i="11"/>
  <c r="G296" i="11"/>
  <c r="D296" i="11"/>
  <c r="E296" i="11"/>
  <c r="J296" i="11"/>
  <c r="C296" i="11"/>
  <c r="B296" i="11"/>
  <c r="I296" i="11"/>
  <c r="C297" i="11"/>
  <c r="J297" i="11"/>
  <c r="A297" i="11"/>
  <c r="B297" i="11"/>
  <c r="I297" i="11"/>
  <c r="H297" i="11"/>
  <c r="G297" i="11"/>
  <c r="F297" i="11"/>
  <c r="D297" i="11"/>
  <c r="E297" i="11"/>
  <c r="E298" i="11"/>
  <c r="D298" i="11"/>
  <c r="J298" i="11"/>
  <c r="B298" i="11"/>
  <c r="I298" i="11"/>
  <c r="G298" i="11"/>
  <c r="H298" i="11"/>
  <c r="C298" i="11"/>
  <c r="F298" i="11"/>
  <c r="A298" i="11"/>
  <c r="J299" i="11"/>
  <c r="B299" i="11"/>
  <c r="H299" i="11"/>
  <c r="G299" i="11"/>
  <c r="E299" i="11"/>
  <c r="F299" i="11"/>
  <c r="A299" i="11"/>
  <c r="D299" i="11"/>
  <c r="I299" i="11"/>
  <c r="C299" i="11"/>
  <c r="A300" i="11"/>
  <c r="H300" i="11"/>
  <c r="F300" i="11"/>
  <c r="G300" i="11"/>
  <c r="D300" i="11"/>
  <c r="E300" i="11"/>
  <c r="J300" i="11"/>
  <c r="C300" i="11"/>
  <c r="B300" i="11"/>
  <c r="I300" i="11"/>
  <c r="G301" i="11"/>
  <c r="F301" i="11"/>
  <c r="D301" i="11"/>
  <c r="I301" i="11"/>
  <c r="E301" i="11"/>
  <c r="J301" i="11"/>
  <c r="C301" i="11"/>
  <c r="B301" i="11"/>
  <c r="A301" i="11"/>
  <c r="H301" i="11"/>
  <c r="F302" i="11"/>
  <c r="A302" i="11"/>
  <c r="E302" i="11"/>
  <c r="D302" i="11"/>
  <c r="J302" i="11"/>
  <c r="B302" i="11"/>
  <c r="I302" i="11"/>
  <c r="G302" i="11"/>
  <c r="H302" i="11"/>
  <c r="C302" i="11"/>
  <c r="B303" i="11"/>
  <c r="H303" i="11"/>
  <c r="I303" i="11"/>
  <c r="G303" i="11"/>
  <c r="F303" i="11"/>
  <c r="E303" i="11"/>
  <c r="D303" i="11"/>
  <c r="A303" i="11"/>
  <c r="C303" i="11"/>
  <c r="J303" i="11"/>
  <c r="D304" i="11"/>
  <c r="E304" i="11"/>
  <c r="J304" i="11"/>
  <c r="C304" i="11"/>
  <c r="B304" i="11"/>
  <c r="I304" i="11"/>
  <c r="A304" i="11"/>
  <c r="H304" i="11"/>
  <c r="F304" i="11"/>
  <c r="G304" i="11"/>
  <c r="H305" i="11"/>
  <c r="G305" i="11"/>
  <c r="F305" i="11"/>
  <c r="D305" i="11"/>
  <c r="I305" i="11"/>
  <c r="E305" i="11"/>
  <c r="J305" i="11"/>
  <c r="C305" i="11"/>
  <c r="B305" i="11"/>
  <c r="A305" i="11"/>
  <c r="E306" i="11"/>
  <c r="D306" i="11"/>
  <c r="J306" i="11"/>
  <c r="B306" i="11"/>
  <c r="A306" i="11"/>
  <c r="I306" i="11"/>
  <c r="H306" i="11"/>
  <c r="G306" i="11"/>
  <c r="F306" i="11"/>
  <c r="C306" i="11"/>
  <c r="J307" i="11"/>
  <c r="B307" i="11"/>
  <c r="H307" i="11"/>
  <c r="I307" i="11"/>
  <c r="G307" i="11"/>
  <c r="F307" i="11"/>
  <c r="E307" i="11"/>
  <c r="D307" i="11"/>
  <c r="A307" i="11"/>
  <c r="C307" i="11"/>
  <c r="D308" i="11"/>
  <c r="G308" i="11"/>
  <c r="J308" i="11"/>
  <c r="E308" i="11"/>
  <c r="B308" i="11"/>
  <c r="I308" i="11"/>
  <c r="A308" i="11"/>
  <c r="H308" i="11"/>
  <c r="F308" i="11"/>
  <c r="C308" i="11"/>
  <c r="F309" i="11"/>
  <c r="D309" i="11"/>
  <c r="I309" i="11"/>
  <c r="E309" i="11"/>
  <c r="J309" i="11"/>
  <c r="C309" i="11"/>
  <c r="B309" i="11"/>
  <c r="A309" i="11"/>
  <c r="H309" i="11"/>
  <c r="G309" i="11"/>
  <c r="H310" i="11"/>
  <c r="I310" i="11"/>
  <c r="F310" i="11"/>
  <c r="G310" i="11"/>
  <c r="E310" i="11"/>
  <c r="D310" i="11"/>
  <c r="J310" i="11"/>
  <c r="B310" i="11"/>
  <c r="C310" i="11"/>
  <c r="A310" i="11"/>
  <c r="I311" i="11"/>
  <c r="G311" i="11"/>
  <c r="F311" i="11"/>
  <c r="E311" i="11"/>
  <c r="D311" i="11"/>
  <c r="A311" i="11"/>
  <c r="C311" i="11"/>
  <c r="J311" i="11"/>
  <c r="B311" i="11"/>
  <c r="H311" i="11"/>
  <c r="A312" i="11"/>
  <c r="H312" i="11"/>
  <c r="F312" i="11"/>
  <c r="E312" i="11"/>
  <c r="D312" i="11"/>
  <c r="C312" i="11"/>
  <c r="J312" i="11"/>
  <c r="G312" i="11"/>
  <c r="B312" i="11"/>
  <c r="I312" i="11"/>
  <c r="E313" i="11"/>
  <c r="J313" i="11"/>
  <c r="C313" i="11"/>
  <c r="B313" i="11"/>
  <c r="A313" i="11"/>
  <c r="H313" i="11"/>
  <c r="G313" i="11"/>
  <c r="F313" i="11"/>
  <c r="D313" i="11"/>
  <c r="I313" i="11"/>
  <c r="E314" i="11"/>
  <c r="D314" i="11"/>
  <c r="J314" i="11"/>
  <c r="B314" i="11"/>
  <c r="G314" i="11"/>
  <c r="C314" i="11"/>
  <c r="H314" i="11"/>
  <c r="A314" i="11"/>
  <c r="F314" i="11"/>
  <c r="I314" i="11"/>
  <c r="D315" i="11"/>
  <c r="A315" i="11"/>
  <c r="C315" i="11"/>
  <c r="J315" i="11"/>
  <c r="B315" i="11"/>
  <c r="H315" i="11"/>
  <c r="I315" i="11"/>
  <c r="G315" i="11"/>
  <c r="F315" i="11"/>
  <c r="E315" i="11"/>
  <c r="D316" i="11"/>
  <c r="E316" i="11"/>
  <c r="J316" i="11"/>
  <c r="C316" i="11"/>
  <c r="B316" i="11"/>
  <c r="I316" i="11"/>
  <c r="A316" i="11"/>
  <c r="H316" i="11"/>
  <c r="F316" i="11"/>
  <c r="G316" i="11"/>
  <c r="D317" i="11"/>
  <c r="I317" i="11"/>
  <c r="E317" i="11"/>
  <c r="J317" i="11"/>
  <c r="C317" i="11"/>
  <c r="B317" i="11"/>
  <c r="A317" i="11"/>
  <c r="H317" i="11"/>
  <c r="G317" i="11"/>
  <c r="F317" i="11"/>
  <c r="H318" i="11"/>
  <c r="C318" i="11"/>
  <c r="F318" i="11"/>
  <c r="A318" i="11"/>
  <c r="E318" i="11"/>
  <c r="D318" i="11"/>
  <c r="J318" i="11"/>
  <c r="B318" i="11"/>
  <c r="I318" i="11"/>
  <c r="G318" i="11"/>
  <c r="J319" i="11"/>
  <c r="B319" i="11"/>
  <c r="H319" i="11"/>
  <c r="I319" i="11"/>
  <c r="G319" i="11"/>
  <c r="F319" i="11"/>
  <c r="E319" i="11"/>
  <c r="D319" i="11"/>
  <c r="A319" i="11"/>
  <c r="C319" i="11"/>
  <c r="H320" i="11"/>
  <c r="F320" i="11"/>
  <c r="G320" i="11"/>
  <c r="D320" i="11"/>
  <c r="E320" i="11"/>
  <c r="J320" i="11"/>
  <c r="C320" i="11"/>
  <c r="B320" i="11"/>
  <c r="I320" i="11"/>
  <c r="A320" i="11"/>
  <c r="I321" i="11"/>
  <c r="J321" i="11"/>
  <c r="E321" i="11"/>
  <c r="B321" i="11"/>
  <c r="C321" i="11"/>
  <c r="H321" i="11"/>
  <c r="G321" i="11"/>
  <c r="F321" i="11"/>
  <c r="D321" i="11"/>
  <c r="A321" i="11"/>
  <c r="E322" i="11"/>
  <c r="D322" i="11"/>
  <c r="B322" i="11"/>
  <c r="J322" i="11"/>
  <c r="G322" i="11"/>
  <c r="I322" i="11"/>
  <c r="C322" i="11"/>
  <c r="H322" i="11"/>
  <c r="A322" i="11"/>
  <c r="F322" i="11"/>
  <c r="H323" i="11"/>
  <c r="G323" i="11"/>
  <c r="F323" i="11"/>
  <c r="D323" i="11"/>
  <c r="C323" i="11"/>
  <c r="A323" i="11"/>
  <c r="E323" i="11"/>
  <c r="B323" i="11"/>
  <c r="I323" i="11"/>
  <c r="J323" i="11"/>
  <c r="J324" i="11"/>
  <c r="I324" i="11"/>
  <c r="D324" i="11"/>
  <c r="C324" i="11"/>
  <c r="H324" i="11"/>
  <c r="G324" i="11"/>
  <c r="B324" i="11"/>
  <c r="F324" i="11"/>
  <c r="E324" i="11"/>
  <c r="A324" i="11"/>
  <c r="A325" i="11"/>
  <c r="F325" i="11"/>
  <c r="E325" i="11"/>
  <c r="D325" i="11"/>
  <c r="C325" i="11"/>
  <c r="G325" i="11"/>
  <c r="B325" i="11"/>
  <c r="J325" i="11"/>
  <c r="I325" i="11"/>
  <c r="H325" i="11"/>
  <c r="A326" i="11"/>
  <c r="H326" i="11"/>
  <c r="F326" i="11"/>
  <c r="G326" i="11"/>
  <c r="E326" i="11"/>
  <c r="C326" i="11"/>
  <c r="D326" i="11"/>
  <c r="J326" i="11"/>
  <c r="B326" i="11"/>
  <c r="I326" i="11"/>
  <c r="G327" i="11"/>
  <c r="C327" i="11"/>
  <c r="F327" i="11"/>
  <c r="D327" i="11"/>
  <c r="E327" i="11"/>
  <c r="B327" i="11"/>
  <c r="I327" i="11"/>
  <c r="J327" i="11"/>
  <c r="A327" i="11"/>
  <c r="H327" i="11"/>
  <c r="G328" i="11"/>
  <c r="J328" i="11"/>
  <c r="F328" i="11"/>
  <c r="E328" i="11"/>
  <c r="I328" i="11"/>
  <c r="H328" i="11"/>
  <c r="D328" i="11"/>
  <c r="B328" i="11"/>
  <c r="C328" i="11"/>
  <c r="A328" i="11"/>
  <c r="I329" i="11"/>
  <c r="B329" i="11"/>
  <c r="A329" i="11"/>
  <c r="F329" i="11"/>
  <c r="E329" i="11"/>
  <c r="D329" i="11"/>
  <c r="C329" i="11"/>
  <c r="J329" i="11"/>
  <c r="H329" i="11"/>
  <c r="G329" i="11"/>
  <c r="D330" i="11"/>
  <c r="G330" i="11"/>
  <c r="H330" i="11"/>
  <c r="C330" i="11"/>
  <c r="F330" i="11"/>
  <c r="J330" i="11"/>
  <c r="B330" i="11"/>
  <c r="I330" i="11"/>
  <c r="A330" i="11"/>
  <c r="E330" i="11"/>
  <c r="E331" i="11"/>
  <c r="C331" i="11"/>
  <c r="I331" i="11"/>
  <c r="B331" i="11"/>
  <c r="A331" i="11"/>
  <c r="H331" i="11"/>
  <c r="G331" i="11"/>
  <c r="J331" i="11"/>
  <c r="F331" i="11"/>
  <c r="D331" i="11"/>
  <c r="C332" i="11"/>
  <c r="H332" i="11"/>
  <c r="G332" i="11"/>
  <c r="B332" i="11"/>
  <c r="F332" i="11"/>
  <c r="E332" i="11"/>
  <c r="A332" i="11"/>
  <c r="J332" i="11"/>
  <c r="I332" i="11"/>
  <c r="D332" i="11"/>
  <c r="I333" i="11"/>
  <c r="J333" i="11"/>
  <c r="A333" i="11"/>
  <c r="H333" i="11"/>
  <c r="E333" i="11"/>
  <c r="D333" i="11"/>
  <c r="C333" i="11"/>
  <c r="G333" i="11"/>
  <c r="F333" i="11"/>
  <c r="B333" i="11"/>
  <c r="G334" i="11"/>
  <c r="E334" i="11"/>
  <c r="C334" i="11"/>
  <c r="D334" i="11"/>
  <c r="J334" i="11"/>
  <c r="B334" i="11"/>
  <c r="I334" i="11"/>
  <c r="A334" i="11"/>
  <c r="H334" i="11"/>
  <c r="F334" i="11"/>
  <c r="E335" i="11"/>
  <c r="J335" i="11"/>
  <c r="I335" i="11"/>
  <c r="D335" i="11"/>
  <c r="A335" i="11"/>
  <c r="H335" i="11"/>
  <c r="G335" i="11"/>
  <c r="C335" i="11"/>
  <c r="B335" i="11"/>
  <c r="F335" i="11"/>
  <c r="C336" i="11"/>
  <c r="A336" i="11"/>
  <c r="G336" i="11"/>
  <c r="J336" i="11"/>
  <c r="F336" i="11"/>
  <c r="E336" i="11"/>
  <c r="I336" i="11"/>
  <c r="H336" i="11"/>
  <c r="D336" i="11"/>
  <c r="B336" i="11"/>
  <c r="G337" i="11"/>
  <c r="I337" i="11"/>
  <c r="B337" i="11"/>
  <c r="A337" i="11"/>
  <c r="F337" i="11"/>
  <c r="E337" i="11"/>
  <c r="D337" i="11"/>
  <c r="C337" i="11"/>
  <c r="J337" i="11"/>
  <c r="H337" i="11"/>
  <c r="G338" i="11"/>
  <c r="H338" i="11"/>
  <c r="C338" i="11"/>
  <c r="F338" i="11"/>
  <c r="J338" i="11"/>
  <c r="B338" i="11"/>
  <c r="I338" i="11"/>
  <c r="A338" i="11"/>
  <c r="E338" i="11"/>
  <c r="D338" i="11"/>
  <c r="D339" i="11"/>
  <c r="E339" i="11"/>
  <c r="C339" i="11"/>
  <c r="I339" i="11"/>
  <c r="B339" i="11"/>
  <c r="A339" i="11"/>
  <c r="H339" i="11"/>
  <c r="G339" i="11"/>
  <c r="J339" i="11"/>
  <c r="F339" i="11"/>
  <c r="C340" i="11"/>
  <c r="B340" i="11"/>
  <c r="G340" i="11"/>
  <c r="H340" i="11"/>
  <c r="F340" i="11"/>
  <c r="E340" i="11"/>
  <c r="A340" i="11"/>
  <c r="J340" i="11"/>
  <c r="I340" i="11"/>
  <c r="D340" i="11"/>
  <c r="B341" i="11"/>
  <c r="I341" i="11"/>
  <c r="J341" i="11"/>
  <c r="A341" i="11"/>
  <c r="H341" i="11"/>
  <c r="E341" i="11"/>
  <c r="D341" i="11"/>
  <c r="C341" i="11"/>
  <c r="G341" i="11"/>
  <c r="F341" i="11"/>
  <c r="F342" i="11"/>
  <c r="G342" i="11"/>
  <c r="E342" i="11"/>
  <c r="C342" i="11"/>
  <c r="D342" i="11"/>
  <c r="J342" i="11"/>
  <c r="B342" i="11"/>
  <c r="I342" i="11"/>
  <c r="A342" i="11"/>
  <c r="H342" i="11"/>
  <c r="E343" i="11"/>
  <c r="J343" i="11"/>
  <c r="I343" i="11"/>
  <c r="D343" i="11"/>
  <c r="A343" i="11"/>
  <c r="H343" i="11"/>
  <c r="G343" i="11"/>
  <c r="C343" i="11"/>
  <c r="B343" i="11"/>
  <c r="F343" i="11"/>
  <c r="B344" i="11"/>
  <c r="C344" i="11"/>
  <c r="A344" i="11"/>
  <c r="G344" i="11"/>
  <c r="J344" i="11"/>
  <c r="F344" i="11"/>
  <c r="E344" i="11"/>
  <c r="I344" i="11"/>
  <c r="H344" i="11"/>
  <c r="D344" i="11"/>
  <c r="A345" i="11"/>
  <c r="F345" i="11"/>
  <c r="E345" i="11"/>
  <c r="D345" i="11"/>
  <c r="C345" i="11"/>
  <c r="J345" i="11"/>
  <c r="H345" i="11"/>
  <c r="G345" i="11"/>
  <c r="I345" i="11"/>
  <c r="B345" i="11"/>
  <c r="D346" i="11"/>
  <c r="G346" i="11"/>
  <c r="H346" i="11"/>
  <c r="C346" i="11"/>
  <c r="F346" i="11"/>
  <c r="J346" i="11"/>
  <c r="B346" i="11"/>
  <c r="I346" i="11"/>
  <c r="A346" i="11"/>
  <c r="E346" i="11"/>
  <c r="E347" i="11"/>
  <c r="C347" i="11"/>
  <c r="I347" i="11"/>
  <c r="B347" i="11"/>
  <c r="A347" i="11"/>
  <c r="H347" i="11"/>
  <c r="G347" i="11"/>
  <c r="J347" i="11"/>
  <c r="F347" i="11"/>
  <c r="D347" i="11"/>
  <c r="D348" i="11"/>
  <c r="C348" i="11"/>
  <c r="H348" i="11"/>
  <c r="G348" i="11"/>
  <c r="B348" i="11"/>
  <c r="F348" i="11"/>
  <c r="E348" i="11"/>
  <c r="A348" i="11"/>
  <c r="J348" i="11"/>
  <c r="I348" i="11"/>
  <c r="B349" i="11"/>
  <c r="I349" i="11"/>
  <c r="J349" i="11"/>
  <c r="A349" i="11"/>
  <c r="H349" i="11"/>
  <c r="E349" i="11"/>
  <c r="D349" i="11"/>
  <c r="C349" i="11"/>
  <c r="G349" i="11"/>
  <c r="F349" i="11"/>
  <c r="F350" i="11"/>
  <c r="J350" i="11"/>
  <c r="E350" i="11"/>
  <c r="G350" i="11"/>
  <c r="D350" i="11"/>
  <c r="C350" i="11"/>
  <c r="B350" i="11"/>
  <c r="I350" i="11"/>
  <c r="A350" i="11"/>
  <c r="H350" i="11"/>
  <c r="E351" i="11"/>
  <c r="J351" i="11"/>
  <c r="D351" i="11"/>
  <c r="B351" i="11"/>
  <c r="F351" i="11"/>
  <c r="I351" i="11"/>
  <c r="H351" i="11"/>
  <c r="G351" i="11"/>
  <c r="C351" i="11"/>
  <c r="A351" i="11"/>
  <c r="I352" i="11"/>
  <c r="H352" i="11"/>
  <c r="A352" i="11"/>
  <c r="G352" i="11"/>
  <c r="E352" i="11"/>
  <c r="F352" i="11"/>
  <c r="D352" i="11"/>
  <c r="C352" i="11"/>
  <c r="B352" i="11"/>
  <c r="J352" i="11"/>
  <c r="F353" i="11"/>
  <c r="I353" i="11"/>
  <c r="E353" i="11"/>
  <c r="B353" i="11"/>
  <c r="D353" i="11"/>
  <c r="A353" i="11"/>
  <c r="H353" i="11"/>
  <c r="G353" i="11"/>
  <c r="C353" i="11"/>
  <c r="J353" i="11"/>
  <c r="H354" i="11"/>
  <c r="G354" i="11"/>
  <c r="D354" i="11"/>
  <c r="F354" i="11"/>
  <c r="C354" i="11"/>
  <c r="A354" i="11"/>
  <c r="J354" i="11"/>
  <c r="B354" i="11"/>
  <c r="E354" i="11"/>
  <c r="I354" i="11"/>
  <c r="E355" i="11"/>
  <c r="C355" i="11"/>
  <c r="J355" i="11"/>
  <c r="G355" i="11"/>
  <c r="B355" i="11"/>
  <c r="D355" i="11"/>
  <c r="I355" i="11"/>
  <c r="A355" i="11"/>
  <c r="H355" i="11"/>
  <c r="F355" i="11"/>
  <c r="D356" i="11"/>
  <c r="C356" i="11"/>
  <c r="B356" i="11"/>
  <c r="H356" i="11"/>
  <c r="A356" i="11"/>
  <c r="G356" i="11"/>
  <c r="E356" i="11"/>
  <c r="F356" i="11"/>
  <c r="J356" i="11"/>
  <c r="I356" i="11"/>
  <c r="H357" i="11"/>
  <c r="G357" i="11"/>
  <c r="C357" i="11"/>
  <c r="B357" i="11"/>
  <c r="F357" i="11"/>
  <c r="I357" i="11"/>
  <c r="E357" i="11"/>
  <c r="A357" i="11"/>
  <c r="D357" i="11"/>
  <c r="J357" i="11"/>
  <c r="B358" i="11"/>
  <c r="A358" i="11"/>
  <c r="I358" i="11"/>
  <c r="H358" i="11"/>
  <c r="G358" i="11"/>
  <c r="D358" i="11"/>
  <c r="F358" i="11"/>
  <c r="C358" i="11"/>
  <c r="E358" i="11"/>
  <c r="J358" i="11"/>
  <c r="A359" i="11"/>
  <c r="H359" i="11"/>
  <c r="E359" i="11"/>
  <c r="D359" i="11"/>
  <c r="G359" i="11"/>
  <c r="J359" i="11"/>
  <c r="F359" i="11"/>
  <c r="B359" i="11"/>
  <c r="C359" i="11"/>
  <c r="I359" i="11"/>
  <c r="I360" i="11"/>
  <c r="E360" i="11"/>
  <c r="C360" i="11"/>
  <c r="B360" i="11"/>
  <c r="A360" i="11"/>
  <c r="H360" i="11"/>
  <c r="J360" i="11"/>
  <c r="G360" i="11"/>
  <c r="D360" i="11"/>
  <c r="F360" i="11"/>
  <c r="J361" i="11"/>
  <c r="I361" i="11"/>
  <c r="G361" i="11"/>
  <c r="C361" i="11"/>
  <c r="B361" i="11"/>
  <c r="F361" i="11"/>
  <c r="A361" i="11"/>
  <c r="E361" i="11"/>
  <c r="H361" i="11"/>
  <c r="D361" i="11"/>
  <c r="C362" i="11"/>
  <c r="A362" i="11"/>
  <c r="J362" i="11"/>
  <c r="B362" i="11"/>
  <c r="H362" i="11"/>
  <c r="G362" i="11"/>
  <c r="F362" i="11"/>
  <c r="E362" i="11"/>
  <c r="D362" i="11"/>
  <c r="I362" i="11"/>
  <c r="G363" i="11"/>
  <c r="J363" i="11"/>
  <c r="F363" i="11"/>
  <c r="B363" i="11"/>
  <c r="E363" i="11"/>
  <c r="I363" i="11"/>
  <c r="A363" i="11"/>
  <c r="H363" i="11"/>
  <c r="D363" i="11"/>
  <c r="C363" i="11"/>
  <c r="G364" i="11"/>
  <c r="C364" i="11"/>
  <c r="F364" i="11"/>
  <c r="E364" i="11"/>
  <c r="D364" i="11"/>
  <c r="B364" i="11"/>
  <c r="A364" i="11"/>
  <c r="J364" i="11"/>
  <c r="H364" i="11"/>
  <c r="I364" i="11"/>
  <c r="A365" i="11"/>
  <c r="F365" i="11"/>
  <c r="J365" i="11"/>
  <c r="E365" i="11"/>
  <c r="G365" i="11"/>
  <c r="D365" i="11"/>
  <c r="I365" i="11"/>
  <c r="H365" i="11"/>
  <c r="C365" i="11"/>
  <c r="B365" i="11"/>
  <c r="C366" i="11"/>
  <c r="H366" i="11"/>
  <c r="J366" i="11"/>
  <c r="B366" i="11"/>
  <c r="I366" i="11"/>
  <c r="G366" i="11"/>
  <c r="F366" i="11"/>
  <c r="E366" i="11"/>
  <c r="D366" i="11"/>
  <c r="A366" i="11"/>
  <c r="J367" i="11"/>
  <c r="E367" i="11"/>
  <c r="B367" i="11"/>
  <c r="D367" i="11"/>
  <c r="I367" i="11"/>
  <c r="A367" i="11"/>
  <c r="H367" i="11"/>
  <c r="C367" i="11"/>
  <c r="G367" i="11"/>
  <c r="F367" i="11"/>
  <c r="J368" i="11"/>
  <c r="I368" i="11"/>
  <c r="H368" i="11"/>
  <c r="E368" i="11"/>
  <c r="G368" i="11"/>
  <c r="B368" i="11"/>
  <c r="F368" i="11"/>
  <c r="D368" i="11"/>
  <c r="C368" i="11"/>
  <c r="A368" i="11"/>
  <c r="F369" i="11"/>
  <c r="I369" i="11"/>
  <c r="E369" i="11"/>
  <c r="C369" i="11"/>
  <c r="D369" i="11"/>
  <c r="H369" i="11"/>
  <c r="G369" i="11"/>
  <c r="B369" i="11"/>
  <c r="A369" i="11"/>
  <c r="J369" i="11"/>
  <c r="C370" i="11"/>
  <c r="G370" i="11"/>
  <c r="J370" i="11"/>
  <c r="B370" i="11"/>
  <c r="I370" i="11"/>
  <c r="H370" i="11"/>
  <c r="F370" i="11"/>
  <c r="E370" i="11"/>
  <c r="D370" i="11"/>
  <c r="A370" i="11"/>
  <c r="J371" i="11"/>
  <c r="D371" i="11"/>
  <c r="B371" i="11"/>
  <c r="C371" i="11"/>
  <c r="I371" i="11"/>
  <c r="A371" i="11"/>
  <c r="H371" i="11"/>
  <c r="G371" i="11"/>
  <c r="F371" i="11"/>
  <c r="E371" i="11"/>
  <c r="G372" i="11"/>
  <c r="A372" i="11"/>
  <c r="F372" i="11"/>
  <c r="C372" i="11"/>
  <c r="B372" i="11"/>
  <c r="J372" i="11"/>
  <c r="I372" i="11"/>
  <c r="E372" i="11"/>
  <c r="H372" i="11"/>
  <c r="D372" i="11"/>
  <c r="D373" i="11"/>
  <c r="G373" i="11"/>
  <c r="C373" i="11"/>
  <c r="B373" i="11"/>
  <c r="A373" i="11"/>
  <c r="J373" i="11"/>
  <c r="F373" i="11"/>
  <c r="I373" i="11"/>
  <c r="E373" i="11"/>
  <c r="H373" i="11"/>
  <c r="J374" i="11"/>
  <c r="B374" i="11"/>
  <c r="H374" i="11"/>
  <c r="G374" i="11"/>
  <c r="F374" i="11"/>
  <c r="E374" i="11"/>
  <c r="D374" i="11"/>
  <c r="A374" i="11"/>
  <c r="C374" i="11"/>
  <c r="I374" i="11"/>
  <c r="H375" i="11"/>
  <c r="G375" i="11"/>
  <c r="F375" i="11"/>
  <c r="E375" i="11"/>
  <c r="J375" i="11"/>
  <c r="D375" i="11"/>
  <c r="B375" i="11"/>
  <c r="C375" i="11"/>
  <c r="I375" i="11"/>
  <c r="A375" i="11"/>
  <c r="G376" i="11"/>
  <c r="C376" i="11"/>
  <c r="F376" i="11"/>
  <c r="B376" i="11"/>
  <c r="A376" i="11"/>
  <c r="J376" i="11"/>
  <c r="I376" i="11"/>
  <c r="E376" i="11"/>
  <c r="H376" i="11"/>
  <c r="D376" i="11"/>
  <c r="D377" i="11"/>
  <c r="C377" i="11"/>
  <c r="B377" i="11"/>
  <c r="A377" i="11"/>
  <c r="J377" i="11"/>
  <c r="I377" i="11"/>
  <c r="F377" i="11"/>
  <c r="H377" i="11"/>
  <c r="E377" i="11"/>
  <c r="G377" i="11"/>
  <c r="D378" i="11"/>
  <c r="I378" i="11"/>
  <c r="C378" i="11"/>
  <c r="H378" i="11"/>
  <c r="J378" i="11"/>
  <c r="B378" i="11"/>
  <c r="G378" i="11"/>
  <c r="F378" i="11"/>
  <c r="E378" i="11"/>
  <c r="A378" i="11"/>
  <c r="I379" i="11"/>
  <c r="A379" i="11"/>
  <c r="H379" i="11"/>
  <c r="G379" i="11"/>
  <c r="F379" i="11"/>
  <c r="E379" i="11"/>
  <c r="J379" i="11"/>
  <c r="D379" i="11"/>
  <c r="B379" i="11"/>
  <c r="C379" i="11"/>
  <c r="D380" i="11"/>
  <c r="H380" i="11"/>
  <c r="C380" i="11"/>
  <c r="G380" i="11"/>
  <c r="B380" i="11"/>
  <c r="F380" i="11"/>
  <c r="A380" i="11"/>
  <c r="J380" i="11"/>
  <c r="I380" i="11"/>
  <c r="E380" i="11"/>
  <c r="D381" i="11"/>
  <c r="B381" i="11"/>
  <c r="A381" i="11"/>
  <c r="J381" i="11"/>
  <c r="I381" i="11"/>
  <c r="H381" i="11"/>
  <c r="F381" i="11"/>
  <c r="G381" i="11"/>
  <c r="E381" i="11"/>
  <c r="C381" i="11"/>
  <c r="F382" i="11"/>
  <c r="E382" i="11"/>
  <c r="A382" i="11"/>
  <c r="I382" i="11"/>
  <c r="D382" i="11"/>
  <c r="H382" i="11"/>
  <c r="C382" i="11"/>
  <c r="G382" i="11"/>
  <c r="J382" i="11"/>
  <c r="B382" i="11"/>
  <c r="I383" i="11"/>
  <c r="A383" i="11"/>
  <c r="H383" i="11"/>
  <c r="G383" i="11"/>
  <c r="F383" i="11"/>
  <c r="E383" i="11"/>
  <c r="J383" i="11"/>
  <c r="D383" i="11"/>
  <c r="B383" i="11"/>
  <c r="C383" i="11"/>
  <c r="G384" i="11"/>
  <c r="A384" i="11"/>
  <c r="F384" i="11"/>
  <c r="J384" i="11"/>
  <c r="I384" i="11"/>
  <c r="E384" i="11"/>
  <c r="D384" i="11"/>
  <c r="C384" i="11"/>
  <c r="H384" i="11"/>
  <c r="B384" i="11"/>
  <c r="F385" i="11"/>
  <c r="C385" i="11"/>
  <c r="E385" i="11"/>
  <c r="B385" i="11"/>
  <c r="D385" i="11"/>
  <c r="A385" i="11"/>
  <c r="J385" i="11"/>
  <c r="I385" i="11"/>
  <c r="H385" i="11"/>
  <c r="G385" i="11"/>
  <c r="B386" i="11"/>
  <c r="E386" i="11"/>
  <c r="A386" i="11"/>
  <c r="I386" i="11"/>
  <c r="H386" i="11"/>
  <c r="D386" i="11"/>
  <c r="G386" i="11"/>
  <c r="C386" i="11"/>
  <c r="F386" i="11"/>
  <c r="J386" i="11"/>
  <c r="B387" i="11"/>
  <c r="G387" i="11"/>
  <c r="I387" i="11"/>
  <c r="A387" i="11"/>
  <c r="H387" i="11"/>
  <c r="F387" i="11"/>
  <c r="E387" i="11"/>
  <c r="D387" i="11"/>
  <c r="J387" i="11"/>
  <c r="C387" i="11"/>
  <c r="J388" i="11"/>
  <c r="I388" i="11"/>
  <c r="E388" i="11"/>
  <c r="D388" i="11"/>
  <c r="C388" i="11"/>
  <c r="H388" i="11"/>
  <c r="B388" i="11"/>
  <c r="G388" i="11"/>
  <c r="A388" i="11"/>
  <c r="F388" i="11"/>
  <c r="D389" i="11"/>
  <c r="J389" i="11"/>
  <c r="I389" i="11"/>
  <c r="H389" i="11"/>
  <c r="G389" i="11"/>
  <c r="C389" i="11"/>
  <c r="F389" i="11"/>
  <c r="B389" i="11"/>
  <c r="E389" i="11"/>
  <c r="A389" i="11"/>
  <c r="C390" i="11"/>
  <c r="E390" i="11"/>
  <c r="J390" i="11"/>
  <c r="B390" i="11"/>
  <c r="A390" i="11"/>
  <c r="I390" i="11"/>
  <c r="H390" i="11"/>
  <c r="G390" i="11"/>
  <c r="D390" i="11"/>
  <c r="F390" i="11"/>
  <c r="A391" i="11"/>
  <c r="H391" i="11"/>
  <c r="E391" i="11"/>
  <c r="D391" i="11"/>
  <c r="C391" i="11"/>
  <c r="J391" i="11"/>
  <c r="G391" i="11"/>
  <c r="B391" i="11"/>
  <c r="F391" i="11"/>
  <c r="I391" i="11"/>
  <c r="G392" i="11"/>
  <c r="J392" i="11"/>
  <c r="F392" i="11"/>
  <c r="I392" i="11"/>
  <c r="E392" i="11"/>
  <c r="D392" i="11"/>
  <c r="C392" i="11"/>
  <c r="B392" i="11"/>
  <c r="H392" i="11"/>
  <c r="A392" i="11"/>
  <c r="E393" i="11"/>
  <c r="A393" i="11"/>
  <c r="D393" i="11"/>
  <c r="J393" i="11"/>
  <c r="I393" i="11"/>
  <c r="H393" i="11"/>
  <c r="G393" i="11"/>
  <c r="C393" i="11"/>
  <c r="F393" i="11"/>
  <c r="B393" i="11"/>
  <c r="B394" i="11"/>
  <c r="I394" i="11"/>
  <c r="H394" i="11"/>
  <c r="G394" i="11"/>
  <c r="F394" i="11"/>
  <c r="D394" i="11"/>
  <c r="E394" i="11"/>
  <c r="C394" i="11"/>
  <c r="A394" i="11"/>
  <c r="J394" i="11"/>
  <c r="H395" i="11"/>
  <c r="D395" i="11"/>
  <c r="C395" i="11"/>
  <c r="G395" i="11"/>
  <c r="J395" i="11"/>
  <c r="F395" i="11"/>
  <c r="B395" i="11"/>
  <c r="E395" i="11"/>
  <c r="I395" i="11"/>
  <c r="A395" i="11"/>
  <c r="G396" i="11"/>
  <c r="F396" i="11"/>
  <c r="D396" i="11"/>
  <c r="C396" i="11"/>
  <c r="B396" i="11"/>
  <c r="E396" i="11"/>
  <c r="A396" i="11"/>
  <c r="I396" i="11"/>
  <c r="J396" i="11"/>
  <c r="H396" i="11"/>
  <c r="G397" i="11"/>
  <c r="F397" i="11"/>
  <c r="J397" i="11"/>
  <c r="I397" i="11"/>
  <c r="E397" i="11"/>
  <c r="D397" i="11"/>
  <c r="C397" i="11"/>
  <c r="B397" i="11"/>
  <c r="H397" i="11"/>
  <c r="A397" i="11"/>
  <c r="F398" i="11"/>
  <c r="E398" i="11"/>
  <c r="B398" i="11"/>
  <c r="J398" i="11"/>
  <c r="H398" i="11"/>
  <c r="I398" i="11"/>
  <c r="D398" i="11"/>
  <c r="A398" i="11"/>
  <c r="C398" i="11"/>
  <c r="G398" i="11"/>
  <c r="E399" i="11"/>
  <c r="D399" i="11"/>
  <c r="H399" i="11"/>
  <c r="C399" i="11"/>
  <c r="B399" i="11"/>
  <c r="A399" i="11"/>
  <c r="G399" i="11"/>
  <c r="J399" i="11"/>
  <c r="F399" i="11"/>
  <c r="I399" i="11"/>
  <c r="D400" i="11"/>
  <c r="C400" i="11"/>
  <c r="I400" i="11"/>
  <c r="H400" i="11"/>
  <c r="G400" i="11"/>
  <c r="E400" i="11"/>
  <c r="B400" i="11"/>
  <c r="J400" i="11"/>
  <c r="A400" i="11"/>
  <c r="F400" i="11"/>
  <c r="F401" i="11"/>
  <c r="E401" i="11"/>
  <c r="D401" i="11"/>
  <c r="A401" i="11"/>
  <c r="I401" i="11"/>
  <c r="C401" i="11"/>
  <c r="G401" i="11"/>
  <c r="J401" i="11"/>
  <c r="B401" i="11"/>
  <c r="H401" i="11"/>
  <c r="G402" i="11"/>
  <c r="E402" i="11"/>
  <c r="D402" i="11"/>
  <c r="I402" i="11"/>
  <c r="C402" i="11"/>
  <c r="A402" i="11"/>
  <c r="B402" i="11"/>
  <c r="H402" i="11"/>
  <c r="F402" i="11"/>
  <c r="J402" i="11"/>
  <c r="D403" i="11"/>
  <c r="J403" i="11"/>
  <c r="I403" i="11"/>
  <c r="B403" i="11"/>
  <c r="A403" i="11"/>
  <c r="H403" i="11"/>
  <c r="G403" i="11"/>
  <c r="E403" i="11"/>
  <c r="F403" i="11"/>
  <c r="C403" i="11"/>
  <c r="J404" i="11"/>
  <c r="B404" i="11"/>
  <c r="A404" i="11"/>
  <c r="I404" i="11"/>
  <c r="H404" i="11"/>
  <c r="G404" i="11"/>
  <c r="E404" i="11"/>
  <c r="F404" i="11"/>
  <c r="D404" i="11"/>
  <c r="C404" i="11"/>
  <c r="H405" i="11"/>
  <c r="E405" i="11"/>
  <c r="D405" i="11"/>
  <c r="A405" i="11"/>
  <c r="I405" i="11"/>
  <c r="C405" i="11"/>
  <c r="G405" i="11"/>
  <c r="J405" i="11"/>
  <c r="F405" i="11"/>
  <c r="B405" i="11"/>
  <c r="F406" i="11"/>
  <c r="G406" i="11"/>
  <c r="E406" i="11"/>
  <c r="D406" i="11"/>
  <c r="J406" i="11"/>
  <c r="I406" i="11"/>
  <c r="C406" i="11"/>
  <c r="A406" i="11"/>
  <c r="B406" i="11"/>
  <c r="H406" i="11"/>
  <c r="J407" i="11"/>
  <c r="I407" i="11"/>
  <c r="H407" i="11"/>
  <c r="B407" i="11"/>
  <c r="A407" i="11"/>
  <c r="G407" i="11"/>
  <c r="E407" i="11"/>
  <c r="F407" i="11"/>
  <c r="C407" i="11"/>
  <c r="D407" i="11"/>
  <c r="H408" i="11"/>
  <c r="G408" i="11"/>
  <c r="F408" i="11"/>
  <c r="E408" i="11"/>
  <c r="C408" i="11"/>
  <c r="D408" i="11"/>
  <c r="A408" i="11"/>
  <c r="J408" i="11"/>
  <c r="B408" i="11"/>
  <c r="I408" i="11"/>
  <c r="H409" i="11"/>
  <c r="D409" i="11"/>
  <c r="A409" i="11"/>
  <c r="E409" i="11"/>
  <c r="I409" i="11"/>
  <c r="C409" i="11"/>
  <c r="G409" i="11"/>
  <c r="J409" i="11"/>
  <c r="F409" i="11"/>
  <c r="B409" i="11"/>
  <c r="F410" i="11"/>
  <c r="E410" i="11"/>
  <c r="D410" i="11"/>
  <c r="C410" i="11"/>
  <c r="J410" i="11"/>
  <c r="I410" i="11"/>
  <c r="G410" i="11"/>
  <c r="A410" i="11"/>
  <c r="B410" i="11"/>
  <c r="H410" i="11"/>
  <c r="H411" i="11"/>
  <c r="E411" i="11"/>
  <c r="B411" i="11"/>
  <c r="A411" i="11"/>
  <c r="G411" i="11"/>
  <c r="J411" i="11"/>
  <c r="F411" i="11"/>
  <c r="C411" i="11"/>
  <c r="D411" i="11"/>
  <c r="I411" i="11"/>
  <c r="J412" i="11"/>
  <c r="B412" i="11"/>
  <c r="I412" i="11"/>
  <c r="H412" i="11"/>
  <c r="G412" i="11"/>
  <c r="F412" i="11"/>
  <c r="E412" i="11"/>
  <c r="C412" i="11"/>
  <c r="D412" i="11"/>
  <c r="A412" i="11"/>
  <c r="A413" i="11"/>
  <c r="E413" i="11"/>
  <c r="D413" i="11"/>
  <c r="I413" i="11"/>
  <c r="C413" i="11"/>
  <c r="G413" i="11"/>
  <c r="J413" i="11"/>
  <c r="F413" i="11"/>
  <c r="B413" i="11"/>
  <c r="H413" i="11"/>
  <c r="D414" i="11"/>
  <c r="C414" i="11"/>
  <c r="B414" i="11"/>
  <c r="J414" i="11"/>
  <c r="I414" i="11"/>
  <c r="G414" i="11"/>
  <c r="A414" i="11"/>
  <c r="E414" i="11"/>
  <c r="H414" i="11"/>
  <c r="F414" i="11"/>
  <c r="D415" i="11"/>
  <c r="H415" i="11"/>
  <c r="E415" i="11"/>
  <c r="C415" i="11"/>
  <c r="B415" i="11"/>
  <c r="A415" i="11"/>
  <c r="G415" i="11"/>
  <c r="J415" i="11"/>
  <c r="F415" i="11"/>
  <c r="I415" i="11"/>
  <c r="B416" i="11"/>
  <c r="I416" i="11"/>
  <c r="H416" i="11"/>
  <c r="G416" i="11"/>
  <c r="F416" i="11"/>
  <c r="E416" i="11"/>
  <c r="C416" i="11"/>
  <c r="D416" i="11"/>
  <c r="A416" i="11"/>
  <c r="J416" i="11"/>
  <c r="I417" i="11"/>
  <c r="A417" i="11"/>
  <c r="H417" i="11"/>
  <c r="E417" i="11"/>
  <c r="F417" i="11"/>
  <c r="G417" i="11"/>
  <c r="C417" i="11"/>
  <c r="D417" i="11"/>
  <c r="J417" i="11"/>
  <c r="B417" i="11"/>
  <c r="H418" i="11"/>
  <c r="G418" i="11"/>
  <c r="F418" i="11"/>
  <c r="J418" i="11"/>
  <c r="E418" i="11"/>
  <c r="D418" i="11"/>
  <c r="B418" i="11"/>
  <c r="I418" i="11"/>
  <c r="C418" i="11"/>
  <c r="A418" i="11"/>
  <c r="F419" i="11"/>
  <c r="E419" i="11"/>
  <c r="D419" i="11"/>
  <c r="H419" i="11"/>
  <c r="A419" i="11"/>
  <c r="J419" i="11"/>
  <c r="I419" i="11"/>
  <c r="B419" i="11"/>
  <c r="C419" i="11"/>
  <c r="G419" i="11"/>
  <c r="B420" i="11"/>
  <c r="I420" i="11"/>
  <c r="G420" i="11"/>
  <c r="H420" i="11"/>
  <c r="F420" i="11"/>
  <c r="E420" i="11"/>
  <c r="A420" i="11"/>
  <c r="D420" i="11"/>
  <c r="C420" i="11"/>
  <c r="J420" i="11"/>
  <c r="C421" i="11"/>
  <c r="E421" i="11"/>
  <c r="J421" i="11"/>
  <c r="B421" i="11"/>
  <c r="I421" i="11"/>
  <c r="A421" i="11"/>
  <c r="H421" i="11"/>
  <c r="G421" i="11"/>
  <c r="F421" i="11"/>
  <c r="D421" i="11"/>
  <c r="H422" i="11"/>
  <c r="G422" i="11"/>
  <c r="F422" i="11"/>
  <c r="C422" i="11"/>
  <c r="J422" i="11"/>
  <c r="D422" i="11"/>
  <c r="E422" i="11"/>
  <c r="I422" i="11"/>
  <c r="B422" i="11"/>
  <c r="A422" i="11"/>
  <c r="E423" i="11"/>
  <c r="D423" i="11"/>
  <c r="I423" i="11"/>
  <c r="C423" i="11"/>
  <c r="J423" i="11"/>
  <c r="A423" i="11"/>
  <c r="B423" i="11"/>
  <c r="H423" i="11"/>
  <c r="G423" i="11"/>
  <c r="F423" i="11"/>
  <c r="E424" i="11"/>
  <c r="D424" i="11"/>
  <c r="C424" i="11"/>
  <c r="J424" i="11"/>
  <c r="B424" i="11"/>
  <c r="G424" i="11"/>
  <c r="H424" i="11"/>
  <c r="I424" i="11"/>
  <c r="F424" i="11"/>
  <c r="A424" i="11"/>
  <c r="C425" i="11"/>
  <c r="J425" i="11"/>
  <c r="B425" i="11"/>
  <c r="I425" i="11"/>
  <c r="A425" i="11"/>
  <c r="F425" i="11"/>
  <c r="H425" i="11"/>
  <c r="E425" i="11"/>
  <c r="G425" i="11"/>
  <c r="D425" i="11"/>
  <c r="I426" i="11"/>
  <c r="A426" i="11"/>
  <c r="H426" i="11"/>
  <c r="G426" i="11"/>
  <c r="D426" i="11"/>
  <c r="F426" i="11"/>
  <c r="C426" i="11"/>
  <c r="E426" i="11"/>
  <c r="J426" i="11"/>
  <c r="B426" i="11"/>
  <c r="H427" i="11"/>
  <c r="G427" i="11"/>
  <c r="F427" i="11"/>
  <c r="E427" i="11"/>
  <c r="J427" i="11"/>
  <c r="D427" i="11"/>
  <c r="B427" i="11"/>
  <c r="C427" i="11"/>
  <c r="I427" i="11"/>
  <c r="A427" i="11"/>
  <c r="F428" i="11"/>
  <c r="E428" i="11"/>
  <c r="D428" i="11"/>
  <c r="C428" i="11"/>
  <c r="J428" i="11"/>
  <c r="B428" i="11"/>
  <c r="G428" i="11"/>
  <c r="A428" i="11"/>
  <c r="I428" i="11"/>
  <c r="H428" i="11"/>
  <c r="J429" i="11"/>
  <c r="I429" i="11"/>
  <c r="G429" i="11"/>
  <c r="F429" i="11"/>
  <c r="D429" i="11"/>
  <c r="C429" i="11"/>
  <c r="H429" i="11"/>
  <c r="B429" i="11"/>
  <c r="E429" i="11"/>
  <c r="A429" i="11"/>
  <c r="I430" i="11"/>
  <c r="H430" i="11"/>
  <c r="G430" i="11"/>
  <c r="E430" i="11"/>
  <c r="D430" i="11"/>
  <c r="F430" i="11"/>
  <c r="B430" i="11"/>
  <c r="C430" i="11"/>
  <c r="A430" i="11"/>
  <c r="J430" i="11"/>
  <c r="J431" i="11"/>
  <c r="H431" i="11"/>
  <c r="G431" i="11"/>
  <c r="F431" i="11"/>
  <c r="E431" i="11"/>
  <c r="D431" i="11"/>
  <c r="C431" i="11"/>
  <c r="I431" i="11"/>
  <c r="B431" i="11"/>
  <c r="A431" i="11"/>
  <c r="A432" i="11"/>
  <c r="I432" i="11"/>
  <c r="H432" i="11"/>
  <c r="F432" i="11"/>
  <c r="E432" i="11"/>
  <c r="J432" i="11"/>
  <c r="D432" i="11"/>
  <c r="B432" i="11"/>
  <c r="C432" i="11"/>
  <c r="G432" i="11"/>
  <c r="B433" i="11"/>
  <c r="A433" i="11"/>
  <c r="J433" i="11"/>
  <c r="I433" i="11"/>
  <c r="F433" i="11"/>
  <c r="H433" i="11"/>
  <c r="D433" i="11"/>
  <c r="G433" i="11"/>
  <c r="C433" i="11"/>
  <c r="E433" i="11"/>
  <c r="C434" i="11"/>
  <c r="D434" i="11"/>
  <c r="B434" i="11"/>
  <c r="A434" i="11"/>
  <c r="J434" i="11"/>
  <c r="I434" i="11"/>
  <c r="F434" i="11"/>
  <c r="H434" i="11"/>
  <c r="E434" i="11"/>
  <c r="G434" i="11"/>
  <c r="A435" i="11"/>
  <c r="G435" i="11"/>
  <c r="F435" i="11"/>
  <c r="E435" i="11"/>
  <c r="B435" i="11"/>
  <c r="D435" i="11"/>
  <c r="J435" i="11"/>
  <c r="C435" i="11"/>
  <c r="H435" i="11"/>
  <c r="I435" i="11"/>
  <c r="H436" i="11"/>
  <c r="F436" i="11"/>
  <c r="E436" i="11"/>
  <c r="J436" i="11"/>
  <c r="D436" i="11"/>
  <c r="B436" i="11"/>
  <c r="C436" i="11"/>
  <c r="I436" i="11"/>
  <c r="A436" i="11"/>
  <c r="G436" i="11"/>
  <c r="A437" i="11"/>
  <c r="J437" i="11"/>
  <c r="I437" i="11"/>
  <c r="F437" i="11"/>
  <c r="D437" i="11"/>
  <c r="H437" i="11"/>
  <c r="C437" i="11"/>
  <c r="G437" i="11"/>
  <c r="B437" i="11"/>
  <c r="E437" i="11"/>
  <c r="A438" i="11"/>
  <c r="J438" i="11"/>
  <c r="I438" i="11"/>
  <c r="H438" i="11"/>
  <c r="F438" i="11"/>
  <c r="G438" i="11"/>
  <c r="E438" i="11"/>
  <c r="D438" i="11"/>
  <c r="C438" i="11"/>
  <c r="B438" i="11"/>
  <c r="A439" i="11"/>
  <c r="F439" i="11"/>
  <c r="E439" i="11"/>
  <c r="B439" i="11"/>
  <c r="J439" i="11"/>
  <c r="D439" i="11"/>
  <c r="H439" i="11"/>
  <c r="C439" i="11"/>
  <c r="G439" i="11"/>
  <c r="I439" i="11"/>
  <c r="G440" i="11"/>
  <c r="H440" i="11"/>
  <c r="F440" i="11"/>
  <c r="E440" i="11"/>
  <c r="J440" i="11"/>
  <c r="D440" i="11"/>
  <c r="B440" i="11"/>
  <c r="C440" i="11"/>
  <c r="I440" i="11"/>
  <c r="A440" i="11"/>
  <c r="E441" i="11"/>
  <c r="J441" i="11"/>
  <c r="I441" i="11"/>
  <c r="F441" i="11"/>
  <c r="D441" i="11"/>
  <c r="C441" i="11"/>
  <c r="H441" i="11"/>
  <c r="B441" i="11"/>
  <c r="G441" i="11"/>
  <c r="A441" i="11"/>
  <c r="J442" i="11"/>
  <c r="I442" i="11"/>
  <c r="H442" i="11"/>
  <c r="G442" i="11"/>
  <c r="F442" i="11"/>
  <c r="D442" i="11"/>
  <c r="E442" i="11"/>
  <c r="B442" i="11"/>
  <c r="C442" i="11"/>
  <c r="A442" i="11"/>
  <c r="B443" i="11"/>
  <c r="J443" i="11"/>
  <c r="H443" i="11"/>
  <c r="D443" i="11"/>
  <c r="G443" i="11"/>
  <c r="C443" i="11"/>
  <c r="F443" i="11"/>
  <c r="I443" i="11"/>
  <c r="A443" i="11"/>
  <c r="E443" i="11"/>
  <c r="I444" i="11"/>
  <c r="A444" i="11"/>
  <c r="G444" i="11"/>
  <c r="F444" i="11"/>
  <c r="E444" i="11"/>
  <c r="D444" i="11"/>
  <c r="J444" i="11"/>
  <c r="C444" i="11"/>
  <c r="B444" i="11"/>
  <c r="H444" i="11"/>
  <c r="F445" i="11"/>
  <c r="D445" i="11"/>
  <c r="C445" i="11"/>
  <c r="H445" i="11"/>
  <c r="B445" i="11"/>
  <c r="G445" i="11"/>
  <c r="A445" i="11"/>
  <c r="E445" i="11"/>
  <c r="J445" i="11"/>
  <c r="I445" i="11"/>
  <c r="C446" i="11"/>
  <c r="J446" i="11"/>
  <c r="I446" i="11"/>
  <c r="H446" i="11"/>
  <c r="G446" i="11"/>
  <c r="D446" i="11"/>
  <c r="F446" i="11"/>
  <c r="B446" i="11"/>
  <c r="E446" i="11"/>
  <c r="A446" i="11"/>
  <c r="J447" i="11"/>
  <c r="H447" i="11"/>
  <c r="G447" i="11"/>
  <c r="D447" i="11"/>
  <c r="F447" i="11"/>
  <c r="C447" i="11"/>
  <c r="E447" i="11"/>
  <c r="I447" i="11"/>
  <c r="A447" i="11"/>
  <c r="B447" i="11"/>
  <c r="I448" i="11"/>
  <c r="A448" i="11"/>
  <c r="G448" i="11"/>
  <c r="E448" i="11"/>
  <c r="D448" i="11"/>
  <c r="C448" i="11"/>
  <c r="J448" i="11"/>
  <c r="H448" i="11"/>
  <c r="B448" i="11"/>
  <c r="F448" i="11"/>
  <c r="I449" i="11"/>
  <c r="D449" i="11"/>
  <c r="E449" i="11"/>
  <c r="F449" i="11"/>
  <c r="C449" i="11"/>
  <c r="B449" i="11"/>
  <c r="H449" i="11"/>
  <c r="J449" i="11"/>
  <c r="A449" i="11"/>
  <c r="G449" i="11"/>
  <c r="I450" i="11"/>
  <c r="J450" i="11"/>
  <c r="H450" i="11"/>
  <c r="G450" i="11"/>
  <c r="D450" i="11"/>
  <c r="F450" i="11"/>
  <c r="B450" i="11"/>
  <c r="E450" i="11"/>
  <c r="A450" i="11"/>
  <c r="C450" i="11"/>
  <c r="A451" i="11"/>
  <c r="J451" i="11"/>
  <c r="H451" i="11"/>
  <c r="G451" i="11"/>
  <c r="F451" i="11"/>
  <c r="D451" i="11"/>
  <c r="E451" i="11"/>
  <c r="C451" i="11"/>
  <c r="B451" i="11"/>
  <c r="I451" i="11"/>
  <c r="I452" i="11"/>
  <c r="A452" i="11"/>
  <c r="H452" i="11"/>
  <c r="G452" i="11"/>
  <c r="D452" i="11"/>
  <c r="C452" i="11"/>
  <c r="J452" i="11"/>
  <c r="F452" i="11"/>
  <c r="B452" i="11"/>
  <c r="E452" i="11"/>
  <c r="F453" i="11"/>
  <c r="D453" i="11"/>
  <c r="H453" i="11"/>
  <c r="C453" i="11"/>
  <c r="J453" i="11"/>
  <c r="B453" i="11"/>
  <c r="A453" i="11"/>
  <c r="G453" i="11"/>
  <c r="I453" i="11"/>
  <c r="E453" i="11"/>
  <c r="C454" i="11"/>
  <c r="I454" i="11"/>
  <c r="H454" i="11"/>
  <c r="G454" i="11"/>
  <c r="B454" i="11"/>
  <c r="D454" i="11"/>
  <c r="F454" i="11"/>
  <c r="A454" i="11"/>
  <c r="E454" i="11"/>
  <c r="J454" i="11"/>
  <c r="A455" i="11"/>
  <c r="J455" i="11"/>
  <c r="C455" i="11"/>
  <c r="I455" i="11"/>
  <c r="H455" i="11"/>
  <c r="B455" i="11"/>
  <c r="G455" i="11"/>
  <c r="F455" i="11"/>
  <c r="D455" i="11"/>
  <c r="E455" i="11"/>
  <c r="I456" i="11"/>
  <c r="A456" i="11"/>
  <c r="C456" i="11"/>
  <c r="G456" i="11"/>
  <c r="H456" i="11"/>
  <c r="B456" i="11"/>
  <c r="F456" i="11"/>
  <c r="J456" i="11"/>
  <c r="E456" i="11"/>
  <c r="D456" i="11"/>
  <c r="C457" i="11"/>
  <c r="B457" i="11"/>
  <c r="D457" i="11"/>
  <c r="A457" i="11"/>
  <c r="J457" i="11"/>
  <c r="H457" i="11"/>
  <c r="I457" i="11"/>
  <c r="E457" i="11"/>
  <c r="G457" i="11"/>
  <c r="F457" i="11"/>
  <c r="C458" i="11"/>
  <c r="H458" i="11"/>
  <c r="G458" i="11"/>
  <c r="I458" i="11"/>
  <c r="D458" i="11"/>
  <c r="A458" i="11"/>
  <c r="E458" i="11"/>
  <c r="B458" i="11"/>
  <c r="F458" i="11"/>
  <c r="J458" i="11"/>
  <c r="G459" i="11"/>
  <c r="F459" i="11"/>
  <c r="D459" i="11"/>
  <c r="E459" i="11"/>
  <c r="C459" i="11"/>
  <c r="B459" i="11"/>
  <c r="I459" i="11"/>
  <c r="A459" i="11"/>
  <c r="J459" i="11"/>
  <c r="H459" i="11"/>
  <c r="B460" i="11"/>
  <c r="C460" i="11"/>
  <c r="I460" i="11"/>
  <c r="A460" i="11"/>
  <c r="G460" i="11"/>
  <c r="H460" i="11"/>
  <c r="F460" i="11"/>
  <c r="E460" i="11"/>
  <c r="J460" i="11"/>
  <c r="D460" i="11"/>
  <c r="E461" i="11"/>
  <c r="C461" i="11"/>
  <c r="B461" i="11"/>
  <c r="A461" i="11"/>
  <c r="J461" i="11"/>
  <c r="I461" i="11"/>
  <c r="H461" i="11"/>
  <c r="F461" i="11"/>
  <c r="G461" i="11"/>
  <c r="D461" i="11"/>
  <c r="C462" i="11"/>
  <c r="G462" i="11"/>
  <c r="D462" i="11"/>
  <c r="B462" i="11"/>
  <c r="A462" i="11"/>
  <c r="J462" i="11"/>
  <c r="F462" i="11"/>
  <c r="I462" i="11"/>
  <c r="E462" i="11"/>
  <c r="H462" i="11"/>
  <c r="A463" i="11"/>
  <c r="H463" i="11"/>
  <c r="G463" i="11"/>
  <c r="F463" i="11"/>
  <c r="E463" i="11"/>
  <c r="D463" i="11"/>
  <c r="B463" i="11"/>
  <c r="C463" i="11"/>
  <c r="J463" i="11"/>
  <c r="I463" i="11"/>
  <c r="A464" i="11"/>
  <c r="G464" i="11"/>
  <c r="H464" i="11"/>
  <c r="F464" i="11"/>
  <c r="E464" i="11"/>
  <c r="J464" i="11"/>
  <c r="D464" i="11"/>
  <c r="B464" i="11"/>
  <c r="C464" i="11"/>
  <c r="I464" i="11"/>
  <c r="B465" i="11"/>
  <c r="A465" i="11"/>
  <c r="J465" i="11"/>
  <c r="I465" i="11"/>
  <c r="F465" i="11"/>
  <c r="H465" i="11"/>
  <c r="D465" i="11"/>
  <c r="G465" i="11"/>
  <c r="C465" i="11"/>
  <c r="E465" i="11"/>
  <c r="C466" i="11"/>
  <c r="D466" i="11"/>
  <c r="B466" i="11"/>
  <c r="A466" i="11"/>
  <c r="J466" i="11"/>
  <c r="I466" i="11"/>
  <c r="F466" i="11"/>
  <c r="H466" i="11"/>
  <c r="E466" i="11"/>
  <c r="G466" i="11"/>
  <c r="I467" i="11"/>
  <c r="A467" i="11"/>
  <c r="G467" i="11"/>
  <c r="F467" i="11"/>
  <c r="E467" i="11"/>
  <c r="B467" i="11"/>
  <c r="D467" i="11"/>
  <c r="J467" i="11"/>
  <c r="C467" i="11"/>
  <c r="H467" i="11"/>
  <c r="A468" i="11"/>
  <c r="G468" i="11"/>
  <c r="H468" i="11"/>
  <c r="F468" i="11"/>
  <c r="E468" i="11"/>
  <c r="J468" i="11"/>
  <c r="D468" i="11"/>
  <c r="B468" i="11"/>
  <c r="C468" i="11"/>
  <c r="I468" i="11"/>
  <c r="E469" i="11"/>
  <c r="A469" i="11"/>
  <c r="J469" i="11"/>
  <c r="I469" i="11"/>
  <c r="F469" i="11"/>
  <c r="D469" i="11"/>
  <c r="H469" i="11"/>
  <c r="C469" i="11"/>
  <c r="G469" i="11"/>
  <c r="B469" i="11"/>
  <c r="A470" i="11"/>
  <c r="J470" i="11"/>
  <c r="I470" i="11"/>
  <c r="H470" i="11"/>
  <c r="F470" i="11"/>
  <c r="G470" i="11"/>
  <c r="E470" i="11"/>
  <c r="D470" i="11"/>
  <c r="C470" i="11"/>
  <c r="B470" i="11"/>
  <c r="C471" i="11"/>
  <c r="G471" i="11"/>
  <c r="I471" i="11"/>
  <c r="A471" i="11"/>
  <c r="F471" i="11"/>
  <c r="E471" i="11"/>
  <c r="B471" i="11"/>
  <c r="J471" i="11"/>
  <c r="D471" i="11"/>
  <c r="H471" i="11"/>
  <c r="G472" i="11"/>
  <c r="H472" i="11"/>
  <c r="F472" i="11"/>
  <c r="E472" i="11"/>
  <c r="J472" i="11"/>
  <c r="D472" i="11"/>
  <c r="B472" i="11"/>
  <c r="C472" i="11"/>
  <c r="I472" i="11"/>
  <c r="A472" i="11"/>
  <c r="I473" i="11"/>
  <c r="F473" i="11"/>
  <c r="D473" i="11"/>
  <c r="C473" i="11"/>
  <c r="H473" i="11"/>
  <c r="B473" i="11"/>
  <c r="G473" i="11"/>
  <c r="A473" i="11"/>
  <c r="E473" i="11"/>
  <c r="J473" i="11"/>
  <c r="C474" i="11"/>
  <c r="A474" i="11"/>
  <c r="J474" i="11"/>
  <c r="I474" i="11"/>
  <c r="H474" i="11"/>
  <c r="G474" i="11"/>
  <c r="F474" i="11"/>
  <c r="D474" i="11"/>
  <c r="E474" i="11"/>
  <c r="B474" i="11"/>
  <c r="I475" i="11"/>
  <c r="A475" i="11"/>
  <c r="E475" i="11"/>
  <c r="B475" i="11"/>
  <c r="J475" i="11"/>
  <c r="H475" i="11"/>
  <c r="C475" i="11"/>
  <c r="F475" i="11"/>
  <c r="D475" i="11"/>
  <c r="G475" i="11"/>
  <c r="G476" i="11"/>
  <c r="A476" i="11"/>
  <c r="F476" i="11"/>
  <c r="E476" i="11"/>
  <c r="D476" i="11"/>
  <c r="J476" i="11"/>
  <c r="C476" i="11"/>
  <c r="B476" i="11"/>
  <c r="H476" i="11"/>
  <c r="I476" i="11"/>
  <c r="G477" i="11"/>
  <c r="A477" i="11"/>
  <c r="E477" i="11"/>
  <c r="J477" i="11"/>
  <c r="I477" i="11"/>
  <c r="F477" i="11"/>
  <c r="D477" i="11"/>
  <c r="C477" i="11"/>
  <c r="H477" i="11"/>
  <c r="B477" i="11"/>
  <c r="J478" i="11"/>
  <c r="I478" i="11"/>
  <c r="H478" i="11"/>
  <c r="G478" i="11"/>
  <c r="D478" i="11"/>
  <c r="F478" i="11"/>
  <c r="B478" i="11"/>
  <c r="E478" i="11"/>
  <c r="A478" i="11"/>
  <c r="C478" i="11"/>
  <c r="A479" i="11"/>
  <c r="B479" i="11"/>
  <c r="J479" i="11"/>
  <c r="H479" i="11"/>
  <c r="G479" i="11"/>
  <c r="D479" i="11"/>
  <c r="F479" i="11"/>
  <c r="I479" i="11"/>
  <c r="C479" i="11"/>
  <c r="E479" i="11"/>
  <c r="A480" i="11"/>
  <c r="G480" i="11"/>
  <c r="E480" i="11"/>
  <c r="D480" i="11"/>
  <c r="C480" i="11"/>
  <c r="J480" i="11"/>
  <c r="H480" i="11"/>
  <c r="B480" i="11"/>
  <c r="F480" i="11"/>
  <c r="I480" i="11"/>
  <c r="I481" i="11"/>
  <c r="F481" i="11"/>
  <c r="D481" i="11"/>
  <c r="C481" i="11"/>
  <c r="B481" i="11"/>
  <c r="H481" i="11"/>
  <c r="A481" i="11"/>
  <c r="G481" i="11"/>
  <c r="J481" i="11"/>
  <c r="E481" i="11"/>
  <c r="H482" i="11"/>
  <c r="G482" i="11"/>
  <c r="F482" i="11"/>
  <c r="E482" i="11"/>
  <c r="C482" i="11"/>
  <c r="D482" i="11"/>
  <c r="J482" i="11"/>
  <c r="B482" i="11"/>
  <c r="I482" i="11"/>
  <c r="A482" i="11"/>
  <c r="E483" i="11"/>
  <c r="J483" i="11"/>
  <c r="I483" i="11"/>
  <c r="D483" i="11"/>
  <c r="C483" i="11"/>
  <c r="B483" i="11"/>
  <c r="H483" i="11"/>
  <c r="A483" i="11"/>
  <c r="G483" i="11"/>
  <c r="F483" i="11"/>
  <c r="A484" i="11"/>
  <c r="B484" i="11"/>
  <c r="F484" i="11"/>
  <c r="E484" i="11"/>
  <c r="D484" i="11"/>
  <c r="C484" i="11"/>
  <c r="H484" i="11"/>
  <c r="G484" i="11"/>
  <c r="I484" i="11"/>
  <c r="J484" i="11"/>
  <c r="B485" i="11"/>
  <c r="I485" i="11"/>
  <c r="A485" i="11"/>
  <c r="H485" i="11"/>
  <c r="G485" i="11"/>
  <c r="F485" i="11"/>
  <c r="D485" i="11"/>
  <c r="E485" i="11"/>
  <c r="C485" i="11"/>
  <c r="J485" i="11"/>
  <c r="B486" i="11"/>
  <c r="I486" i="11"/>
  <c r="A486" i="11"/>
  <c r="H486" i="11"/>
  <c r="G486" i="11"/>
  <c r="F486" i="11"/>
  <c r="E486" i="11"/>
  <c r="C486" i="11"/>
  <c r="J486" i="11"/>
  <c r="D486" i="11"/>
  <c r="F487" i="11"/>
  <c r="E487" i="11"/>
  <c r="A487" i="11"/>
  <c r="D487" i="11"/>
  <c r="B487" i="11"/>
  <c r="C487" i="11"/>
  <c r="J487" i="11"/>
  <c r="H487" i="11"/>
  <c r="I487" i="11"/>
  <c r="G487" i="11"/>
  <c r="A488" i="11"/>
  <c r="G488" i="11"/>
  <c r="F488" i="11"/>
  <c r="E488" i="11"/>
  <c r="D488" i="11"/>
  <c r="C488" i="11"/>
  <c r="J488" i="11"/>
  <c r="H488" i="11"/>
  <c r="I488" i="11"/>
  <c r="B488" i="11"/>
  <c r="B489" i="11"/>
  <c r="I489" i="11"/>
  <c r="A489" i="11"/>
  <c r="H489" i="11"/>
  <c r="G489" i="11"/>
  <c r="F489" i="11"/>
  <c r="D489" i="11"/>
  <c r="E489" i="11"/>
  <c r="C489" i="11"/>
  <c r="J489" i="11"/>
  <c r="I490" i="11"/>
  <c r="A490" i="11"/>
  <c r="H490" i="11"/>
  <c r="G490" i="11"/>
  <c r="D490" i="11"/>
  <c r="E490" i="11"/>
  <c r="F490" i="11"/>
  <c r="J490" i="11"/>
  <c r="C490" i="11"/>
  <c r="B490" i="11"/>
  <c r="E491" i="11"/>
  <c r="B491" i="11"/>
  <c r="A491" i="11"/>
  <c r="J491" i="11"/>
  <c r="C491" i="11"/>
  <c r="I491" i="11"/>
  <c r="H491" i="11"/>
  <c r="D491" i="11"/>
  <c r="G491" i="11"/>
  <c r="F491" i="11"/>
  <c r="E492" i="11"/>
  <c r="D492" i="11"/>
  <c r="C492" i="11"/>
  <c r="J492" i="11"/>
  <c r="G492" i="11"/>
  <c r="I492" i="11"/>
  <c r="H492" i="11"/>
  <c r="A492" i="11"/>
  <c r="B492" i="11"/>
  <c r="F492" i="11"/>
  <c r="I493" i="11"/>
  <c r="A493" i="11"/>
  <c r="E493" i="11"/>
  <c r="G493" i="11"/>
  <c r="H493" i="11"/>
  <c r="D493" i="11"/>
  <c r="F493" i="11"/>
  <c r="C493" i="11"/>
  <c r="J493" i="11"/>
  <c r="B493" i="11"/>
  <c r="I494" i="11"/>
  <c r="A494" i="11"/>
  <c r="H494" i="11"/>
  <c r="G494" i="11"/>
  <c r="F494" i="11"/>
  <c r="E494" i="11"/>
  <c r="C494" i="11"/>
  <c r="J494" i="11"/>
  <c r="D494" i="11"/>
  <c r="B494" i="11"/>
  <c r="E495" i="11"/>
  <c r="D495" i="11"/>
  <c r="B495" i="11"/>
  <c r="J495" i="11"/>
  <c r="C495" i="11"/>
  <c r="I495" i="11"/>
  <c r="H495" i="11"/>
  <c r="A495" i="11"/>
  <c r="G495" i="11"/>
  <c r="F495" i="11"/>
  <c r="A496" i="11"/>
  <c r="B496" i="11"/>
  <c r="F496" i="11"/>
  <c r="E496" i="11"/>
  <c r="D496" i="11"/>
  <c r="C496" i="11"/>
  <c r="J496" i="11"/>
  <c r="H496" i="11"/>
  <c r="I496" i="11"/>
  <c r="G496" i="11"/>
  <c r="B497" i="11"/>
  <c r="I497" i="11"/>
  <c r="A497" i="11"/>
  <c r="F497" i="11"/>
  <c r="G497" i="11"/>
  <c r="E497" i="11"/>
  <c r="D497" i="11"/>
  <c r="H497" i="11"/>
  <c r="C497" i="11"/>
  <c r="J497" i="11"/>
  <c r="I498" i="11"/>
  <c r="A498" i="11"/>
  <c r="H498" i="11"/>
  <c r="G498" i="11"/>
  <c r="D498" i="11"/>
  <c r="E498" i="11"/>
  <c r="C498" i="11"/>
  <c r="J498" i="11"/>
  <c r="F498" i="11"/>
  <c r="B498" i="11"/>
  <c r="F499" i="11"/>
  <c r="E499" i="11"/>
  <c r="I499" i="11"/>
  <c r="D499" i="11"/>
  <c r="B499" i="11"/>
  <c r="C499" i="11"/>
  <c r="A499" i="11"/>
  <c r="H499" i="11"/>
  <c r="J499" i="11"/>
  <c r="G499" i="11"/>
  <c r="E500" i="11"/>
  <c r="D500" i="11"/>
  <c r="C500" i="11"/>
  <c r="G500" i="11"/>
  <c r="J500" i="11"/>
  <c r="I500" i="11"/>
  <c r="H500" i="11"/>
  <c r="A500" i="11"/>
  <c r="B500" i="11"/>
  <c r="F500" i="11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K98" i="11" s="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L11" i="11" s="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K499" i="11"/>
  <c r="L499" i="11"/>
  <c r="Q500" i="8"/>
  <c r="B588" i="7" l="1"/>
  <c r="K34" i="11"/>
  <c r="C588" i="7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K492" i="11"/>
  <c r="L492" i="11"/>
  <c r="K486" i="11"/>
  <c r="L486" i="11"/>
  <c r="L479" i="11"/>
  <c r="K479" i="11"/>
  <c r="K478" i="11"/>
  <c r="L478" i="11"/>
  <c r="K469" i="11"/>
  <c r="L469" i="11"/>
  <c r="L465" i="11"/>
  <c r="K465" i="11"/>
  <c r="K454" i="11"/>
  <c r="L454" i="11"/>
  <c r="K447" i="11"/>
  <c r="L447" i="11"/>
  <c r="K443" i="11"/>
  <c r="L443" i="11"/>
  <c r="L442" i="11"/>
  <c r="K442" i="11"/>
  <c r="K433" i="11"/>
  <c r="L433" i="11"/>
  <c r="L431" i="11"/>
  <c r="K431" i="11"/>
  <c r="K425" i="11"/>
  <c r="L425" i="11"/>
  <c r="L413" i="11"/>
  <c r="K413" i="11"/>
  <c r="K397" i="11"/>
  <c r="L397" i="11"/>
  <c r="K394" i="11"/>
  <c r="L394" i="11"/>
  <c r="K378" i="11"/>
  <c r="L378" i="11"/>
  <c r="L374" i="11"/>
  <c r="K374" i="11"/>
  <c r="L362" i="11"/>
  <c r="K362" i="11"/>
  <c r="K354" i="11"/>
  <c r="L354" i="11"/>
  <c r="L326" i="11"/>
  <c r="K326" i="11"/>
  <c r="K316" i="11"/>
  <c r="L316" i="11"/>
  <c r="K314" i="11"/>
  <c r="L314" i="11"/>
  <c r="L310" i="11"/>
  <c r="K310" i="11"/>
  <c r="L308" i="11"/>
  <c r="K308" i="11"/>
  <c r="K304" i="11"/>
  <c r="L304" i="11"/>
  <c r="L301" i="11"/>
  <c r="K301" i="11"/>
  <c r="K295" i="11"/>
  <c r="L295" i="11"/>
  <c r="L291" i="11"/>
  <c r="K291" i="11"/>
  <c r="L289" i="11"/>
  <c r="K289" i="11"/>
  <c r="L273" i="11"/>
  <c r="K273" i="11"/>
  <c r="K265" i="11"/>
  <c r="L265" i="11"/>
  <c r="L223" i="11"/>
  <c r="K223" i="11"/>
  <c r="K222" i="11"/>
  <c r="L222" i="11"/>
  <c r="K219" i="11"/>
  <c r="L219" i="11"/>
  <c r="K209" i="11"/>
  <c r="L209" i="11"/>
  <c r="L191" i="11"/>
  <c r="K191" i="11"/>
  <c r="L178" i="11"/>
  <c r="K178" i="11"/>
  <c r="L177" i="11"/>
  <c r="K177" i="11"/>
  <c r="L174" i="11"/>
  <c r="K174" i="11"/>
  <c r="K173" i="11"/>
  <c r="L173" i="11"/>
  <c r="K157" i="11"/>
  <c r="L157" i="11"/>
  <c r="L150" i="11"/>
  <c r="K150" i="11"/>
  <c r="K498" i="11"/>
  <c r="L498" i="11"/>
  <c r="K494" i="11"/>
  <c r="L494" i="11"/>
  <c r="K490" i="11"/>
  <c r="L490" i="11"/>
  <c r="K482" i="11"/>
  <c r="L482" i="11"/>
  <c r="L459" i="11"/>
  <c r="K459" i="11"/>
  <c r="L450" i="11"/>
  <c r="K450" i="11"/>
  <c r="K441" i="11"/>
  <c r="L441" i="11"/>
  <c r="K437" i="11"/>
  <c r="L437" i="11"/>
  <c r="L430" i="11"/>
  <c r="K430" i="11"/>
  <c r="L426" i="11"/>
  <c r="K426" i="11"/>
  <c r="K419" i="11"/>
  <c r="L419" i="11"/>
  <c r="L389" i="11"/>
  <c r="K389" i="11"/>
  <c r="K384" i="11"/>
  <c r="L384" i="11"/>
  <c r="L355" i="11"/>
  <c r="K355" i="11"/>
  <c r="L328" i="11"/>
  <c r="K328" i="11"/>
  <c r="K327" i="11"/>
  <c r="L327" i="11"/>
  <c r="K318" i="11"/>
  <c r="L318" i="11"/>
  <c r="L315" i="11"/>
  <c r="K315" i="11"/>
  <c r="K309" i="11"/>
  <c r="L309" i="11"/>
  <c r="K282" i="11"/>
  <c r="L282" i="11"/>
  <c r="K261" i="11"/>
  <c r="L261" i="11"/>
  <c r="K258" i="11"/>
  <c r="L258" i="11"/>
  <c r="L252" i="11"/>
  <c r="K252" i="11"/>
  <c r="L251" i="11"/>
  <c r="K251" i="11"/>
  <c r="L247" i="11"/>
  <c r="K247" i="11"/>
  <c r="K244" i="11"/>
  <c r="L244" i="11"/>
  <c r="L226" i="11"/>
  <c r="K226" i="11"/>
  <c r="L210" i="11"/>
  <c r="K210" i="11"/>
  <c r="L182" i="11"/>
  <c r="K182" i="11"/>
  <c r="L163" i="11"/>
  <c r="K163" i="11"/>
  <c r="K161" i="11"/>
  <c r="L161" i="11"/>
  <c r="K158" i="11"/>
  <c r="L158" i="11"/>
  <c r="L144" i="11"/>
  <c r="K144" i="11"/>
  <c r="L143" i="11"/>
  <c r="K143" i="11"/>
  <c r="K497" i="11"/>
  <c r="L497" i="11"/>
  <c r="L495" i="11"/>
  <c r="K495" i="11"/>
  <c r="L491" i="11"/>
  <c r="K491" i="11"/>
  <c r="L489" i="11"/>
  <c r="K489" i="11"/>
  <c r="K485" i="11"/>
  <c r="L485" i="11"/>
  <c r="L462" i="11"/>
  <c r="K462" i="11"/>
  <c r="K445" i="11"/>
  <c r="L445" i="11"/>
  <c r="K429" i="11"/>
  <c r="L429" i="11"/>
  <c r="K422" i="11"/>
  <c r="L422" i="11"/>
  <c r="K418" i="11"/>
  <c r="L418" i="11"/>
  <c r="L404" i="11"/>
  <c r="K404" i="11"/>
  <c r="L392" i="11"/>
  <c r="K392" i="11"/>
  <c r="K369" i="11"/>
  <c r="L369" i="11"/>
  <c r="L363" i="11"/>
  <c r="K363" i="11"/>
  <c r="L361" i="11"/>
  <c r="K361" i="11"/>
  <c r="L353" i="11"/>
  <c r="K353" i="11"/>
  <c r="L351" i="11"/>
  <c r="K351" i="11"/>
  <c r="L350" i="11"/>
  <c r="K350" i="11"/>
  <c r="L349" i="11"/>
  <c r="K349" i="11"/>
  <c r="L346" i="11"/>
  <c r="K346" i="11"/>
  <c r="L342" i="11"/>
  <c r="K342" i="11"/>
  <c r="L341" i="11"/>
  <c r="K341" i="11"/>
  <c r="K337" i="11"/>
  <c r="L337" i="11"/>
  <c r="L330" i="11"/>
  <c r="K330" i="11"/>
  <c r="L317" i="11"/>
  <c r="K317" i="11"/>
  <c r="K313" i="11"/>
  <c r="L313" i="11"/>
  <c r="L292" i="11"/>
  <c r="K292" i="11"/>
  <c r="K285" i="11"/>
  <c r="L285" i="11"/>
  <c r="L284" i="11"/>
  <c r="K284" i="11"/>
  <c r="L283" i="11"/>
  <c r="K283" i="11"/>
  <c r="K280" i="11"/>
  <c r="L280" i="11"/>
  <c r="K270" i="11"/>
  <c r="L270" i="11"/>
  <c r="K266" i="11"/>
  <c r="L266" i="11"/>
  <c r="K254" i="11"/>
  <c r="L254" i="11"/>
  <c r="K237" i="11"/>
  <c r="L237" i="11"/>
  <c r="L234" i="11"/>
  <c r="K234" i="11"/>
  <c r="L229" i="11"/>
  <c r="K229" i="11"/>
  <c r="K221" i="11"/>
  <c r="L221" i="11"/>
  <c r="K217" i="11"/>
  <c r="L217" i="11"/>
  <c r="L214" i="11"/>
  <c r="K214" i="11"/>
  <c r="L213" i="11"/>
  <c r="K213" i="11"/>
  <c r="L205" i="11"/>
  <c r="K205" i="11"/>
  <c r="L202" i="11"/>
  <c r="K202" i="11"/>
  <c r="K193" i="11"/>
  <c r="L193" i="11"/>
  <c r="K186" i="11"/>
  <c r="L186" i="11"/>
  <c r="K165" i="11"/>
  <c r="L165" i="11"/>
  <c r="L164" i="11"/>
  <c r="K164" i="11"/>
  <c r="L160" i="11"/>
  <c r="K160" i="11"/>
  <c r="L493" i="11"/>
  <c r="K493" i="11"/>
  <c r="L481" i="11"/>
  <c r="K481" i="11"/>
  <c r="K473" i="11"/>
  <c r="L473" i="11"/>
  <c r="L460" i="11"/>
  <c r="K460" i="11"/>
  <c r="L453" i="11"/>
  <c r="K453" i="11"/>
  <c r="L449" i="11"/>
  <c r="K449" i="11"/>
  <c r="K417" i="11"/>
  <c r="L417" i="11"/>
  <c r="K412" i="11"/>
  <c r="L412" i="11"/>
  <c r="L400" i="11"/>
  <c r="K400" i="11"/>
  <c r="K371" i="11"/>
  <c r="L371" i="11"/>
  <c r="L367" i="11"/>
  <c r="K367" i="11"/>
  <c r="K345" i="11"/>
  <c r="L345" i="11"/>
  <c r="L338" i="11"/>
  <c r="K338" i="11"/>
  <c r="K334" i="11"/>
  <c r="L334" i="11"/>
  <c r="L333" i="11"/>
  <c r="K333" i="11"/>
  <c r="L329" i="11"/>
  <c r="K329" i="11"/>
  <c r="L325" i="11"/>
  <c r="K325" i="11"/>
  <c r="L321" i="11"/>
  <c r="K321" i="11"/>
  <c r="L302" i="11"/>
  <c r="K302" i="11"/>
  <c r="L277" i="11"/>
  <c r="K277" i="11"/>
  <c r="L268" i="11"/>
  <c r="K268" i="11"/>
  <c r="L260" i="11"/>
  <c r="K260" i="11"/>
  <c r="K257" i="11"/>
  <c r="L257" i="11"/>
  <c r="K249" i="11"/>
  <c r="L249" i="11"/>
  <c r="L245" i="11"/>
  <c r="K245" i="11"/>
  <c r="L243" i="11"/>
  <c r="K243" i="11"/>
  <c r="K240" i="11"/>
  <c r="L240" i="11"/>
  <c r="K236" i="11"/>
  <c r="L236" i="11"/>
  <c r="K215" i="11"/>
  <c r="L215" i="11"/>
  <c r="K181" i="11"/>
  <c r="L181" i="11"/>
  <c r="K169" i="11"/>
  <c r="L169" i="11"/>
  <c r="L154" i="11"/>
  <c r="K154" i="11"/>
  <c r="L153" i="11"/>
  <c r="K153" i="11"/>
  <c r="L145" i="11"/>
  <c r="K145" i="11"/>
  <c r="L480" i="11"/>
  <c r="K480" i="11"/>
  <c r="K476" i="11"/>
  <c r="L476" i="11"/>
  <c r="L468" i="11"/>
  <c r="K468" i="11"/>
  <c r="K466" i="11"/>
  <c r="L466" i="11"/>
  <c r="L464" i="11"/>
  <c r="K464" i="11"/>
  <c r="K455" i="11"/>
  <c r="L455" i="11"/>
  <c r="K434" i="11"/>
  <c r="L434" i="11"/>
  <c r="L432" i="11"/>
  <c r="K432" i="11"/>
  <c r="L420" i="11"/>
  <c r="K420" i="11"/>
  <c r="K416" i="11"/>
  <c r="L416" i="11"/>
  <c r="K410" i="11"/>
  <c r="L410" i="11"/>
  <c r="L408" i="11"/>
  <c r="K408" i="11"/>
  <c r="L406" i="11"/>
  <c r="K406" i="11"/>
  <c r="K398" i="11"/>
  <c r="L398" i="11"/>
  <c r="L390" i="11"/>
  <c r="K390" i="11"/>
  <c r="K388" i="11"/>
  <c r="L388" i="11"/>
  <c r="L385" i="11"/>
  <c r="K385" i="11"/>
  <c r="K373" i="11"/>
  <c r="L373" i="11"/>
  <c r="L368" i="11"/>
  <c r="K368" i="11"/>
  <c r="K364" i="11"/>
  <c r="L364" i="11"/>
  <c r="K356" i="11"/>
  <c r="L356" i="11"/>
  <c r="K348" i="11"/>
  <c r="L348" i="11"/>
  <c r="L339" i="11"/>
  <c r="K339" i="11"/>
  <c r="L324" i="11"/>
  <c r="K324" i="11"/>
  <c r="L322" i="11"/>
  <c r="K322" i="11"/>
  <c r="K319" i="11"/>
  <c r="L319" i="11"/>
  <c r="L312" i="11"/>
  <c r="K312" i="11"/>
  <c r="L307" i="11"/>
  <c r="K307" i="11"/>
  <c r="K306" i="11"/>
  <c r="L306" i="11"/>
  <c r="L300" i="11"/>
  <c r="K300" i="11"/>
  <c r="K296" i="11"/>
  <c r="L296" i="11"/>
  <c r="K279" i="11"/>
  <c r="L279" i="11"/>
  <c r="L278" i="11"/>
  <c r="K278" i="11"/>
  <c r="K274" i="11"/>
  <c r="L274" i="11"/>
  <c r="K269" i="11"/>
  <c r="L269" i="11"/>
  <c r="K264" i="11"/>
  <c r="L264" i="11"/>
  <c r="K262" i="11"/>
  <c r="L262" i="11"/>
  <c r="L259" i="11"/>
  <c r="K259" i="11"/>
  <c r="K239" i="11"/>
  <c r="L239" i="11"/>
  <c r="K238" i="11"/>
  <c r="L238" i="11"/>
  <c r="K232" i="11"/>
  <c r="L232" i="11"/>
  <c r="L231" i="11"/>
  <c r="K231" i="11"/>
  <c r="K230" i="11"/>
  <c r="L230" i="11"/>
  <c r="K224" i="11"/>
  <c r="L224" i="11"/>
  <c r="K216" i="11"/>
  <c r="L216" i="11"/>
  <c r="K208" i="11"/>
  <c r="L208" i="11"/>
  <c r="L200" i="11"/>
  <c r="K200" i="11"/>
  <c r="K198" i="11"/>
  <c r="L198" i="11"/>
  <c r="L194" i="11"/>
  <c r="K194" i="11"/>
  <c r="L192" i="11"/>
  <c r="K192" i="11"/>
  <c r="K188" i="11"/>
  <c r="L188" i="11"/>
  <c r="L184" i="11"/>
  <c r="K184" i="11"/>
  <c r="L176" i="11"/>
  <c r="K176" i="11"/>
  <c r="L172" i="11"/>
  <c r="K172" i="11"/>
  <c r="K152" i="11"/>
  <c r="L152" i="11"/>
  <c r="L149" i="11"/>
  <c r="K149" i="11"/>
  <c r="L147" i="11"/>
  <c r="K147" i="11"/>
  <c r="L496" i="11"/>
  <c r="K496" i="11"/>
  <c r="L488" i="11"/>
  <c r="K488" i="11"/>
  <c r="L484" i="11"/>
  <c r="K484" i="11"/>
  <c r="K483" i="11"/>
  <c r="L483" i="11"/>
  <c r="K472" i="11"/>
  <c r="L472" i="11"/>
  <c r="K471" i="11"/>
  <c r="L471" i="11"/>
  <c r="K457" i="11"/>
  <c r="L457" i="11"/>
  <c r="K456" i="11"/>
  <c r="L456" i="11"/>
  <c r="L452" i="11"/>
  <c r="K452" i="11"/>
  <c r="L448" i="11"/>
  <c r="K448" i="11"/>
  <c r="K444" i="11"/>
  <c r="L444" i="11"/>
  <c r="K440" i="11"/>
  <c r="L440" i="11"/>
  <c r="L428" i="11"/>
  <c r="K428" i="11"/>
  <c r="L423" i="11"/>
  <c r="K423" i="11"/>
  <c r="L414" i="11"/>
  <c r="K414" i="11"/>
  <c r="L403" i="11"/>
  <c r="K403" i="11"/>
  <c r="K387" i="11"/>
  <c r="L387" i="11"/>
  <c r="L380" i="11"/>
  <c r="K380" i="11"/>
  <c r="L370" i="11"/>
  <c r="K370" i="11"/>
  <c r="K366" i="11"/>
  <c r="L366" i="11"/>
  <c r="L365" i="11"/>
  <c r="K365" i="11"/>
  <c r="L360" i="11"/>
  <c r="K360" i="11"/>
  <c r="L352" i="11"/>
  <c r="K352" i="11"/>
  <c r="L347" i="11"/>
  <c r="K347" i="11"/>
  <c r="K343" i="11"/>
  <c r="L343" i="11"/>
  <c r="L340" i="11"/>
  <c r="K340" i="11"/>
  <c r="K335" i="11"/>
  <c r="L335" i="11"/>
  <c r="L332" i="11"/>
  <c r="K332" i="11"/>
  <c r="L331" i="11"/>
  <c r="K331" i="11"/>
  <c r="L320" i="11"/>
  <c r="K320" i="11"/>
  <c r="K303" i="11"/>
  <c r="L303" i="11"/>
  <c r="L298" i="11"/>
  <c r="K298" i="11"/>
  <c r="L294" i="11"/>
  <c r="K294" i="11"/>
  <c r="L276" i="11"/>
  <c r="K276" i="11"/>
  <c r="K271" i="11"/>
  <c r="L271" i="11"/>
  <c r="K267" i="11"/>
  <c r="L267" i="11"/>
  <c r="L256" i="11"/>
  <c r="K256" i="11"/>
  <c r="K248" i="11"/>
  <c r="L248" i="11"/>
  <c r="K212" i="11"/>
  <c r="L212" i="11"/>
  <c r="L204" i="11"/>
  <c r="K204" i="11"/>
  <c r="L196" i="11"/>
  <c r="K196" i="11"/>
  <c r="L185" i="11"/>
  <c r="K185" i="11"/>
  <c r="L162" i="11"/>
  <c r="K162" i="11"/>
  <c r="L159" i="11"/>
  <c r="K159" i="11"/>
  <c r="L474" i="11"/>
  <c r="K474" i="11"/>
  <c r="K463" i="11"/>
  <c r="L463" i="11"/>
  <c r="L461" i="11"/>
  <c r="K461" i="11"/>
  <c r="K458" i="11"/>
  <c r="L458" i="11"/>
  <c r="L451" i="11"/>
  <c r="K451" i="11"/>
  <c r="L439" i="11"/>
  <c r="K439" i="11"/>
  <c r="L436" i="11"/>
  <c r="K436" i="11"/>
  <c r="K435" i="11"/>
  <c r="L435" i="11"/>
  <c r="L424" i="11"/>
  <c r="K424" i="11"/>
  <c r="L415" i="11"/>
  <c r="K415" i="11"/>
  <c r="L411" i="11"/>
  <c r="K411" i="11"/>
  <c r="L407" i="11"/>
  <c r="K407" i="11"/>
  <c r="K402" i="11"/>
  <c r="L402" i="11"/>
  <c r="K399" i="11"/>
  <c r="L399" i="11"/>
  <c r="K396" i="11"/>
  <c r="L396" i="11"/>
  <c r="K391" i="11"/>
  <c r="L391" i="11"/>
  <c r="K386" i="11"/>
  <c r="L386" i="11"/>
  <c r="K382" i="11"/>
  <c r="L382" i="11"/>
  <c r="L377" i="11"/>
  <c r="K377" i="11"/>
  <c r="L359" i="11"/>
  <c r="K359" i="11"/>
  <c r="K357" i="11"/>
  <c r="L357" i="11"/>
  <c r="L344" i="11"/>
  <c r="K344" i="11"/>
  <c r="L293" i="11"/>
  <c r="K293" i="11"/>
  <c r="K290" i="11"/>
  <c r="L290" i="11"/>
  <c r="K288" i="11"/>
  <c r="L288" i="11"/>
  <c r="K287" i="11"/>
  <c r="L287" i="11"/>
  <c r="K281" i="11"/>
  <c r="L281" i="11"/>
  <c r="L275" i="11"/>
  <c r="K275" i="11"/>
  <c r="K272" i="11"/>
  <c r="L272" i="11"/>
  <c r="L263" i="11"/>
  <c r="K263" i="11"/>
  <c r="L255" i="11"/>
  <c r="K255" i="11"/>
  <c r="L246" i="11"/>
  <c r="K246" i="11"/>
  <c r="L242" i="11"/>
  <c r="K242" i="11"/>
  <c r="K233" i="11"/>
  <c r="L233" i="11"/>
  <c r="L228" i="11"/>
  <c r="K228" i="11"/>
  <c r="K227" i="11"/>
  <c r="L227" i="11"/>
  <c r="K225" i="11"/>
  <c r="L225" i="11"/>
  <c r="L220" i="11"/>
  <c r="K220" i="11"/>
  <c r="L211" i="11"/>
  <c r="K211" i="11"/>
  <c r="L207" i="11"/>
  <c r="K207" i="11"/>
  <c r="L206" i="11"/>
  <c r="K206" i="11"/>
  <c r="K203" i="11"/>
  <c r="L203" i="11"/>
  <c r="K201" i="11"/>
  <c r="L201" i="11"/>
  <c r="L197" i="11"/>
  <c r="K197" i="11"/>
  <c r="K190" i="11"/>
  <c r="L190" i="11"/>
  <c r="K179" i="11"/>
  <c r="L179" i="11"/>
  <c r="K168" i="11"/>
  <c r="L168" i="11"/>
  <c r="L167" i="11"/>
  <c r="K167" i="11"/>
  <c r="L166" i="11"/>
  <c r="K166" i="11"/>
  <c r="L156" i="11"/>
  <c r="K156" i="11"/>
  <c r="L151" i="11"/>
  <c r="K151" i="11"/>
  <c r="K148" i="11"/>
  <c r="L148" i="11"/>
  <c r="L146" i="11"/>
  <c r="K146" i="11"/>
  <c r="L487" i="11"/>
  <c r="K487" i="11"/>
  <c r="K477" i="11"/>
  <c r="L477" i="11"/>
  <c r="L475" i="11"/>
  <c r="K475" i="11"/>
  <c r="K470" i="11"/>
  <c r="L470" i="11"/>
  <c r="L467" i="11"/>
  <c r="K467" i="11"/>
  <c r="L446" i="11"/>
  <c r="K446" i="11"/>
  <c r="L438" i="11"/>
  <c r="K438" i="11"/>
  <c r="L427" i="11"/>
  <c r="K427" i="11"/>
  <c r="L421" i="11"/>
  <c r="K421" i="11"/>
  <c r="K409" i="11"/>
  <c r="L409" i="11"/>
  <c r="L405" i="11"/>
  <c r="K405" i="11"/>
  <c r="L401" i="11"/>
  <c r="K401" i="11"/>
  <c r="K395" i="11"/>
  <c r="L395" i="11"/>
  <c r="K393" i="11"/>
  <c r="L393" i="11"/>
  <c r="L383" i="11"/>
  <c r="K383" i="11"/>
  <c r="L381" i="11"/>
  <c r="K381" i="11"/>
  <c r="K379" i="11"/>
  <c r="L379" i="11"/>
  <c r="L376" i="11"/>
  <c r="K376" i="11"/>
  <c r="L375" i="11"/>
  <c r="K375" i="11"/>
  <c r="L372" i="11"/>
  <c r="K372" i="11"/>
  <c r="L358" i="11"/>
  <c r="K358" i="11"/>
  <c r="L336" i="11"/>
  <c r="K336" i="11"/>
  <c r="L323" i="11"/>
  <c r="K323" i="11"/>
  <c r="L311" i="11"/>
  <c r="K311" i="11"/>
  <c r="L305" i="11"/>
  <c r="K305" i="11"/>
  <c r="L299" i="11"/>
  <c r="K299" i="11"/>
  <c r="K297" i="11"/>
  <c r="L297" i="11"/>
  <c r="K286" i="11"/>
  <c r="L286" i="11"/>
  <c r="L253" i="11"/>
  <c r="K253" i="11"/>
  <c r="K250" i="11"/>
  <c r="L250" i="11"/>
  <c r="K241" i="11"/>
  <c r="L241" i="11"/>
  <c r="K235" i="11"/>
  <c r="L235" i="11"/>
  <c r="L218" i="11"/>
  <c r="K218" i="11"/>
  <c r="K199" i="11"/>
  <c r="L199" i="11"/>
  <c r="K195" i="11"/>
  <c r="L195" i="11"/>
  <c r="K189" i="11"/>
  <c r="L189" i="11"/>
  <c r="L187" i="11"/>
  <c r="K187" i="11"/>
  <c r="L183" i="11"/>
  <c r="K183" i="11"/>
  <c r="L180" i="11"/>
  <c r="K180" i="11"/>
  <c r="K175" i="11"/>
  <c r="L175" i="11"/>
  <c r="L171" i="11"/>
  <c r="K171" i="11"/>
  <c r="L170" i="11"/>
  <c r="K170" i="11"/>
  <c r="L155" i="11"/>
  <c r="K155" i="11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L124" i="11"/>
  <c r="K124" i="11"/>
  <c r="L119" i="11"/>
  <c r="L112" i="11"/>
  <c r="K112" i="11"/>
  <c r="K109" i="11"/>
  <c r="L109" i="11"/>
  <c r="L105" i="11"/>
  <c r="K105" i="11"/>
  <c r="L102" i="11"/>
  <c r="K102" i="11"/>
  <c r="L100" i="11"/>
  <c r="K87" i="11"/>
  <c r="L87" i="11"/>
  <c r="L84" i="11"/>
  <c r="L78" i="11"/>
  <c r="K78" i="11"/>
  <c r="L76" i="11"/>
  <c r="K76" i="11"/>
  <c r="L60" i="11"/>
  <c r="K60" i="11"/>
  <c r="L50" i="11"/>
  <c r="L43" i="11"/>
  <c r="K43" i="11"/>
  <c r="L28" i="11"/>
  <c r="K28" i="11"/>
  <c r="L12" i="11"/>
  <c r="K7" i="11"/>
  <c r="L7" i="11"/>
  <c r="L134" i="11"/>
  <c r="K134" i="11"/>
  <c r="L114" i="11"/>
  <c r="K114" i="11"/>
  <c r="K106" i="11"/>
  <c r="K103" i="11"/>
  <c r="L103" i="11"/>
  <c r="L94" i="11"/>
  <c r="K94" i="11"/>
  <c r="L93" i="11"/>
  <c r="K93" i="11"/>
  <c r="K80" i="11"/>
  <c r="L80" i="11"/>
  <c r="L67" i="11"/>
  <c r="K67" i="11"/>
  <c r="K64" i="11"/>
  <c r="L64" i="11"/>
  <c r="L62" i="11"/>
  <c r="K62" i="11"/>
  <c r="L34" i="11"/>
  <c r="L27" i="11"/>
  <c r="K27" i="11"/>
  <c r="K26" i="11"/>
  <c r="L26" i="11"/>
  <c r="L24" i="11"/>
  <c r="K24" i="11"/>
  <c r="K141" i="11"/>
  <c r="L141" i="11"/>
  <c r="L133" i="11"/>
  <c r="K133" i="11"/>
  <c r="K117" i="11"/>
  <c r="L117" i="11"/>
  <c r="K88" i="11"/>
  <c r="L88" i="11"/>
  <c r="K74" i="11"/>
  <c r="K72" i="11"/>
  <c r="L72" i="11"/>
  <c r="L70" i="11"/>
  <c r="K70" i="11"/>
  <c r="K69" i="11"/>
  <c r="L69" i="11"/>
  <c r="L68" i="11"/>
  <c r="K66" i="11"/>
  <c r="K63" i="11"/>
  <c r="L63" i="11"/>
  <c r="L59" i="11"/>
  <c r="K59" i="11"/>
  <c r="K48" i="11"/>
  <c r="L48" i="11"/>
  <c r="L35" i="11"/>
  <c r="K35" i="11"/>
  <c r="L15" i="11"/>
  <c r="K15" i="11"/>
  <c r="K14" i="11"/>
  <c r="L14" i="11"/>
  <c r="K13" i="11"/>
  <c r="L13" i="11"/>
  <c r="L136" i="11"/>
  <c r="K136" i="11"/>
  <c r="K132" i="11"/>
  <c r="L132" i="11"/>
  <c r="L129" i="11"/>
  <c r="K129" i="11"/>
  <c r="L128" i="11"/>
  <c r="K128" i="11"/>
  <c r="L126" i="11"/>
  <c r="K126" i="11"/>
  <c r="L120" i="11"/>
  <c r="K120" i="11"/>
  <c r="L113" i="11"/>
  <c r="K113" i="11"/>
  <c r="K111" i="11"/>
  <c r="L108" i="11"/>
  <c r="K108" i="11"/>
  <c r="K104" i="11"/>
  <c r="L104" i="11"/>
  <c r="L97" i="11"/>
  <c r="K97" i="11"/>
  <c r="L92" i="11"/>
  <c r="K92" i="11"/>
  <c r="L89" i="11"/>
  <c r="K89" i="11"/>
  <c r="L85" i="11"/>
  <c r="K85" i="11"/>
  <c r="L57" i="11"/>
  <c r="K57" i="11"/>
  <c r="L51" i="11"/>
  <c r="K51" i="11"/>
  <c r="L41" i="11"/>
  <c r="K41" i="11"/>
  <c r="K39" i="11"/>
  <c r="L39" i="11"/>
  <c r="L25" i="11"/>
  <c r="K25" i="11"/>
  <c r="L22" i="11"/>
  <c r="K22" i="11"/>
  <c r="L19" i="11"/>
  <c r="K19" i="11"/>
  <c r="K125" i="11"/>
  <c r="L125" i="11"/>
  <c r="L118" i="11"/>
  <c r="K118" i="11"/>
  <c r="L116" i="11"/>
  <c r="K116" i="11"/>
  <c r="L83" i="11"/>
  <c r="K83" i="11"/>
  <c r="L81" i="11"/>
  <c r="K81" i="11"/>
  <c r="L61" i="11"/>
  <c r="K61" i="11"/>
  <c r="L54" i="11"/>
  <c r="K54" i="11"/>
  <c r="L49" i="11"/>
  <c r="K49" i="11"/>
  <c r="L46" i="11"/>
  <c r="K46" i="11"/>
  <c r="L45" i="11"/>
  <c r="K45" i="11"/>
  <c r="L44" i="11"/>
  <c r="K44" i="11"/>
  <c r="K31" i="11"/>
  <c r="L31" i="11"/>
  <c r="L18" i="11"/>
  <c r="K18" i="11"/>
  <c r="K9" i="11"/>
  <c r="L9" i="11"/>
  <c r="L8" i="11"/>
  <c r="L6" i="11"/>
  <c r="K6" i="11"/>
  <c r="K500" i="11"/>
  <c r="L500" i="11"/>
  <c r="L142" i="11"/>
  <c r="K142" i="11"/>
  <c r="L127" i="11"/>
  <c r="L122" i="11"/>
  <c r="K122" i="11"/>
  <c r="L115" i="11"/>
  <c r="K115" i="11"/>
  <c r="L110" i="11"/>
  <c r="K110" i="11"/>
  <c r="L101" i="11"/>
  <c r="K101" i="11"/>
  <c r="L99" i="11"/>
  <c r="K99" i="11"/>
  <c r="K95" i="11"/>
  <c r="L95" i="11"/>
  <c r="L91" i="11"/>
  <c r="K91" i="11"/>
  <c r="K79" i="11"/>
  <c r="L79" i="11"/>
  <c r="K71" i="11"/>
  <c r="L71" i="11"/>
  <c r="L65" i="11"/>
  <c r="K65" i="11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L131" i="11"/>
  <c r="K131" i="11"/>
  <c r="L130" i="11"/>
  <c r="K130" i="11"/>
  <c r="L123" i="11"/>
  <c r="K123" i="11"/>
  <c r="L107" i="11"/>
  <c r="K107" i="11"/>
  <c r="L86" i="11"/>
  <c r="K86" i="11"/>
  <c r="L77" i="11"/>
  <c r="K77" i="11"/>
  <c r="L73" i="11"/>
  <c r="K73" i="11"/>
  <c r="K55" i="11"/>
  <c r="L55" i="11"/>
  <c r="L30" i="11"/>
  <c r="K30" i="11"/>
  <c r="K23" i="11"/>
  <c r="L5" i="11"/>
  <c r="K5" i="11"/>
  <c r="L139" i="11"/>
  <c r="K139" i="11"/>
  <c r="L137" i="11"/>
  <c r="K137" i="11"/>
  <c r="K135" i="11"/>
  <c r="L121" i="11"/>
  <c r="K121" i="11"/>
  <c r="L98" i="11"/>
  <c r="K96" i="11"/>
  <c r="L96" i="11"/>
  <c r="L90" i="11"/>
  <c r="K90" i="11"/>
  <c r="K82" i="11"/>
  <c r="L75" i="11"/>
  <c r="K75" i="11"/>
  <c r="K56" i="11"/>
  <c r="L56" i="11"/>
  <c r="L53" i="11"/>
  <c r="K53" i="11"/>
  <c r="L52" i="11"/>
  <c r="K52" i="11"/>
  <c r="K40" i="11"/>
  <c r="L40" i="11"/>
  <c r="L37" i="11"/>
  <c r="K37" i="11"/>
  <c r="K36" i="11"/>
  <c r="L33" i="11"/>
  <c r="K33" i="11"/>
  <c r="L32" i="11"/>
  <c r="L29" i="11"/>
  <c r="K29" i="11"/>
  <c r="L20" i="11"/>
  <c r="K20" i="11"/>
  <c r="B589" i="7" l="1"/>
  <c r="A589" i="7"/>
  <c r="C589" i="7"/>
  <c r="M330" i="4"/>
  <c r="I331" i="4"/>
  <c r="D331" i="4"/>
  <c r="K331" i="4"/>
  <c r="H331" i="4"/>
  <c r="G331" i="4"/>
  <c r="J331" i="4"/>
  <c r="E331" i="4"/>
  <c r="C331" i="4"/>
  <c r="B331" i="4"/>
  <c r="F331" i="4"/>
  <c r="R332" i="4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A590" i="7" s="1"/>
  <c r="V590" i="7"/>
  <c r="U590" i="7"/>
  <c r="B590" i="7" l="1"/>
  <c r="C590" i="7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A591" i="7" s="1"/>
  <c r="U591" i="7"/>
  <c r="V591" i="7"/>
  <c r="C591" i="7" l="1"/>
  <c r="B591" i="7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A594" i="7" s="1"/>
  <c r="V594" i="7"/>
  <c r="U594" i="7"/>
  <c r="A593" i="7"/>
  <c r="C594" i="7" l="1"/>
  <c r="B594" i="7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A595" i="7" l="1"/>
  <c r="C595" i="7"/>
  <c r="B595" i="7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A596" i="7" l="1"/>
  <c r="B596" i="7"/>
  <c r="C596" i="7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B597" i="7" l="1"/>
  <c r="C597" i="7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l="1"/>
  <c r="A598" i="7"/>
  <c r="B598" i="7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R599" i="7"/>
  <c r="Q599" i="7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A599" i="7" l="1"/>
  <c r="B599" i="7"/>
  <c r="C599" i="7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B342" i="4"/>
  <c r="K342" i="4"/>
  <c r="D342" i="4"/>
  <c r="E342" i="4"/>
  <c r="G342" i="4"/>
  <c r="C342" i="4"/>
  <c r="J342" i="4"/>
  <c r="H342" i="4"/>
  <c r="I342" i="4"/>
  <c r="F342" i="4"/>
  <c r="R343" i="4"/>
  <c r="L341" i="4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C601" i="7" s="1"/>
  <c r="A600" i="7"/>
  <c r="Q601" i="7"/>
  <c r="R601" i="7"/>
  <c r="S601" i="7"/>
  <c r="T601" i="7"/>
  <c r="B601" i="7" l="1"/>
  <c r="A601" i="7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C602" i="7" l="1"/>
  <c r="B602" i="7"/>
  <c r="A602" i="7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C603" i="7" s="1"/>
  <c r="Q603" i="7"/>
  <c r="R603" i="7"/>
  <c r="T603" i="7"/>
  <c r="S603" i="7"/>
  <c r="B603" i="7" l="1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R604" i="7"/>
  <c r="Q604" i="7"/>
  <c r="A604" i="7" s="1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B604" i="7" l="1"/>
  <c r="C604" i="7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C605" i="7" l="1"/>
  <c r="A605" i="7"/>
  <c r="B605" i="7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C606" i="7"/>
  <c r="B606" i="7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l="1"/>
  <c r="C607" i="7"/>
  <c r="B607" i="7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C608" i="7" l="1"/>
  <c r="A608" i="7"/>
  <c r="B608" i="7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B609" i="7" l="1"/>
  <c r="C609" i="7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R610" i="7"/>
  <c r="Q610" i="7"/>
  <c r="T610" i="7"/>
  <c r="S610" i="7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C610" i="7" l="1"/>
  <c r="B610" i="7"/>
  <c r="A610" i="7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A611" i="7" l="1"/>
  <c r="C611" i="7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R612" i="7"/>
  <c r="Q612" i="7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C612" i="7" l="1"/>
  <c r="A612" i="7"/>
  <c r="B612" i="7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V613" i="7"/>
  <c r="U613" i="7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C613" i="7" l="1"/>
  <c r="B613" i="7"/>
  <c r="I355" i="4"/>
  <c r="K355" i="4"/>
  <c r="C355" i="4"/>
  <c r="J355" i="4"/>
  <c r="F355" i="4"/>
  <c r="B355" i="4"/>
  <c r="G355" i="4"/>
  <c r="H355" i="4"/>
  <c r="D355" i="4"/>
  <c r="E355" i="4"/>
  <c r="R356" i="4"/>
  <c r="L354" i="4"/>
  <c r="T614" i="7"/>
  <c r="S614" i="7"/>
  <c r="B614" i="7" s="1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A614" i="7" s="1"/>
  <c r="V614" i="7"/>
  <c r="U614" i="7"/>
  <c r="A613" i="7"/>
  <c r="C614" i="7" l="1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C616" i="7" l="1"/>
  <c r="B616" i="7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R617" i="7"/>
  <c r="Q617" i="7"/>
  <c r="T617" i="7"/>
  <c r="S617" i="7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C617" i="7" l="1"/>
  <c r="A617" i="7"/>
  <c r="B617" i="7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D360" i="4"/>
  <c r="H360" i="4"/>
  <c r="J360" i="4"/>
  <c r="F360" i="4"/>
  <c r="G360" i="4"/>
  <c r="B360" i="4"/>
  <c r="K360" i="4"/>
  <c r="I360" i="4"/>
  <c r="C360" i="4"/>
  <c r="E360" i="4"/>
  <c r="R361" i="4"/>
  <c r="L359" i="4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R620" i="7"/>
  <c r="Q620" i="7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B620" i="7" l="1"/>
  <c r="A620" i="7"/>
  <c r="C620" i="7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A621" i="7" l="1"/>
  <c r="C621" i="7"/>
  <c r="B621" i="7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L364" i="4"/>
  <c r="E365" i="4"/>
  <c r="K365" i="4"/>
  <c r="D365" i="4"/>
  <c r="F365" i="4"/>
  <c r="J365" i="4"/>
  <c r="C365" i="4"/>
  <c r="G365" i="4"/>
  <c r="B365" i="4"/>
  <c r="I365" i="4"/>
  <c r="H365" i="4"/>
  <c r="R366" i="4"/>
  <c r="Q624" i="7"/>
  <c r="R624" i="7"/>
  <c r="S624" i="7"/>
  <c r="T624" i="7"/>
  <c r="V624" i="7"/>
  <c r="U624" i="7"/>
  <c r="C624" i="7" s="1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B624" i="7" l="1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C625" i="7" l="1"/>
  <c r="B625" i="7"/>
  <c r="A625" i="7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T626" i="7"/>
  <c r="S626" i="7"/>
  <c r="V626" i="7"/>
  <c r="U626" i="7"/>
  <c r="R626" i="7"/>
  <c r="Q626" i="7"/>
  <c r="A626" i="7" s="1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C626" i="7" l="1"/>
  <c r="B626" i="7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C627" i="7" s="1"/>
  <c r="S627" i="7"/>
  <c r="T627" i="7"/>
  <c r="B627" i="7" l="1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B628" i="7" s="1"/>
  <c r="V628" i="7"/>
  <c r="U628" i="7"/>
  <c r="A627" i="7"/>
  <c r="A628" i="7" l="1"/>
  <c r="C628" i="7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B629" i="7" l="1"/>
  <c r="A629" i="7"/>
  <c r="C629" i="7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T630" i="7"/>
  <c r="S630" i="7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C630" i="7" l="1"/>
  <c r="B630" i="7"/>
  <c r="A630" i="7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B631" i="7" l="1"/>
  <c r="C631" i="7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B632" i="7" l="1"/>
  <c r="C632" i="7"/>
  <c r="A632" i="7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V633" i="7"/>
  <c r="U633" i="7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B633" i="7" l="1"/>
  <c r="A633" i="7"/>
  <c r="C633" i="7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R634" i="7"/>
  <c r="Q634" i="7"/>
  <c r="T634" i="7"/>
  <c r="S634" i="7"/>
  <c r="V634" i="7"/>
  <c r="U634" i="7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C634" i="7" l="1"/>
  <c r="B634" i="7"/>
  <c r="A634" i="7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R636" i="7"/>
  <c r="Q636" i="7"/>
  <c r="C636" i="7" l="1"/>
  <c r="A636" i="7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l="1"/>
  <c r="C637" i="7"/>
  <c r="B637" i="7"/>
  <c r="H379" i="4"/>
  <c r="F379" i="4"/>
  <c r="C379" i="4"/>
  <c r="K379" i="4"/>
  <c r="J379" i="4"/>
  <c r="D379" i="4"/>
  <c r="G379" i="4"/>
  <c r="B379" i="4"/>
  <c r="I379" i="4"/>
  <c r="E379" i="4"/>
  <c r="R380" i="4"/>
  <c r="L378" i="4"/>
  <c r="R638" i="7"/>
  <c r="Q638" i="7"/>
  <c r="V638" i="7"/>
  <c r="U638" i="7"/>
  <c r="T638" i="7"/>
  <c r="S638" i="7"/>
  <c r="B638" i="7" s="1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C638" i="7" l="1"/>
  <c r="A638" i="7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B639" i="7"/>
  <c r="A639" i="7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B640" i="7" l="1"/>
  <c r="C640" i="7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A640" i="7"/>
  <c r="V641" i="7"/>
  <c r="U641" i="7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C641" i="7" l="1"/>
  <c r="B641" i="7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A642" i="7" s="1"/>
  <c r="T642" i="7"/>
  <c r="S642" i="7"/>
  <c r="B642" i="7" s="1"/>
  <c r="V642" i="7"/>
  <c r="U642" i="7"/>
  <c r="C642" i="7" l="1"/>
  <c r="M383" i="4"/>
  <c r="K384" i="4"/>
  <c r="G384" i="4"/>
  <c r="J384" i="4"/>
  <c r="I384" i="4"/>
  <c r="E384" i="4"/>
  <c r="H384" i="4"/>
  <c r="D384" i="4"/>
  <c r="B384" i="4"/>
  <c r="F384" i="4"/>
  <c r="C384" i="4"/>
  <c r="R385" i="4"/>
  <c r="V643" i="7"/>
  <c r="U643" i="7"/>
  <c r="C643" i="7" s="1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B643" i="7" l="1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R644" i="7"/>
  <c r="Q644" i="7"/>
  <c r="A644" i="7" s="1"/>
  <c r="A643" i="7"/>
  <c r="T644" i="7"/>
  <c r="S644" i="7"/>
  <c r="V644" i="7"/>
  <c r="U644" i="7"/>
  <c r="C644" i="7" s="1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B644" i="7" l="1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R645" i="7"/>
  <c r="Q645" i="7"/>
  <c r="A645" i="7" s="1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C645" i="7" l="1"/>
  <c r="B645" i="7"/>
  <c r="H387" i="4"/>
  <c r="E387" i="4"/>
  <c r="J387" i="4"/>
  <c r="D387" i="4"/>
  <c r="K387" i="4"/>
  <c r="F387" i="4"/>
  <c r="G387" i="4"/>
  <c r="I387" i="4"/>
  <c r="C387" i="4"/>
  <c r="B387" i="4"/>
  <c r="R388" i="4"/>
  <c r="L386" i="4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B646" i="7" s="1"/>
  <c r="V646" i="7"/>
  <c r="U646" i="7"/>
  <c r="C646" i="7" l="1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V647" i="7"/>
  <c r="U647" i="7"/>
  <c r="C647" i="7" s="1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B647" i="7" l="1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B649" i="7" l="1"/>
  <c r="A649" i="7"/>
  <c r="C649" i="7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R650" i="7"/>
  <c r="Q650" i="7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A650" i="7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l="1"/>
  <c r="C651" i="7"/>
  <c r="M392" i="4"/>
  <c r="H393" i="4"/>
  <c r="K393" i="4"/>
  <c r="D393" i="4"/>
  <c r="F393" i="4"/>
  <c r="E393" i="4"/>
  <c r="I393" i="4"/>
  <c r="G393" i="4"/>
  <c r="B393" i="4"/>
  <c r="J393" i="4"/>
  <c r="C393" i="4"/>
  <c r="R394" i="4"/>
  <c r="R652" i="7"/>
  <c r="Q652" i="7"/>
  <c r="A652" i="7" s="1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C652" i="7" l="1"/>
  <c r="B652" i="7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B653" i="7" l="1"/>
  <c r="C653" i="7"/>
  <c r="A653" i="7"/>
  <c r="L394" i="4"/>
  <c r="D395" i="4"/>
  <c r="K395" i="4"/>
  <c r="E395" i="4"/>
  <c r="J395" i="4"/>
  <c r="G395" i="4"/>
  <c r="C395" i="4"/>
  <c r="H395" i="4"/>
  <c r="F395" i="4"/>
  <c r="B395" i="4"/>
  <c r="I395" i="4"/>
  <c r="R396" i="4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l="1"/>
  <c r="B654" i="7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U655" i="7"/>
  <c r="V655" i="7"/>
  <c r="A654" i="7"/>
  <c r="R655" i="7"/>
  <c r="Q655" i="7"/>
  <c r="A655" i="7" s="1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C655" i="7" l="1"/>
  <c r="B655" i="7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B657" i="7" l="1"/>
  <c r="C657" i="7"/>
  <c r="L398" i="4"/>
  <c r="J399" i="4"/>
  <c r="H399" i="4"/>
  <c r="G399" i="4"/>
  <c r="D399" i="4"/>
  <c r="C399" i="4"/>
  <c r="K399" i="4"/>
  <c r="E399" i="4"/>
  <c r="F399" i="4"/>
  <c r="I399" i="4"/>
  <c r="B399" i="4"/>
  <c r="R400" i="4"/>
  <c r="A657" i="7"/>
  <c r="T658" i="7"/>
  <c r="S658" i="7"/>
  <c r="R658" i="7"/>
  <c r="Q658" i="7"/>
  <c r="V658" i="7"/>
  <c r="U658" i="7"/>
  <c r="C658" i="7" s="1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B658" i="7" l="1"/>
  <c r="A658" i="7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B659" i="7" l="1"/>
  <c r="C659" i="7"/>
  <c r="C401" i="4"/>
  <c r="K401" i="4"/>
  <c r="H401" i="4"/>
  <c r="F401" i="4"/>
  <c r="J401" i="4"/>
  <c r="G401" i="4"/>
  <c r="B401" i="4"/>
  <c r="E401" i="4"/>
  <c r="I401" i="4"/>
  <c r="D401" i="4"/>
  <c r="R402" i="4"/>
  <c r="M400" i="4"/>
  <c r="A659" i="7"/>
  <c r="T660" i="7"/>
  <c r="S660" i="7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B660" i="7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l="1"/>
  <c r="B661" i="7"/>
  <c r="I403" i="4"/>
  <c r="B403" i="4"/>
  <c r="K403" i="4"/>
  <c r="G403" i="4"/>
  <c r="D403" i="4"/>
  <c r="J403" i="4"/>
  <c r="H403" i="4"/>
  <c r="F403" i="4"/>
  <c r="C403" i="4"/>
  <c r="E403" i="4"/>
  <c r="R404" i="4"/>
  <c r="L402" i="4"/>
  <c r="A661" i="7"/>
  <c r="R662" i="7"/>
  <c r="Q662" i="7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A662" i="7" l="1"/>
  <c r="C662" i="7"/>
  <c r="B662" i="7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T663" i="7"/>
  <c r="S663" i="7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s="1"/>
  <c r="B663" i="7" l="1"/>
  <c r="H405" i="4"/>
  <c r="F405" i="4"/>
  <c r="E405" i="4"/>
  <c r="B405" i="4"/>
  <c r="I405" i="4"/>
  <c r="D405" i="4"/>
  <c r="G405" i="4"/>
  <c r="C405" i="4"/>
  <c r="K405" i="4"/>
  <c r="J405" i="4"/>
  <c r="R406" i="4"/>
  <c r="M404" i="4"/>
  <c r="V664" i="7"/>
  <c r="U664" i="7"/>
  <c r="C664" i="7" s="1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B664" i="7" l="1"/>
  <c r="A664" i="7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S665" i="7"/>
  <c r="B665" i="7" s="1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C665" i="7" s="1"/>
  <c r="R665" i="7"/>
  <c r="Q665" i="7"/>
  <c r="A665" i="7" l="1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V666" i="7"/>
  <c r="U666" i="7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C666" i="7" l="1"/>
  <c r="B666" i="7"/>
  <c r="M407" i="4"/>
  <c r="K408" i="4"/>
  <c r="J408" i="4"/>
  <c r="B408" i="4"/>
  <c r="D408" i="4"/>
  <c r="F408" i="4"/>
  <c r="C408" i="4"/>
  <c r="E408" i="4"/>
  <c r="G408" i="4"/>
  <c r="I408" i="4"/>
  <c r="H408" i="4"/>
  <c r="R409" i="4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R668" i="7"/>
  <c r="Q668" i="7"/>
  <c r="V668" i="7"/>
  <c r="U668" i="7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A668" i="7"/>
  <c r="C668" i="7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A669" i="7" l="1"/>
  <c r="B669" i="7"/>
  <c r="C669" i="7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R670" i="7"/>
  <c r="Q670" i="7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A670" i="7" l="1"/>
  <c r="B670" i="7"/>
  <c r="C670" i="7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C671" i="7" l="1"/>
  <c r="B671" i="7"/>
  <c r="A671" i="7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l="1"/>
  <c r="B672" i="7"/>
  <c r="M413" i="4"/>
  <c r="D414" i="4"/>
  <c r="F414" i="4"/>
  <c r="H414" i="4"/>
  <c r="I414" i="4"/>
  <c r="B414" i="4"/>
  <c r="E414" i="4"/>
  <c r="C414" i="4"/>
  <c r="J414" i="4"/>
  <c r="K414" i="4"/>
  <c r="G414" i="4"/>
  <c r="R415" i="4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R674" i="7"/>
  <c r="Q674" i="7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A674" i="7" l="1"/>
  <c r="B674" i="7"/>
  <c r="C674" i="7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C675" i="7" l="1"/>
  <c r="B675" i="7"/>
  <c r="M416" i="4"/>
  <c r="D417" i="4"/>
  <c r="E417" i="4"/>
  <c r="F417" i="4"/>
  <c r="B417" i="4"/>
  <c r="H417" i="4"/>
  <c r="G417" i="4"/>
  <c r="K417" i="4"/>
  <c r="I417" i="4"/>
  <c r="C417" i="4"/>
  <c r="J417" i="4"/>
  <c r="R418" i="4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C676" i="7" l="1"/>
  <c r="B676" i="7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R677" i="7"/>
  <c r="Q677" i="7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A677" i="7" l="1"/>
  <c r="C677" i="7"/>
  <c r="B677" i="7"/>
  <c r="M418" i="4"/>
  <c r="I419" i="4"/>
  <c r="G419" i="4"/>
  <c r="K419" i="4"/>
  <c r="D419" i="4"/>
  <c r="H419" i="4"/>
  <c r="F419" i="4"/>
  <c r="J419" i="4"/>
  <c r="B419" i="4"/>
  <c r="C419" i="4"/>
  <c r="E419" i="4"/>
  <c r="R420" i="4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B678" i="7" l="1"/>
  <c r="A678" i="7"/>
  <c r="C678" i="7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B679" i="7" l="1"/>
  <c r="C679" i="7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I422" i="4"/>
  <c r="C422" i="4"/>
  <c r="F422" i="4"/>
  <c r="K422" i="4"/>
  <c r="E422" i="4"/>
  <c r="J422" i="4"/>
  <c r="G422" i="4"/>
  <c r="H422" i="4"/>
  <c r="B422" i="4"/>
  <c r="D422" i="4"/>
  <c r="R423" i="4"/>
  <c r="M421" i="4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A681" i="7" l="1"/>
  <c r="C681" i="7"/>
  <c r="B681" i="7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R682" i="7"/>
  <c r="Q682" i="7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A682" i="7" l="1"/>
  <c r="B682" i="7"/>
  <c r="C682" i="7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B683" i="7" l="1"/>
  <c r="C683" i="7"/>
  <c r="K425" i="4"/>
  <c r="B425" i="4"/>
  <c r="I425" i="4"/>
  <c r="D425" i="4"/>
  <c r="H425" i="4"/>
  <c r="F425" i="4"/>
  <c r="J425" i="4"/>
  <c r="E425" i="4"/>
  <c r="G425" i="4"/>
  <c r="C425" i="4"/>
  <c r="R426" i="4"/>
  <c r="L424" i="4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A683" i="7"/>
  <c r="C684" i="7" l="1"/>
  <c r="B684" i="7"/>
  <c r="A684" i="7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R685" i="7"/>
  <c r="Q685" i="7"/>
  <c r="U685" i="7"/>
  <c r="V685" i="7"/>
  <c r="T685" i="7"/>
  <c r="S685" i="7"/>
  <c r="B685" i="7" s="1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C685" i="7" l="1"/>
  <c r="A685" i="7"/>
  <c r="M426" i="4"/>
  <c r="I427" i="4"/>
  <c r="B427" i="4"/>
  <c r="C427" i="4"/>
  <c r="J427" i="4"/>
  <c r="E427" i="4"/>
  <c r="G427" i="4"/>
  <c r="K427" i="4"/>
  <c r="H427" i="4"/>
  <c r="D427" i="4"/>
  <c r="F427" i="4"/>
  <c r="R428" i="4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C686" i="7" l="1"/>
  <c r="B686" i="7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B687" i="7" l="1"/>
  <c r="C687" i="7"/>
  <c r="A687" i="7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C688" i="7" l="1"/>
  <c r="B688" i="7"/>
  <c r="H430" i="4"/>
  <c r="B430" i="4"/>
  <c r="K430" i="4"/>
  <c r="I430" i="4"/>
  <c r="F430" i="4"/>
  <c r="C430" i="4"/>
  <c r="D430" i="4"/>
  <c r="J430" i="4"/>
  <c r="E430" i="4"/>
  <c r="G430" i="4"/>
  <c r="R431" i="4"/>
  <c r="L429" i="4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B690" i="7" s="1"/>
  <c r="V690" i="7"/>
  <c r="U690" i="7"/>
  <c r="A689" i="7"/>
  <c r="R690" i="7"/>
  <c r="Q690" i="7"/>
  <c r="C690" i="7" l="1"/>
  <c r="A690" i="7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A691" i="7" l="1"/>
  <c r="C691" i="7"/>
  <c r="B691" i="7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C692" i="7" s="1"/>
  <c r="Q692" i="7"/>
  <c r="R692" i="7"/>
  <c r="S692" i="7"/>
  <c r="T692" i="7"/>
  <c r="B692" i="7" l="1"/>
  <c r="A692" i="7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H435" i="4"/>
  <c r="G435" i="4"/>
  <c r="I435" i="4"/>
  <c r="C435" i="4"/>
  <c r="D435" i="4"/>
  <c r="K435" i="4"/>
  <c r="J435" i="4"/>
  <c r="B435" i="4"/>
  <c r="F435" i="4"/>
  <c r="E435" i="4"/>
  <c r="R436" i="4"/>
  <c r="M434" i="4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B694" i="7" l="1"/>
  <c r="C694" i="7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A695" i="7" l="1"/>
  <c r="C695" i="7"/>
  <c r="E437" i="4"/>
  <c r="B437" i="4"/>
  <c r="H437" i="4"/>
  <c r="D437" i="4"/>
  <c r="I437" i="4"/>
  <c r="K437" i="4"/>
  <c r="C437" i="4"/>
  <c r="G437" i="4"/>
  <c r="J437" i="4"/>
  <c r="F437" i="4"/>
  <c r="R438" i="4"/>
  <c r="L436" i="4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B696" i="7" s="1"/>
  <c r="V696" i="7"/>
  <c r="U696" i="7"/>
  <c r="C696" i="7" l="1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A696" i="7"/>
  <c r="Q697" i="7"/>
  <c r="R697" i="7"/>
  <c r="T697" i="7"/>
  <c r="S697" i="7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B697" i="7" l="1"/>
  <c r="C697" i="7"/>
  <c r="C439" i="4"/>
  <c r="F439" i="4"/>
  <c r="I439" i="4"/>
  <c r="E439" i="4"/>
  <c r="B439" i="4"/>
  <c r="G439" i="4"/>
  <c r="K439" i="4"/>
  <c r="H439" i="4"/>
  <c r="J439" i="4"/>
  <c r="D439" i="4"/>
  <c r="R440" i="4"/>
  <c r="L438" i="4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B698" i="7" l="1"/>
  <c r="C698" i="7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C699" i="7" l="1"/>
  <c r="B699" i="7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C700" i="7" l="1"/>
  <c r="B700" i="7"/>
  <c r="A700" i="7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R701" i="7"/>
  <c r="Q701" i="7"/>
  <c r="T701" i="7"/>
  <c r="S701" i="7"/>
  <c r="V701" i="7"/>
  <c r="U701" i="7"/>
  <c r="C701" i="7" s="1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A701" i="7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C702" i="7" s="1"/>
  <c r="S702" i="7"/>
  <c r="T702" i="7"/>
  <c r="A702" i="7" l="1"/>
  <c r="B702" i="7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l="1"/>
  <c r="B703" i="7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L447" i="4"/>
  <c r="F448" i="4"/>
  <c r="K448" i="4"/>
  <c r="C448" i="4"/>
  <c r="J448" i="4"/>
  <c r="H448" i="4"/>
  <c r="I448" i="4"/>
  <c r="D448" i="4"/>
  <c r="B448" i="4"/>
  <c r="G448" i="4"/>
  <c r="E448" i="4"/>
  <c r="R449" i="4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B707" i="7" s="1"/>
  <c r="Q707" i="7"/>
  <c r="R707" i="7"/>
  <c r="C707" i="7" l="1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R708" i="7"/>
  <c r="Q708" i="7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A708" i="7" l="1"/>
  <c r="C708" i="7"/>
  <c r="B708" i="7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A709" i="7"/>
  <c r="B709" i="7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R710" i="7"/>
  <c r="Q710" i="7"/>
  <c r="T710" i="7"/>
  <c r="S710" i="7"/>
  <c r="V710" i="7"/>
  <c r="U710" i="7"/>
  <c r="C710" i="7" s="1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B710" i="7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R712" i="7"/>
  <c r="Q712" i="7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A712" i="7" l="1"/>
  <c r="C712" i="7"/>
  <c r="B712" i="7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V713" i="7"/>
  <c r="U713" i="7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C713" i="7"/>
  <c r="A713" i="7"/>
  <c r="I455" i="4"/>
  <c r="K455" i="4"/>
  <c r="G455" i="4"/>
  <c r="D455" i="4"/>
  <c r="J455" i="4"/>
  <c r="F455" i="4"/>
  <c r="C455" i="4"/>
  <c r="E455" i="4"/>
  <c r="H455" i="4"/>
  <c r="B455" i="4"/>
  <c r="R456" i="4"/>
  <c r="M454" i="4"/>
  <c r="V714" i="7"/>
  <c r="U714" i="7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C714" i="7"/>
  <c r="A714" i="7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A715" i="7" l="1"/>
  <c r="C715" i="7"/>
  <c r="B715" i="7"/>
  <c r="M456" i="4"/>
  <c r="I457" i="4"/>
  <c r="D457" i="4"/>
  <c r="H457" i="4"/>
  <c r="E457" i="4"/>
  <c r="G457" i="4"/>
  <c r="K457" i="4"/>
  <c r="C457" i="4"/>
  <c r="J457" i="4"/>
  <c r="B457" i="4"/>
  <c r="F457" i="4"/>
  <c r="R458" i="4"/>
  <c r="R716" i="7"/>
  <c r="Q716" i="7"/>
  <c r="V716" i="7"/>
  <c r="U716" i="7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B716" i="7" l="1"/>
  <c r="A716" i="7"/>
  <c r="C716" i="7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C717" i="7" s="1"/>
  <c r="R717" i="7"/>
  <c r="Q717" i="7"/>
  <c r="T717" i="7"/>
  <c r="S717" i="7"/>
  <c r="A717" i="7" l="1"/>
  <c r="B717" i="7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F460" i="4"/>
  <c r="H460" i="4"/>
  <c r="D460" i="4"/>
  <c r="E460" i="4"/>
  <c r="I460" i="4"/>
  <c r="G460" i="4"/>
  <c r="K460" i="4"/>
  <c r="J460" i="4"/>
  <c r="C460" i="4"/>
  <c r="B460" i="4"/>
  <c r="R461" i="4"/>
  <c r="L459" i="4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C719" i="7" l="1"/>
  <c r="B719" i="7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H462" i="4"/>
  <c r="G462" i="4"/>
  <c r="J462" i="4"/>
  <c r="C462" i="4"/>
  <c r="F462" i="4"/>
  <c r="K462" i="4"/>
  <c r="E462" i="4"/>
  <c r="I462" i="4"/>
  <c r="D462" i="4"/>
  <c r="B462" i="4"/>
  <c r="R463" i="4"/>
  <c r="M461" i="4"/>
  <c r="Q721" i="7"/>
  <c r="R721" i="7"/>
  <c r="S721" i="7"/>
  <c r="T721" i="7"/>
  <c r="A720" i="7"/>
  <c r="V721" i="7"/>
  <c r="U721" i="7"/>
  <c r="C721" i="7" s="1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B721" i="7" l="1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R722" i="7"/>
  <c r="Q722" i="7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B722" i="7" l="1"/>
  <c r="A722" i="7"/>
  <c r="C722" i="7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V723" i="7"/>
  <c r="U723" i="7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C723" i="7" l="1"/>
  <c r="B723" i="7"/>
  <c r="K465" i="4"/>
  <c r="I465" i="4"/>
  <c r="F465" i="4"/>
  <c r="C465" i="4"/>
  <c r="J465" i="4"/>
  <c r="G465" i="4"/>
  <c r="D465" i="4"/>
  <c r="E465" i="4"/>
  <c r="H465" i="4"/>
  <c r="B465" i="4"/>
  <c r="R466" i="4"/>
  <c r="M464" i="4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C724" i="7" s="1"/>
  <c r="T724" i="7"/>
  <c r="S724" i="7"/>
  <c r="B724" i="7" l="1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T725" i="7"/>
  <c r="S725" i="7"/>
  <c r="V725" i="7"/>
  <c r="U725" i="7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C725" i="7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C726" i="7"/>
  <c r="B726" i="7"/>
  <c r="L467" i="4"/>
  <c r="G468" i="4"/>
  <c r="D468" i="4"/>
  <c r="C468" i="4"/>
  <c r="J468" i="4"/>
  <c r="E468" i="4"/>
  <c r="K468" i="4"/>
  <c r="H468" i="4"/>
  <c r="F468" i="4"/>
  <c r="I468" i="4"/>
  <c r="B468" i="4"/>
  <c r="R469" i="4"/>
  <c r="V727" i="7"/>
  <c r="U727" i="7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B727" i="7" l="1"/>
  <c r="C727" i="7"/>
  <c r="A727" i="7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C728" i="7" l="1"/>
  <c r="B728" i="7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B730" i="7" l="1"/>
  <c r="A730" i="7"/>
  <c r="F472" i="4"/>
  <c r="G472" i="4"/>
  <c r="H472" i="4"/>
  <c r="I472" i="4"/>
  <c r="J472" i="4"/>
  <c r="K472" i="4"/>
  <c r="C472" i="4"/>
  <c r="E472" i="4"/>
  <c r="D472" i="4"/>
  <c r="B472" i="4"/>
  <c r="R473" i="4"/>
  <c r="M471" i="4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A732" i="7" s="1"/>
  <c r="T732" i="7"/>
  <c r="S732" i="7"/>
  <c r="C732" i="7" l="1"/>
  <c r="B732" i="7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R733" i="7"/>
  <c r="Q733" i="7"/>
  <c r="T733" i="7"/>
  <c r="S733" i="7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A733" i="7" l="1"/>
  <c r="B733" i="7"/>
  <c r="C733" i="7"/>
  <c r="L474" i="4"/>
  <c r="E475" i="4"/>
  <c r="H475" i="4"/>
  <c r="J475" i="4"/>
  <c r="D475" i="4"/>
  <c r="K475" i="4"/>
  <c r="B475" i="4"/>
  <c r="C475" i="4"/>
  <c r="F475" i="4"/>
  <c r="I475" i="4"/>
  <c r="G475" i="4"/>
  <c r="R476" i="4"/>
  <c r="V734" i="7"/>
  <c r="U734" i="7"/>
  <c r="T734" i="7"/>
  <c r="S734" i="7"/>
  <c r="R734" i="7"/>
  <c r="Q734" i="7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A734" i="7" l="1"/>
  <c r="C734" i="7"/>
  <c r="B734" i="7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D737" i="7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C735" i="7" s="1"/>
  <c r="Q735" i="7"/>
  <c r="R735" i="7"/>
  <c r="T735" i="7"/>
  <c r="S735" i="7"/>
  <c r="B735" i="7" l="1"/>
  <c r="A735" i="7"/>
  <c r="D477" i="4"/>
  <c r="H477" i="4"/>
  <c r="B477" i="4"/>
  <c r="C477" i="4"/>
  <c r="G477" i="4"/>
  <c r="I477" i="4"/>
  <c r="J477" i="4"/>
  <c r="E477" i="4"/>
  <c r="F477" i="4"/>
  <c r="K477" i="4"/>
  <c r="R478" i="4"/>
  <c r="L476" i="4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A736" i="7" l="1"/>
  <c r="B736" i="7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V737" i="7"/>
  <c r="U737" i="7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A737" i="7" s="1"/>
  <c r="S737" i="7"/>
  <c r="T737" i="7"/>
  <c r="B737" i="7" l="1"/>
  <c r="C737" i="7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S738" i="7"/>
  <c r="T738" i="7"/>
  <c r="R738" i="7"/>
  <c r="Q738" i="7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A738" i="7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C739" i="7" l="1"/>
  <c r="B739" i="7"/>
  <c r="A739" i="7"/>
  <c r="F481" i="4"/>
  <c r="B481" i="4"/>
  <c r="E481" i="4"/>
  <c r="H481" i="4"/>
  <c r="I481" i="4"/>
  <c r="D481" i="4"/>
  <c r="G481" i="4"/>
  <c r="C481" i="4"/>
  <c r="J481" i="4"/>
  <c r="K481" i="4"/>
  <c r="R482" i="4"/>
  <c r="M480" i="4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A740" i="7" l="1"/>
  <c r="B740" i="7"/>
  <c r="C740" i="7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V741" i="7"/>
  <c r="U741" i="7"/>
  <c r="Q741" i="7"/>
  <c r="R741" i="7"/>
  <c r="T741" i="7"/>
  <c r="S741" i="7"/>
  <c r="B741" i="7" s="1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R742" i="7"/>
  <c r="Q742" i="7"/>
  <c r="A742" i="7" s="1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C742" i="7" l="1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B743" i="7" l="1"/>
  <c r="C743" i="7"/>
  <c r="J485" i="4"/>
  <c r="H485" i="4"/>
  <c r="G485" i="4"/>
  <c r="C485" i="4"/>
  <c r="E485" i="4"/>
  <c r="K485" i="4"/>
  <c r="B485" i="4"/>
  <c r="F485" i="4"/>
  <c r="I485" i="4"/>
  <c r="D485" i="4"/>
  <c r="R486" i="4"/>
  <c r="M484" i="4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C744" i="7" s="1"/>
  <c r="Q744" i="7"/>
  <c r="R744" i="7"/>
  <c r="B744" i="7" l="1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B745" i="7" s="1"/>
  <c r="V745" i="7"/>
  <c r="U745" i="7"/>
  <c r="C745" i="7" l="1"/>
  <c r="A745" i="7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C747" i="7" s="1"/>
  <c r="S747" i="7"/>
  <c r="T747" i="7"/>
  <c r="R747" i="7"/>
  <c r="Q747" i="7"/>
  <c r="A746" i="7"/>
  <c r="B747" i="7" l="1"/>
  <c r="A747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B749" i="7"/>
  <c r="A749" i="7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B750" i="7" l="1"/>
  <c r="C750" i="7"/>
  <c r="A750" i="7"/>
  <c r="B492" i="4"/>
  <c r="C492" i="4"/>
  <c r="H492" i="4"/>
  <c r="E492" i="4"/>
  <c r="I492" i="4"/>
  <c r="G492" i="4"/>
  <c r="F492" i="4"/>
  <c r="J492" i="4"/>
  <c r="K492" i="4"/>
  <c r="D492" i="4"/>
  <c r="R493" i="4"/>
  <c r="M491" i="4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B752" i="7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C753" i="7" l="1"/>
  <c r="B753" i="7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Q754" i="7"/>
  <c r="R754" i="7"/>
  <c r="S754" i="7"/>
  <c r="T754" i="7"/>
  <c r="V754" i="7"/>
  <c r="U754" i="7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C754" i="7"/>
  <c r="L495" i="4"/>
  <c r="D496" i="4"/>
  <c r="G496" i="4"/>
  <c r="C496" i="4"/>
  <c r="I496" i="4"/>
  <c r="B496" i="4"/>
  <c r="H496" i="4"/>
  <c r="E496" i="4"/>
  <c r="J496" i="4"/>
  <c r="F496" i="4"/>
  <c r="K496" i="4"/>
  <c r="R497" i="4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C755" i="7" s="1"/>
  <c r="T755" i="7"/>
  <c r="S755" i="7"/>
  <c r="B755" i="7" s="1"/>
  <c r="R755" i="7"/>
  <c r="Q755" i="7"/>
  <c r="A754" i="7"/>
  <c r="A755" i="7" l="1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V756" i="7"/>
  <c r="U756" i="7"/>
  <c r="C756" i="7" s="1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l="1"/>
  <c r="B756" i="7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E499" i="4"/>
  <c r="G499" i="4"/>
  <c r="I499" i="4"/>
  <c r="D499" i="4"/>
  <c r="H499" i="4"/>
  <c r="B499" i="4"/>
  <c r="K499" i="4"/>
  <c r="F499" i="4"/>
  <c r="C499" i="4"/>
  <c r="J499" i="4"/>
  <c r="R500" i="4"/>
  <c r="M498" i="4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B758" i="7" l="1"/>
  <c r="C758" i="7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23" i="4"/>
  <c r="A183" i="4"/>
  <c r="A27" i="4"/>
  <c r="A79" i="4"/>
  <c r="A158" i="4"/>
  <c r="A148" i="4"/>
  <c r="A253" i="4"/>
  <c r="A53" i="4"/>
  <c r="A44" i="4"/>
  <c r="A197" i="4"/>
  <c r="A89" i="4"/>
  <c r="A147" i="4"/>
  <c r="A31" i="4"/>
  <c r="A76" i="4"/>
  <c r="A92" i="4"/>
  <c r="A78" i="4"/>
  <c r="A160" i="4"/>
  <c r="A169" i="4"/>
  <c r="A240" i="4"/>
  <c r="A12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1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10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22" i="4"/>
  <c r="A35" i="4"/>
  <c r="A139" i="4"/>
  <c r="A30" i="4"/>
  <c r="A168" i="4"/>
  <c r="A201" i="4"/>
  <c r="A19" i="4"/>
  <c r="A142" i="4"/>
  <c r="A24" i="4"/>
  <c r="A106" i="4"/>
  <c r="A250" i="4"/>
  <c r="A82" i="4"/>
  <c r="A195" i="4"/>
  <c r="A71" i="4"/>
  <c r="A236" i="4"/>
  <c r="A178" i="4"/>
  <c r="A245" i="4"/>
  <c r="A232" i="4"/>
  <c r="A49" i="4"/>
  <c r="A7" i="4"/>
  <c r="A247" i="4"/>
  <c r="A181" i="4"/>
  <c r="A192" i="4"/>
  <c r="A69" i="4"/>
  <c r="A25" i="4"/>
  <c r="A186" i="4"/>
  <c r="A42" i="4"/>
  <c r="A144" i="4"/>
  <c r="A39" i="4"/>
  <c r="A208" i="4"/>
  <c r="A217" i="4"/>
  <c r="A28" i="4"/>
  <c r="A135" i="4"/>
  <c r="A239" i="4"/>
  <c r="A199" i="4"/>
  <c r="A36" i="4"/>
  <c r="A94" i="4"/>
  <c r="A249" i="4"/>
  <c r="A173" i="4"/>
  <c r="A128" i="4"/>
  <c r="A251" i="4"/>
  <c r="A29" i="4"/>
  <c r="A122" i="4"/>
  <c r="A9" i="4"/>
  <c r="A205" i="4"/>
  <c r="A73" i="4"/>
  <c r="A55" i="4"/>
  <c r="A100" i="4"/>
  <c r="A161" i="4"/>
  <c r="A66" i="4"/>
  <c r="A20" i="4"/>
  <c r="A51" i="4"/>
  <c r="A67" i="4"/>
  <c r="A213" i="4"/>
  <c r="A45" i="4"/>
  <c r="A193" i="4"/>
  <c r="A212" i="4"/>
  <c r="A40" i="4"/>
  <c r="A241" i="4"/>
  <c r="A165" i="4"/>
  <c r="A16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17" i="4"/>
  <c r="A233" i="4"/>
  <c r="A210" i="4"/>
  <c r="A198" i="4"/>
  <c r="A32" i="4"/>
  <c r="A255" i="4"/>
  <c r="A222" i="4"/>
  <c r="A129" i="4"/>
  <c r="A37" i="4"/>
  <c r="A257" i="4"/>
  <c r="A110" i="4"/>
  <c r="A180" i="4"/>
  <c r="A18" i="4"/>
  <c r="A21" i="4"/>
  <c r="A238" i="4"/>
  <c r="A93" i="4"/>
  <c r="A126" i="4"/>
  <c r="A102" i="4"/>
  <c r="A338" i="4"/>
  <c r="A63" i="4"/>
  <c r="A149" i="4"/>
  <c r="A170" i="4"/>
  <c r="A14" i="4"/>
  <c r="A231" i="4"/>
  <c r="A171" i="4"/>
  <c r="A90" i="4"/>
  <c r="A112" i="4"/>
  <c r="A155" i="4"/>
  <c r="A175" i="4"/>
  <c r="A146" i="4"/>
  <c r="A145" i="4"/>
  <c r="A15" i="4"/>
  <c r="A43" i="4"/>
  <c r="A5" i="4"/>
  <c r="A116" i="4"/>
  <c r="A130" i="4"/>
  <c r="A13" i="4"/>
  <c r="A179" i="4"/>
  <c r="A77" i="4"/>
  <c r="A70" i="4"/>
  <c r="A243" i="4"/>
  <c r="A163" i="4"/>
  <c r="A61" i="4"/>
  <c r="A99" i="4"/>
  <c r="A164" i="4"/>
  <c r="A108" i="4"/>
  <c r="A65" i="4"/>
  <c r="A26" i="4"/>
  <c r="A85" i="4"/>
  <c r="A219" i="4"/>
  <c r="A216" i="4"/>
  <c r="A81" i="4"/>
  <c r="A41" i="4"/>
  <c r="A184" i="4"/>
  <c r="A189" i="4"/>
  <c r="A74" i="4"/>
  <c r="A215" i="4"/>
  <c r="A143" i="4"/>
  <c r="A242" i="4"/>
  <c r="A6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8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Q760" i="7"/>
  <c r="R760" i="7"/>
  <c r="S760" i="7"/>
  <c r="T760" i="7"/>
  <c r="V760" i="7"/>
  <c r="U760" i="7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C7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J6" i="8"/>
  <c r="B12" i="8"/>
  <c r="I19" i="8"/>
  <c r="B25" i="8"/>
  <c r="E31" i="8"/>
  <c r="G38" i="8"/>
  <c r="E44" i="8"/>
  <c r="B149" i="8"/>
  <c r="G155" i="8"/>
  <c r="D162" i="8"/>
  <c r="G168" i="8"/>
  <c r="F9" i="8"/>
  <c r="G16" i="8"/>
  <c r="I22" i="8"/>
  <c r="B28" i="8"/>
  <c r="D34" i="8"/>
  <c r="A41" i="8"/>
  <c r="H146" i="8"/>
  <c r="D152" i="8"/>
  <c r="G158" i="8"/>
  <c r="G165" i="8"/>
  <c r="E7" i="8"/>
  <c r="F12" i="8"/>
  <c r="C19" i="8"/>
  <c r="H26" i="8"/>
  <c r="F32" i="8"/>
  <c r="J39" i="8"/>
  <c r="B143" i="8"/>
  <c r="H149" i="8"/>
  <c r="J155" i="8"/>
  <c r="H162" i="8"/>
  <c r="E168" i="8"/>
  <c r="H9" i="8"/>
  <c r="B16" i="8"/>
  <c r="A22" i="8"/>
  <c r="D28" i="8"/>
  <c r="G35" i="8"/>
  <c r="I41" i="8"/>
  <c r="C145" i="8"/>
  <c r="F151" i="8"/>
  <c r="F158" i="8"/>
  <c r="D164" i="8"/>
  <c r="J7" i="8"/>
  <c r="D12" i="8"/>
  <c r="I18" i="8"/>
  <c r="A25" i="8"/>
  <c r="C31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A7" i="8"/>
  <c r="E13" i="8"/>
  <c r="A19" i="8"/>
  <c r="F26" i="8"/>
  <c r="G32" i="8"/>
  <c r="A38" i="8"/>
  <c r="E143" i="8"/>
  <c r="G150" i="8"/>
  <c r="F156" i="8"/>
  <c r="G162" i="8"/>
  <c r="A169" i="8"/>
  <c r="A10" i="8"/>
  <c r="I16" i="8"/>
  <c r="I23" i="8"/>
  <c r="G29" i="8"/>
  <c r="H35" i="8"/>
  <c r="H42" i="8"/>
  <c r="D146" i="8"/>
  <c r="J153" i="8"/>
  <c r="C159" i="8"/>
  <c r="D166" i="8"/>
  <c r="B7" i="8"/>
  <c r="C13" i="8"/>
  <c r="I20" i="8"/>
  <c r="J27" i="8"/>
  <c r="J33" i="8"/>
  <c r="H39" i="8"/>
  <c r="C143" i="8"/>
  <c r="D150" i="8"/>
  <c r="C156" i="8"/>
  <c r="B163" i="8"/>
  <c r="F169" i="8"/>
  <c r="D10" i="8"/>
  <c r="A17" i="8"/>
  <c r="D23" i="8"/>
  <c r="H29" i="8"/>
  <c r="I35" i="8"/>
  <c r="C42" i="8"/>
  <c r="J146" i="8"/>
  <c r="J152" i="8"/>
  <c r="G159" i="8"/>
  <c r="B165" i="8"/>
  <c r="G7" i="8"/>
  <c r="D13" i="8"/>
  <c r="E19" i="8"/>
  <c r="I25" i="8"/>
  <c r="D32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B8" i="8"/>
  <c r="A14" i="8"/>
  <c r="E20" i="8"/>
  <c r="G27" i="8"/>
  <c r="G33" i="8"/>
  <c r="G39" i="8"/>
  <c r="E144" i="8"/>
  <c r="B150" i="8"/>
  <c r="B157" i="8"/>
  <c r="E163" i="8"/>
  <c r="C101" i="8"/>
  <c r="H11" i="8"/>
  <c r="B17" i="8"/>
  <c r="E23" i="8"/>
  <c r="C30" i="8"/>
  <c r="J36" i="8"/>
  <c r="J42" i="8"/>
  <c r="A147" i="8"/>
  <c r="E154" i="8"/>
  <c r="C160" i="8"/>
  <c r="G166" i="8"/>
  <c r="G8" i="8"/>
  <c r="E14" i="8"/>
  <c r="B20" i="8"/>
  <c r="E28" i="8"/>
  <c r="A34" i="8"/>
  <c r="J40" i="8"/>
  <c r="A144" i="8"/>
  <c r="H151" i="8"/>
  <c r="H157" i="8"/>
  <c r="C163" i="8"/>
  <c r="B5" i="8"/>
  <c r="F11" i="8"/>
  <c r="G17" i="8"/>
  <c r="G24" i="8"/>
  <c r="F30" i="8"/>
  <c r="H36" i="8"/>
  <c r="B43" i="8"/>
  <c r="G147" i="8"/>
  <c r="E153" i="8"/>
  <c r="B159" i="8"/>
  <c r="F166" i="8"/>
  <c r="C7" i="8"/>
  <c r="I13" i="8"/>
  <c r="J20" i="8"/>
  <c r="G26" i="8"/>
  <c r="B32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J8" i="8"/>
  <c r="H15" i="8"/>
  <c r="D21" i="8"/>
  <c r="I27" i="8"/>
  <c r="B34" i="8"/>
  <c r="B40" i="8"/>
  <c r="F145" i="8"/>
  <c r="B151" i="8"/>
  <c r="E158" i="8"/>
  <c r="E164" i="8"/>
  <c r="D5" i="8"/>
  <c r="J12" i="8"/>
  <c r="H18" i="8"/>
  <c r="E24" i="8"/>
  <c r="J31" i="8"/>
  <c r="I37" i="8"/>
  <c r="E43" i="8"/>
  <c r="C148" i="8"/>
  <c r="A154" i="8"/>
  <c r="E161" i="8"/>
  <c r="D167" i="8"/>
  <c r="C9" i="8"/>
  <c r="C15" i="8"/>
  <c r="A21" i="8"/>
  <c r="A28" i="8"/>
  <c r="D35" i="8"/>
  <c r="C41" i="8"/>
  <c r="H145" i="8"/>
  <c r="G151" i="8"/>
  <c r="H158" i="8"/>
  <c r="F164" i="8"/>
  <c r="G5" i="8"/>
  <c r="H12" i="8"/>
  <c r="G18" i="8"/>
  <c r="I24" i="8"/>
  <c r="D31" i="8"/>
  <c r="H37" i="8"/>
  <c r="D43" i="8"/>
  <c r="I147" i="8"/>
  <c r="I154" i="8"/>
  <c r="I160" i="8"/>
  <c r="B167" i="8"/>
  <c r="F8" i="8"/>
  <c r="I14" i="8"/>
  <c r="I21" i="8"/>
  <c r="E2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A9" i="8"/>
  <c r="I15" i="8"/>
  <c r="B22" i="8"/>
  <c r="H28" i="8"/>
  <c r="C34" i="8"/>
  <c r="B41" i="8"/>
  <c r="I146" i="8"/>
  <c r="H152" i="8"/>
  <c r="I158" i="8"/>
  <c r="A165" i="8"/>
  <c r="H6" i="8"/>
  <c r="G12" i="8"/>
  <c r="G19" i="8"/>
  <c r="H25" i="8"/>
  <c r="F31" i="8"/>
  <c r="B38" i="8"/>
  <c r="I44" i="8"/>
  <c r="J149" i="8"/>
  <c r="C155" i="8"/>
  <c r="I162" i="8"/>
  <c r="C168" i="8"/>
  <c r="B9" i="8"/>
  <c r="A16" i="8"/>
  <c r="J22" i="8"/>
  <c r="J29" i="8"/>
  <c r="J35" i="8"/>
  <c r="I42" i="8"/>
  <c r="F146" i="8"/>
  <c r="B152" i="8"/>
  <c r="I159" i="8"/>
  <c r="F165" i="8"/>
  <c r="A6" i="8"/>
  <c r="J13" i="8"/>
  <c r="H19" i="8"/>
  <c r="F25" i="8"/>
  <c r="J32" i="8"/>
  <c r="D38" i="8"/>
  <c r="D44" i="8"/>
  <c r="I148" i="8"/>
  <c r="D155" i="8"/>
  <c r="C161" i="8"/>
  <c r="C167" i="8"/>
  <c r="E9" i="8"/>
  <c r="J15" i="8"/>
  <c r="J21" i="8"/>
  <c r="J28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B10" i="8"/>
  <c r="H16" i="8"/>
  <c r="A23" i="8"/>
  <c r="E29" i="8"/>
  <c r="E35" i="8"/>
  <c r="A42" i="8"/>
  <c r="E146" i="8"/>
  <c r="F153" i="8"/>
  <c r="A159" i="8"/>
  <c r="E166" i="8"/>
  <c r="B6" i="8"/>
  <c r="H13" i="8"/>
  <c r="F20" i="8"/>
  <c r="C26" i="8"/>
  <c r="C32" i="8"/>
  <c r="J38" i="8"/>
  <c r="A143" i="8"/>
  <c r="E150" i="8"/>
  <c r="D156" i="8"/>
  <c r="E162" i="8"/>
  <c r="G169" i="8"/>
  <c r="I10" i="8"/>
  <c r="C16" i="8"/>
  <c r="H24" i="8"/>
  <c r="A30" i="8"/>
  <c r="E36" i="8"/>
  <c r="J43" i="8"/>
  <c r="E147" i="8"/>
  <c r="H153" i="8"/>
  <c r="J159" i="8"/>
  <c r="H166" i="8"/>
  <c r="D6" i="8"/>
  <c r="F13" i="8"/>
  <c r="A20" i="8"/>
  <c r="B26" i="8"/>
  <c r="H32" i="8"/>
  <c r="A39" i="8"/>
  <c r="I143" i="8"/>
  <c r="D149" i="8"/>
  <c r="B155" i="8"/>
  <c r="F162" i="8"/>
  <c r="I168" i="8"/>
  <c r="F10" i="8"/>
  <c r="D16" i="8"/>
  <c r="D22" i="8"/>
  <c r="C29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D11" i="8"/>
  <c r="I17" i="8"/>
  <c r="C23" i="8"/>
  <c r="H30" i="8"/>
  <c r="D36" i="8"/>
  <c r="B42" i="8"/>
  <c r="D147" i="8"/>
  <c r="G154" i="8"/>
  <c r="G160" i="8"/>
  <c r="I166" i="8"/>
  <c r="C8" i="8"/>
  <c r="D14" i="8"/>
  <c r="H20" i="8"/>
  <c r="F27" i="8"/>
  <c r="H33" i="8"/>
  <c r="B39" i="8"/>
  <c r="I144" i="8"/>
  <c r="I150" i="8"/>
  <c r="J157" i="8"/>
  <c r="G163" i="8"/>
  <c r="A5" i="8"/>
  <c r="I11" i="8"/>
  <c r="C17" i="8"/>
  <c r="D24" i="8"/>
  <c r="B31" i="8"/>
  <c r="J37" i="8"/>
  <c r="I43" i="8"/>
  <c r="H147" i="8"/>
  <c r="D154" i="8"/>
  <c r="E160" i="8"/>
  <c r="J167" i="8"/>
  <c r="D8" i="8"/>
  <c r="G14" i="8"/>
  <c r="B21" i="8"/>
  <c r="D27" i="8"/>
  <c r="C33" i="8"/>
  <c r="C39" i="8"/>
  <c r="J143" i="8"/>
  <c r="H150" i="8"/>
  <c r="B156" i="8"/>
  <c r="F163" i="8"/>
  <c r="J169" i="8"/>
  <c r="E10" i="8"/>
  <c r="J17" i="8"/>
  <c r="J23" i="8"/>
  <c r="B2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E5" i="8"/>
  <c r="C11" i="8"/>
  <c r="F18" i="8"/>
  <c r="F24" i="8"/>
  <c r="H31" i="8"/>
  <c r="E37" i="8"/>
  <c r="A43" i="8"/>
  <c r="D148" i="8"/>
  <c r="B154" i="8"/>
  <c r="H161" i="8"/>
  <c r="H167" i="8"/>
  <c r="E8" i="8"/>
  <c r="B15" i="8"/>
  <c r="E21" i="8"/>
  <c r="C27" i="8"/>
  <c r="G34" i="8"/>
  <c r="A40" i="8"/>
  <c r="J145" i="8"/>
  <c r="I151" i="8"/>
  <c r="D158" i="8"/>
  <c r="B164" i="8"/>
  <c r="F5" i="8"/>
  <c r="I12" i="8"/>
  <c r="B18" i="8"/>
  <c r="C25" i="8"/>
  <c r="A32" i="8"/>
  <c r="F38" i="8"/>
  <c r="G44" i="8"/>
  <c r="B148" i="8"/>
  <c r="F155" i="8"/>
  <c r="D161" i="8"/>
  <c r="E167" i="8"/>
  <c r="I9" i="8"/>
  <c r="E15" i="8"/>
  <c r="C21" i="8"/>
  <c r="C28" i="8"/>
  <c r="F34" i="8"/>
  <c r="G40" i="8"/>
  <c r="H144" i="8"/>
  <c r="D151" i="8"/>
  <c r="D157" i="8"/>
  <c r="J163" i="8"/>
  <c r="C5" i="8"/>
  <c r="G11" i="8"/>
  <c r="D17" i="8"/>
  <c r="B24" i="8"/>
  <c r="D30" i="8"/>
  <c r="J144" i="8"/>
  <c r="D153" i="8"/>
  <c r="D160" i="8"/>
  <c r="C166" i="8"/>
  <c r="E6" i="8"/>
  <c r="C14" i="8"/>
  <c r="C20" i="8"/>
  <c r="A26" i="8"/>
  <c r="D33" i="8"/>
  <c r="I39" i="8"/>
  <c r="F144" i="8"/>
  <c r="C150" i="8"/>
  <c r="A156" i="8"/>
  <c r="A163" i="8"/>
  <c r="E169" i="8"/>
  <c r="E11" i="8"/>
  <c r="H17" i="8"/>
  <c r="H23" i="8"/>
  <c r="E30" i="8"/>
  <c r="A36" i="8"/>
  <c r="D42" i="8"/>
  <c r="B147" i="8"/>
  <c r="I153" i="8"/>
  <c r="J160" i="8"/>
  <c r="A166" i="8"/>
  <c r="F6" i="8"/>
  <c r="A15" i="8"/>
  <c r="H21" i="8"/>
  <c r="A27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A8" i="8"/>
  <c r="F14" i="8"/>
  <c r="G21" i="8"/>
  <c r="H27" i="8"/>
  <c r="E33" i="8"/>
  <c r="I40" i="8"/>
  <c r="B144" i="8"/>
  <c r="A151" i="8"/>
  <c r="C157" i="8"/>
  <c r="H164" i="8"/>
  <c r="I5" i="8"/>
  <c r="B11" i="8"/>
  <c r="C18" i="8"/>
  <c r="J24" i="8"/>
  <c r="B30" i="8"/>
  <c r="D37" i="8"/>
  <c r="C43" i="8"/>
  <c r="E148" i="8"/>
  <c r="J154" i="8"/>
  <c r="F161" i="8"/>
  <c r="A167" i="8"/>
  <c r="I8" i="8"/>
  <c r="G15" i="8"/>
  <c r="H22" i="8"/>
  <c r="G28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G9" i="8"/>
  <c r="F15" i="8"/>
  <c r="G22" i="8"/>
  <c r="F28" i="8"/>
  <c r="H34" i="8"/>
  <c r="H40" i="8"/>
  <c r="D145" i="8"/>
  <c r="E152" i="8"/>
  <c r="J158" i="8"/>
  <c r="I164" i="8"/>
  <c r="G6" i="8"/>
  <c r="A12" i="8"/>
  <c r="A18" i="8"/>
  <c r="G25" i="8"/>
  <c r="A31" i="8"/>
  <c r="G37" i="8"/>
  <c r="A44" i="8"/>
  <c r="G149" i="8"/>
  <c r="I155" i="8"/>
  <c r="A161" i="8"/>
  <c r="J168" i="8"/>
  <c r="D9" i="8"/>
  <c r="F16" i="8"/>
  <c r="B23" i="8"/>
  <c r="A29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G10" i="8"/>
  <c r="J16" i="8"/>
  <c r="E22" i="8"/>
  <c r="F29" i="8"/>
  <c r="C35" i="8"/>
  <c r="J41" i="8"/>
  <c r="B146" i="8"/>
  <c r="G152" i="8"/>
  <c r="H159" i="8"/>
  <c r="H165" i="8"/>
  <c r="C6" i="8"/>
  <c r="G13" i="8"/>
  <c r="F19" i="8"/>
  <c r="I26" i="8"/>
  <c r="I32" i="8"/>
  <c r="C38" i="8"/>
  <c r="H143" i="8"/>
  <c r="C149" i="8"/>
  <c r="G156" i="8"/>
  <c r="B162" i="8"/>
  <c r="I169" i="8"/>
  <c r="J10" i="8"/>
  <c r="E17" i="8"/>
  <c r="G23" i="8"/>
  <c r="G30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C10" i="8"/>
  <c r="F17" i="8"/>
  <c r="F23" i="8"/>
  <c r="I29" i="8"/>
  <c r="C36" i="8"/>
  <c r="G42" i="8"/>
  <c r="J147" i="8"/>
  <c r="C153" i="8"/>
  <c r="B160" i="8"/>
  <c r="J166" i="8"/>
  <c r="H7" i="8"/>
  <c r="B14" i="8"/>
  <c r="D20" i="8"/>
  <c r="D26" i="8"/>
  <c r="I33" i="8"/>
  <c r="D39" i="8"/>
  <c r="G144" i="8"/>
  <c r="J150" i="8"/>
  <c r="G157" i="8"/>
  <c r="H163" i="8"/>
  <c r="D169" i="8"/>
  <c r="A11" i="8"/>
  <c r="E18" i="8"/>
  <c r="C24" i="8"/>
  <c r="J30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H5" i="8"/>
  <c r="J11" i="8"/>
  <c r="D18" i="8"/>
  <c r="A24" i="8"/>
  <c r="I30" i="8"/>
  <c r="I36" i="8"/>
  <c r="G43" i="8"/>
  <c r="G148" i="8"/>
  <c r="F154" i="8"/>
  <c r="H160" i="8"/>
  <c r="G167" i="8"/>
  <c r="H8" i="8"/>
  <c r="H14" i="8"/>
  <c r="F21" i="8"/>
  <c r="B27" i="8"/>
  <c r="F33" i="8"/>
  <c r="C40" i="8"/>
  <c r="A145" i="8"/>
  <c r="C151" i="8"/>
  <c r="I157" i="8"/>
  <c r="J164" i="8"/>
  <c r="J5" i="8"/>
  <c r="C12" i="8"/>
  <c r="J19" i="8"/>
  <c r="E25" i="8"/>
  <c r="G31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I6" i="8"/>
  <c r="E12" i="8"/>
  <c r="J18" i="8"/>
  <c r="D25" i="8"/>
  <c r="I31" i="8"/>
  <c r="C37" i="8"/>
  <c r="J44" i="8"/>
  <c r="H148" i="8"/>
  <c r="H155" i="8"/>
  <c r="B161" i="8"/>
  <c r="B168" i="8"/>
  <c r="J9" i="8"/>
  <c r="D15" i="8"/>
  <c r="C22" i="8"/>
  <c r="I28" i="8"/>
  <c r="I34" i="8"/>
  <c r="D41" i="8"/>
  <c r="I145" i="8"/>
  <c r="I152" i="8"/>
  <c r="A158" i="8"/>
  <c r="I165" i="8"/>
  <c r="D7" i="8"/>
  <c r="B13" i="8"/>
  <c r="B19" i="8"/>
  <c r="E26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F7" i="8"/>
  <c r="A13" i="8"/>
  <c r="D19" i="8"/>
  <c r="J25" i="8"/>
  <c r="E32" i="8"/>
  <c r="E38" i="8"/>
  <c r="F143" i="8"/>
  <c r="I149" i="8"/>
  <c r="J156" i="8"/>
  <c r="C162" i="8"/>
  <c r="H168" i="8"/>
  <c r="H10" i="8"/>
  <c r="E16" i="8"/>
  <c r="F22" i="8"/>
  <c r="D29" i="8"/>
  <c r="A35" i="8"/>
  <c r="E41" i="8"/>
  <c r="A146" i="8"/>
  <c r="A153" i="8"/>
  <c r="D159" i="8"/>
  <c r="D165" i="8"/>
  <c r="I7" i="8"/>
  <c r="J14" i="8"/>
  <c r="G20" i="8"/>
  <c r="J26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V761" i="7"/>
  <c r="U761" i="7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C761" i="7" l="1"/>
  <c r="B761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L32" i="8"/>
  <c r="K32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L24" i="8"/>
  <c r="K24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K30" i="8"/>
  <c r="L30" i="8"/>
  <c r="L46" i="8"/>
  <c r="K46" i="8"/>
  <c r="K68" i="8"/>
  <c r="L68" i="8"/>
  <c r="L83" i="8"/>
  <c r="K83" i="8"/>
  <c r="K26" i="8"/>
  <c r="L26" i="8"/>
  <c r="K5" i="8"/>
  <c r="L5" i="8"/>
  <c r="K151" i="8"/>
  <c r="L151" i="8"/>
  <c r="L11" i="8"/>
  <c r="K1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K6" i="8"/>
  <c r="L6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13" i="8"/>
  <c r="K13" i="8"/>
  <c r="L256" i="8"/>
  <c r="K256" i="8"/>
  <c r="K41" i="8"/>
  <c r="L41" i="8"/>
  <c r="K22" i="8"/>
  <c r="L22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9" i="8"/>
  <c r="L9" i="8"/>
  <c r="K243" i="8"/>
  <c r="L243" i="8"/>
  <c r="L236" i="8"/>
  <c r="K236" i="8"/>
  <c r="L159" i="8"/>
  <c r="K159" i="8"/>
  <c r="L154" i="8"/>
  <c r="K154" i="8"/>
  <c r="L37" i="8"/>
  <c r="K37" i="8"/>
  <c r="L38" i="8"/>
  <c r="K38" i="8"/>
  <c r="K20" i="8"/>
  <c r="L20" i="8"/>
  <c r="K18" i="8"/>
  <c r="L1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L28" i="8"/>
  <c r="K28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7" i="8"/>
  <c r="L7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2" i="8"/>
  <c r="L12" i="8"/>
  <c r="K150" i="8"/>
  <c r="L150" i="8"/>
  <c r="K166" i="8"/>
  <c r="L166" i="8"/>
  <c r="L17" i="8"/>
  <c r="K17" i="8"/>
  <c r="L162" i="8"/>
  <c r="K162" i="8"/>
  <c r="L258" i="8"/>
  <c r="K258" i="8"/>
  <c r="L252" i="8"/>
  <c r="K252" i="8"/>
  <c r="K25" i="8"/>
  <c r="L25" i="8"/>
  <c r="K23" i="8"/>
  <c r="L23" i="8"/>
  <c r="K19" i="8"/>
  <c r="L19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31" i="8"/>
  <c r="L31" i="8"/>
  <c r="K76" i="8"/>
  <c r="L76" i="8"/>
  <c r="L91" i="8"/>
  <c r="K91" i="8"/>
  <c r="K79" i="8"/>
  <c r="L79" i="8"/>
  <c r="K155" i="8"/>
  <c r="L155" i="8"/>
  <c r="K8" i="8"/>
  <c r="L8" i="8"/>
  <c r="L40" i="8"/>
  <c r="K40" i="8"/>
  <c r="L153" i="8"/>
  <c r="K153" i="8"/>
  <c r="K144" i="8"/>
  <c r="L144" i="8"/>
  <c r="L143" i="8"/>
  <c r="K143" i="8"/>
  <c r="L10" i="8"/>
  <c r="K10" i="8"/>
  <c r="L241" i="8"/>
  <c r="K241" i="8"/>
  <c r="K42" i="8"/>
  <c r="L42" i="8"/>
  <c r="L21" i="8"/>
  <c r="K21" i="8"/>
  <c r="L255" i="8"/>
  <c r="K255" i="8"/>
  <c r="K242" i="8"/>
  <c r="L242" i="8"/>
  <c r="L35" i="8"/>
  <c r="K35" i="8"/>
  <c r="L16" i="8"/>
  <c r="K16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L29" i="8"/>
  <c r="K29" i="8"/>
  <c r="K95" i="8"/>
  <c r="L95" i="8"/>
  <c r="L74" i="8"/>
  <c r="K74" i="8"/>
  <c r="L56" i="8"/>
  <c r="K56" i="8"/>
  <c r="L164" i="8"/>
  <c r="K164" i="8"/>
  <c r="K106" i="8"/>
  <c r="L106" i="8"/>
  <c r="L15" i="8"/>
  <c r="K15" i="8"/>
  <c r="L244" i="8"/>
  <c r="K244" i="8"/>
  <c r="K14" i="8"/>
  <c r="L14" i="8"/>
  <c r="K27" i="8"/>
  <c r="L27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C762" i="7" l="1"/>
  <c r="B762" i="7"/>
  <c r="R763" i="7"/>
  <c r="Q763" i="7"/>
  <c r="A762" i="7"/>
  <c r="T763" i="7"/>
  <c r="S763" i="7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B763" i="7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C768" i="7" l="1"/>
  <c r="B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C769" i="7" s="1"/>
  <c r="A769" i="7" l="1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B771" i="7" s="1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Q772" i="7" l="1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C773" i="7" l="1"/>
  <c r="B773" i="7"/>
  <c r="A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C775" i="7" l="1"/>
  <c r="B775" i="7"/>
  <c r="A775" i="7"/>
  <c r="V776" i="7"/>
  <c r="U776" i="7"/>
  <c r="C776" i="7" s="1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B776" i="7" l="1"/>
  <c r="V777" i="7"/>
  <c r="U777" i="7"/>
  <c r="C777" i="7" s="1"/>
  <c r="R777" i="7"/>
  <c r="Q777" i="7"/>
  <c r="T777" i="7"/>
  <c r="S777" i="7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B777" i="7" l="1"/>
  <c r="A777" i="7"/>
  <c r="D780" i="7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l="1"/>
  <c r="A778" i="7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C780" i="7" l="1"/>
  <c r="A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B781" i="7" l="1"/>
  <c r="A781" i="7"/>
  <c r="C781" i="7"/>
  <c r="R782" i="7"/>
  <c r="Q782" i="7"/>
  <c r="A782" i="7" s="1"/>
  <c r="T782" i="7"/>
  <c r="S782" i="7"/>
  <c r="B782" i="7" s="1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C782" i="7" l="1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s="1"/>
  <c r="A783" i="7" l="1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B786" i="7" s="1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C786" i="7" l="1"/>
  <c r="R787" i="7"/>
  <c r="Q787" i="7"/>
  <c r="T787" i="7"/>
  <c r="S787" i="7"/>
  <c r="B787" i="7" s="1"/>
  <c r="A786" i="7"/>
  <c r="V787" i="7"/>
  <c r="U787" i="7"/>
  <c r="C787" i="7" s="1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A787" i="7" l="1"/>
  <c r="Q788" i="7"/>
  <c r="R788" i="7"/>
  <c r="S788" i="7"/>
  <c r="T788" i="7"/>
  <c r="V788" i="7"/>
  <c r="U788" i="7"/>
  <c r="C788" i="7" s="1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B788" i="7" l="1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A789" i="7" s="1"/>
  <c r="T789" i="7"/>
  <c r="S789" i="7"/>
  <c r="A788" i="7"/>
  <c r="V789" i="7"/>
  <c r="U789" i="7"/>
  <c r="C789" i="7" s="1"/>
  <c r="B789" i="7" l="1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A793" i="7" s="1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D796" i="7" l="1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B794" i="7"/>
  <c r="C794" i="7"/>
  <c r="R795" i="7"/>
  <c r="Q795" i="7"/>
  <c r="A795" i="7" s="1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B795" i="7" l="1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A796" i="7" l="1"/>
  <c r="C796" i="7"/>
  <c r="B796" i="7"/>
  <c r="S797" i="7"/>
  <c r="T797" i="7"/>
  <c r="R797" i="7"/>
  <c r="Q797" i="7"/>
  <c r="A797" i="7" s="1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C797" i="7" l="1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B799" i="7" l="1"/>
  <c r="C799" i="7"/>
  <c r="R800" i="7"/>
  <c r="Q800" i="7"/>
  <c r="A800" i="7" s="1"/>
  <c r="S800" i="7"/>
  <c r="T800" i="7"/>
  <c r="V800" i="7"/>
  <c r="U800" i="7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C800" i="7" l="1"/>
  <c r="B800" i="7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C801" i="7" l="1"/>
  <c r="A801" i="7"/>
  <c r="B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B804" i="7"/>
  <c r="C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T806" i="7"/>
  <c r="S806" i="7"/>
  <c r="B806" i="7" s="1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A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s="1"/>
  <c r="B807" i="7" l="1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A809" i="7" l="1"/>
  <c r="C809" i="7"/>
  <c r="B809" i="7"/>
  <c r="Q810" i="7"/>
  <c r="R810" i="7"/>
  <c r="V810" i="7"/>
  <c r="U810" i="7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s="1"/>
  <c r="C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B811" i="7" l="1"/>
  <c r="C811" i="7"/>
  <c r="Q812" i="7"/>
  <c r="R812" i="7"/>
  <c r="A811" i="7"/>
  <c r="T812" i="7"/>
  <c r="S812" i="7"/>
  <c r="B812" i="7" s="1"/>
  <c r="U812" i="7"/>
  <c r="C812" i="7" s="1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T813" i="7" l="1"/>
  <c r="S813" i="7"/>
  <c r="V813" i="7"/>
  <c r="U813" i="7"/>
  <c r="C813" i="7" s="1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A813" i="7" s="1"/>
  <c r="B813" i="7" l="1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A815" i="7" s="1"/>
  <c r="C815" i="7" l="1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A816" i="7" s="1"/>
  <c r="T816" i="7"/>
  <c r="S816" i="7"/>
  <c r="U816" i="7"/>
  <c r="V816" i="7"/>
  <c r="C816" i="7" l="1"/>
  <c r="B816" i="7"/>
  <c r="R817" i="7"/>
  <c r="Q817" i="7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A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s="1"/>
  <c r="C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s="1"/>
  <c r="B821" i="7" l="1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4" i="7" s="1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B824" i="7" l="1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A825" i="7" s="1"/>
  <c r="T825" i="7"/>
  <c r="S825" i="7"/>
  <c r="U825" i="7"/>
  <c r="V825" i="7"/>
  <c r="C825" i="7" l="1"/>
  <c r="B825" i="7"/>
  <c r="R826" i="7"/>
  <c r="Q826" i="7"/>
  <c r="A826" i="7" s="1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s="1"/>
  <c r="B827" i="7" l="1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s="1"/>
  <c r="B828" i="7" l="1"/>
  <c r="A828" i="7"/>
  <c r="R829" i="7"/>
  <c r="Q829" i="7"/>
  <c r="A829" i="7" s="1"/>
  <c r="V829" i="7"/>
  <c r="U829" i="7"/>
  <c r="C829" i="7" s="1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B829" i="7" l="1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C830" i="7"/>
  <c r="B830" i="7"/>
  <c r="Q831" i="7"/>
  <c r="R831" i="7"/>
  <c r="T831" i="7"/>
  <c r="S831" i="7"/>
  <c r="B831" i="7" s="1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C831" i="7" l="1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s="1"/>
  <c r="B833" i="7" l="1"/>
  <c r="V834" i="7"/>
  <c r="U834" i="7"/>
  <c r="C834" i="7" s="1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B834" i="7" s="1"/>
  <c r="D837" i="7" l="1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B835" i="7" l="1"/>
  <c r="C835" i="7"/>
  <c r="R836" i="7"/>
  <c r="Q836" i="7"/>
  <c r="A836" i="7" s="1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C836" i="7" l="1"/>
  <c r="Q837" i="7"/>
  <c r="R837" i="7"/>
  <c r="T837" i="7"/>
  <c r="S837" i="7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B837" i="7" l="1"/>
  <c r="C837" i="7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C838" i="7" s="1"/>
  <c r="A838" i="7" l="1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A840" i="7" s="1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s="1"/>
  <c r="B841" i="7" l="1"/>
  <c r="A841" i="7"/>
  <c r="R842" i="7"/>
  <c r="Q842" i="7"/>
  <c r="A842" i="7" s="1"/>
  <c r="S842" i="7"/>
  <c r="T842" i="7"/>
  <c r="V842" i="7"/>
  <c r="U842" i="7"/>
  <c r="C842" i="7" s="1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B842" i="7" l="1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A844" i="7" s="1"/>
  <c r="C844" i="7" l="1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C845" i="7" l="1"/>
  <c r="B845" i="7"/>
  <c r="A845" i="7"/>
  <c r="R846" i="7"/>
  <c r="Q846" i="7"/>
  <c r="A846" i="7" s="1"/>
  <c r="S846" i="7"/>
  <c r="T846" i="7"/>
  <c r="U846" i="7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B846" i="7" l="1"/>
  <c r="C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B847" i="7" l="1"/>
  <c r="A847" i="7"/>
  <c r="V848" i="7"/>
  <c r="U848" i="7"/>
  <c r="C848" i="7" s="1"/>
  <c r="T848" i="7"/>
  <c r="S848" i="7"/>
  <c r="B848" i="7" s="1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A848" i="7" l="1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A849" i="7" l="1"/>
  <c r="C849" i="7"/>
  <c r="B849" i="7"/>
  <c r="Q850" i="7"/>
  <c r="R850" i="7"/>
  <c r="T850" i="7"/>
  <c r="S850" i="7"/>
  <c r="B850" i="7" s="1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A851" i="7" s="1"/>
  <c r="S851" i="7"/>
  <c r="T851" i="7"/>
  <c r="A850" i="7"/>
  <c r="V851" i="7"/>
  <c r="U851" i="7"/>
  <c r="C851" i="7" s="1"/>
  <c r="B851" i="7" l="1"/>
  <c r="S852" i="7"/>
  <c r="T852" i="7"/>
  <c r="V852" i="7"/>
  <c r="U852" i="7"/>
  <c r="C852" i="7" s="1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A852" i="7" l="1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C853" i="7" l="1"/>
  <c r="B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C854" i="7" l="1"/>
  <c r="B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C856" i="7" s="1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B856" i="7" l="1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C857" i="7" l="1"/>
  <c r="B857" i="7"/>
  <c r="A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s="1"/>
  <c r="B859" i="7" l="1"/>
  <c r="A859" i="7"/>
  <c r="V860" i="7"/>
  <c r="U860" i="7"/>
  <c r="C860" i="7" s="1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B860" i="7" l="1"/>
  <c r="S861" i="7"/>
  <c r="T861" i="7"/>
  <c r="R861" i="7"/>
  <c r="Q861" i="7"/>
  <c r="A861" i="7" s="1"/>
  <c r="A860" i="7"/>
  <c r="V861" i="7"/>
  <c r="U861" i="7"/>
  <c r="C861" i="7" s="1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B861" i="7" l="1"/>
  <c r="T862" i="7"/>
  <c r="S862" i="7"/>
  <c r="B862" i="7" s="1"/>
  <c r="R862" i="7"/>
  <c r="Q862" i="7"/>
  <c r="A862" i="7" s="1"/>
  <c r="V862" i="7"/>
  <c r="U862" i="7"/>
  <c r="C862" i="7" s="1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R863" i="7" l="1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C865" i="7"/>
  <c r="B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C866" i="7" l="1"/>
  <c r="B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A868" i="7" l="1"/>
  <c r="C868" i="7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C869" i="7" s="1"/>
  <c r="A869" i="7" l="1"/>
  <c r="B869" i="7"/>
  <c r="R870" i="7"/>
  <c r="Q870" i="7"/>
  <c r="A870" i="7" s="1"/>
  <c r="T870" i="7"/>
  <c r="S870" i="7"/>
  <c r="B870" i="7" s="1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s="1"/>
  <c r="B871" i="7" l="1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s="1"/>
  <c r="B872" i="7" l="1"/>
  <c r="R873" i="7"/>
  <c r="Q873" i="7"/>
  <c r="A873" i="7" s="1"/>
  <c r="S873" i="7"/>
  <c r="T873" i="7"/>
  <c r="V873" i="7"/>
  <c r="U873" i="7"/>
  <c r="C873" i="7" s="1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B873" i="7" l="1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s="1"/>
  <c r="B875" i="7" l="1"/>
  <c r="R876" i="7"/>
  <c r="Q876" i="7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A876" i="7" l="1"/>
  <c r="B876" i="7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B877" i="7"/>
  <c r="A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A879" i="7" s="1"/>
  <c r="T879" i="7"/>
  <c r="S879" i="7"/>
  <c r="B879" i="7" s="1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C879" i="7" l="1"/>
  <c r="S880" i="7"/>
  <c r="T880" i="7"/>
  <c r="R880" i="7"/>
  <c r="Q880" i="7"/>
  <c r="A880" i="7" s="1"/>
  <c r="V880" i="7"/>
  <c r="U880" i="7"/>
  <c r="C880" i="7" s="1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B880" i="7" l="1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C885" i="7" l="1"/>
  <c r="A885" i="7"/>
  <c r="B885" i="7"/>
  <c r="T886" i="7"/>
  <c r="S886" i="7"/>
  <c r="B886" i="7" s="1"/>
  <c r="V886" i="7"/>
  <c r="U886" i="7"/>
  <c r="C886" i="7" s="1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T887" i="7" l="1"/>
  <c r="S887" i="7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A887" i="7" s="1"/>
  <c r="R887" i="7"/>
  <c r="A886" i="7"/>
  <c r="V887" i="7"/>
  <c r="U887" i="7"/>
  <c r="B887" i="7" l="1"/>
  <c r="C887" i="7"/>
  <c r="Q888" i="7"/>
  <c r="R888" i="7"/>
  <c r="S888" i="7"/>
  <c r="T888" i="7"/>
  <c r="V888" i="7"/>
  <c r="U888" i="7"/>
  <c r="C888" i="7" s="1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B888" i="7" l="1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s="1"/>
  <c r="A889" i="7" l="1"/>
  <c r="B889" i="7"/>
  <c r="S890" i="7"/>
  <c r="T890" i="7"/>
  <c r="V890" i="7"/>
  <c r="U890" i="7"/>
  <c r="C890" i="7" s="1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A890" i="7" l="1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B896" i="7" s="1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C896" i="7" l="1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s="1"/>
  <c r="C899" i="7" l="1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A901" i="7" l="1"/>
  <c r="B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B903" i="7" l="1"/>
  <c r="A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C905" i="7" l="1"/>
  <c r="B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C907" i="7" l="1"/>
  <c r="B907" i="7"/>
  <c r="A907" i="7"/>
  <c r="R908" i="7"/>
  <c r="Q908" i="7"/>
  <c r="A908" i="7" s="1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C908" i="7" l="1"/>
  <c r="B908" i="7"/>
  <c r="R909" i="7"/>
  <c r="Q909" i="7"/>
  <c r="A909" i="7" s="1"/>
  <c r="T909" i="7"/>
  <c r="S909" i="7"/>
  <c r="B909" i="7" s="1"/>
  <c r="V909" i="7"/>
  <c r="U909" i="7"/>
  <c r="C909" i="7" s="1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D912" i="7" l="1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A910" i="7" s="1"/>
  <c r="R910" i="7"/>
  <c r="V910" i="7"/>
  <c r="U910" i="7"/>
  <c r="C910" i="7" s="1"/>
  <c r="B910" i="7" l="1"/>
  <c r="R911" i="7"/>
  <c r="Q911" i="7"/>
  <c r="A911" i="7" s="1"/>
  <c r="T911" i="7"/>
  <c r="S911" i="7"/>
  <c r="B911" i="7" s="1"/>
  <c r="V911" i="7"/>
  <c r="U911" i="7"/>
  <c r="C911" i="7" s="1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D914" i="7" l="1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B913" i="7" s="1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C913" i="7" l="1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A914" i="7" s="1"/>
  <c r="R914" i="7"/>
  <c r="S914" i="7"/>
  <c r="T914" i="7"/>
  <c r="V914" i="7"/>
  <c r="U914" i="7"/>
  <c r="C914" i="7" l="1"/>
  <c r="B914" i="7"/>
  <c r="R915" i="7"/>
  <c r="Q915" i="7"/>
  <c r="A915" i="7" s="1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B915" i="7" l="1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s="1"/>
  <c r="A916" i="7" l="1"/>
  <c r="B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C917" i="7" l="1"/>
  <c r="B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B918" i="7" l="1"/>
  <c r="C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B919" i="7" l="1"/>
  <c r="C919" i="7"/>
  <c r="V920" i="7"/>
  <c r="U920" i="7"/>
  <c r="C920" i="7" s="1"/>
  <c r="R920" i="7"/>
  <c r="Q920" i="7"/>
  <c r="A920" i="7" s="1"/>
  <c r="T920" i="7"/>
  <c r="S920" i="7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B920" i="7" l="1"/>
  <c r="Q921" i="7"/>
  <c r="R921" i="7"/>
  <c r="T921" i="7"/>
  <c r="S921" i="7"/>
  <c r="B921" i="7" s="1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C921" i="7" l="1"/>
  <c r="V922" i="7"/>
  <c r="U922" i="7"/>
  <c r="C922" i="7" s="1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B922" i="7" l="1"/>
  <c r="T923" i="7"/>
  <c r="S923" i="7"/>
  <c r="B923" i="7" s="1"/>
  <c r="Q923" i="7"/>
  <c r="R923" i="7"/>
  <c r="A922" i="7"/>
  <c r="V923" i="7"/>
  <c r="U923" i="7"/>
  <c r="C923" i="7" s="1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V924" i="7" l="1"/>
  <c r="U924" i="7"/>
  <c r="C924" i="7" s="1"/>
  <c r="R924" i="7"/>
  <c r="Q924" i="7"/>
  <c r="A924" i="7" s="1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B924" i="7" l="1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A926" i="7" s="1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C930" i="7" l="1"/>
  <c r="B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B931" i="7"/>
  <c r="A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s="1"/>
  <c r="A933" i="7" l="1"/>
  <c r="B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C935" i="7" s="1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B935" i="7" l="1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C937" i="7" s="1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B937" i="7" l="1"/>
  <c r="V938" i="7"/>
  <c r="U938" i="7"/>
  <c r="C938" i="7" s="1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D941" i="7" l="1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A939" i="7" s="1"/>
  <c r="U939" i="7"/>
  <c r="C939" i="7" s="1"/>
  <c r="V939" i="7"/>
  <c r="T939" i="7"/>
  <c r="S939" i="7"/>
  <c r="B939" i="7" s="1"/>
  <c r="V940" i="7" l="1"/>
  <c r="U940" i="7"/>
  <c r="R940" i="7"/>
  <c r="Q940" i="7"/>
  <c r="A940" i="7" s="1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C940" i="7" l="1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l="1"/>
  <c r="A941" i="7"/>
  <c r="B941" i="7"/>
  <c r="T942" i="7"/>
  <c r="S942" i="7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B942" i="7" l="1"/>
  <c r="C942" i="7"/>
  <c r="R943" i="7"/>
  <c r="Q943" i="7"/>
  <c r="A943" i="7" s="1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Q944" i="7"/>
  <c r="R944" i="7"/>
  <c r="T944" i="7"/>
  <c r="S944" i="7"/>
  <c r="B944" i="7" s="1"/>
  <c r="V944" i="7"/>
  <c r="U944" i="7"/>
  <c r="C944" i="7" s="1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D947" i="7" l="1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A945" i="7" s="1"/>
  <c r="T945" i="7"/>
  <c r="S945" i="7"/>
  <c r="A944" i="7"/>
  <c r="V945" i="7"/>
  <c r="U945" i="7"/>
  <c r="C945" i="7" s="1"/>
  <c r="B945" i="7" l="1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s="1"/>
  <c r="B948" i="7" l="1"/>
  <c r="C948" i="7"/>
  <c r="R949" i="7"/>
  <c r="Q949" i="7"/>
  <c r="A949" i="7" s="1"/>
  <c r="T949" i="7"/>
  <c r="S949" i="7"/>
  <c r="V949" i="7"/>
  <c r="U949" i="7"/>
  <c r="C949" i="7" s="1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B949" i="7" l="1"/>
  <c r="V950" i="7"/>
  <c r="U950" i="7"/>
  <c r="C950" i="7" s="1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B952" i="7" s="1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A954" i="7" s="1"/>
  <c r="R954" i="7"/>
  <c r="T954" i="7"/>
  <c r="S954" i="7"/>
  <c r="V954" i="7"/>
  <c r="U954" i="7"/>
  <c r="C954" i="7" s="1"/>
  <c r="B954" i="7" l="1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C956" i="7"/>
  <c r="B956" i="7"/>
  <c r="R957" i="7"/>
  <c r="Q957" i="7"/>
  <c r="A957" i="7" s="1"/>
  <c r="T957" i="7"/>
  <c r="S957" i="7"/>
  <c r="B957" i="7" s="1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C957" i="7" l="1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s="1"/>
  <c r="B958" i="7" l="1"/>
  <c r="A958" i="7"/>
  <c r="R959" i="7"/>
  <c r="Q959" i="7"/>
  <c r="A959" i="7" s="1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C959" i="7" l="1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l="1"/>
  <c r="A960" i="7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C961" i="7" s="1"/>
  <c r="B961" i="7" l="1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s="1"/>
  <c r="B962" i="7" l="1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A964" i="7" s="1"/>
  <c r="R964" i="7"/>
  <c r="T964" i="7"/>
  <c r="S964" i="7"/>
  <c r="V964" i="7"/>
  <c r="U964" i="7"/>
  <c r="C964" i="7" s="1"/>
  <c r="B964" i="7" l="1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C965" i="7" s="1"/>
  <c r="B965" i="7" l="1"/>
  <c r="T966" i="7"/>
  <c r="S966" i="7"/>
  <c r="B966" i="7" s="1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C966" i="7" l="1"/>
  <c r="U967" i="7"/>
  <c r="V967" i="7"/>
  <c r="R967" i="7"/>
  <c r="Q967" i="7"/>
  <c r="A967" i="7" s="1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B967" i="7" l="1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B969" i="7" l="1"/>
  <c r="C969" i="7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C971" i="7" s="1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B971" i="7" l="1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C972" i="7" s="1"/>
  <c r="V972" i="7"/>
  <c r="R972" i="7"/>
  <c r="Q972" i="7"/>
  <c r="T972" i="7"/>
  <c r="S972" i="7"/>
  <c r="B972" i="7" l="1"/>
  <c r="R973" i="7"/>
  <c r="Q973" i="7"/>
  <c r="A973" i="7" s="1"/>
  <c r="T973" i="7"/>
  <c r="S973" i="7"/>
  <c r="B973" i="7" s="1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C973" i="7" l="1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C976" i="7" l="1"/>
  <c r="A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C980" i="7" s="1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A980" i="7" l="1"/>
  <c r="V981" i="7"/>
  <c r="U981" i="7"/>
  <c r="C981" i="7" s="1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A981" i="7" s="1"/>
  <c r="R981" i="7"/>
  <c r="T981" i="7"/>
  <c r="S981" i="7"/>
  <c r="B981" i="7" s="1"/>
  <c r="D984" i="7" l="1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B982" i="7" s="1"/>
  <c r="T982" i="7"/>
  <c r="V982" i="7"/>
  <c r="U982" i="7"/>
  <c r="C982" i="7" s="1"/>
  <c r="R983" i="7" l="1"/>
  <c r="Q983" i="7"/>
  <c r="A982" i="7"/>
  <c r="T983" i="7"/>
  <c r="S983" i="7"/>
  <c r="B983" i="7" s="1"/>
  <c r="V983" i="7"/>
  <c r="U983" i="7"/>
  <c r="C983" i="7" s="1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A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C985" i="7"/>
  <c r="A985" i="7"/>
  <c r="V986" i="7"/>
  <c r="U986" i="7"/>
  <c r="C986" i="7" s="1"/>
  <c r="Q986" i="7"/>
  <c r="R986" i="7"/>
  <c r="S986" i="7"/>
  <c r="B986" i="7" s="1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A986" i="7" l="1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C987" i="7" l="1"/>
  <c r="B987" i="7"/>
  <c r="A987" i="7"/>
  <c r="Q988" i="7"/>
  <c r="R988" i="7"/>
  <c r="T988" i="7"/>
  <c r="S988" i="7"/>
  <c r="B988" i="7" s="1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C988" i="7" l="1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s="1"/>
  <c r="S990" i="7" l="1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C991" i="7" s="1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B992" i="7" l="1"/>
  <c r="C992" i="7"/>
  <c r="V993" i="7"/>
  <c r="U993" i="7"/>
  <c r="C993" i="7" s="1"/>
  <c r="T993" i="7"/>
  <c r="S993" i="7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B993" i="7" l="1"/>
  <c r="A993" i="7"/>
  <c r="R994" i="7"/>
  <c r="Q994" i="7"/>
  <c r="A994" i="7" s="1"/>
  <c r="T994" i="7"/>
  <c r="S994" i="7"/>
  <c r="B994" i="7" s="1"/>
  <c r="V994" i="7"/>
  <c r="U994" i="7"/>
  <c r="C994" i="7" s="1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D997" i="7" l="1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s="1"/>
  <c r="B995" i="7" l="1"/>
  <c r="A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C998" i="7" l="1"/>
  <c r="B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R1001" i="7"/>
  <c r="Q1001" i="7"/>
  <c r="A1001" i="7" s="1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C1001" i="7" l="1"/>
  <c r="B1001" i="7"/>
  <c r="R1002" i="7"/>
  <c r="Q1002" i="7"/>
  <c r="A1002" i="7" s="1"/>
  <c r="T1002" i="7"/>
  <c r="S1002" i="7"/>
  <c r="B1002" i="7" s="1"/>
  <c r="V1002" i="7"/>
  <c r="U1002" i="7"/>
  <c r="C1002" i="7" s="1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Q1003" i="7" l="1"/>
  <c r="R1003" i="7"/>
  <c r="S1003" i="7"/>
  <c r="T1003" i="7"/>
  <c r="V1003" i="7"/>
  <c r="U1003" i="7"/>
  <c r="C1003" i="7" s="1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B1003" i="7" l="1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B1004" i="7" s="1"/>
  <c r="A1003" i="7"/>
  <c r="C1004" i="7" l="1"/>
  <c r="A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B1005" i="7" l="1"/>
  <c r="C1005" i="7"/>
  <c r="T1006" i="7"/>
  <c r="S1006" i="7"/>
  <c r="B1006" i="7" s="1"/>
  <c r="V1006" i="7"/>
  <c r="U1006" i="7"/>
  <c r="C1006" i="7" s="1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V1007" i="7" l="1"/>
  <c r="U1007" i="7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C1007" i="7" l="1"/>
  <c r="B1007" i="7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s="1"/>
  <c r="B1010" i="7" l="1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B1016" i="7" s="1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C1016" i="7" l="1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C1020" i="7" l="1"/>
  <c r="B1020" i="7"/>
  <c r="U1021" i="7"/>
  <c r="V1021" i="7"/>
  <c r="R1021" i="7"/>
  <c r="Q1021" i="7"/>
  <c r="A1021" i="7" s="1"/>
  <c r="T1021" i="7"/>
  <c r="S1021" i="7"/>
  <c r="B1021" i="7" s="1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C1021" i="7" l="1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C1024" i="7" l="1"/>
  <c r="B1024" i="7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B1025" i="7"/>
  <c r="A1025" i="7"/>
  <c r="R1026" i="7"/>
  <c r="Q1026" i="7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s="1"/>
  <c r="A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C1028" i="7" l="1"/>
  <c r="A1028" i="7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B1030" i="7" s="1"/>
  <c r="V1030" i="7"/>
  <c r="U1030" i="7"/>
  <c r="C1030" i="7" s="1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D1033" i="7" l="1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C1032" i="7" s="1"/>
  <c r="A1031" i="7"/>
  <c r="S1032" i="7"/>
  <c r="B1032" i="7" s="1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D1035" i="7" l="1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C1034" i="7" s="1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B1036" i="7" s="1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V1037" i="7" l="1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C1038" i="7" l="1"/>
  <c r="T1039" i="7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s="1"/>
  <c r="Q1040" i="7" l="1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l="1"/>
  <c r="A1041" i="7"/>
  <c r="T1042" i="7"/>
  <c r="S1042" i="7"/>
  <c r="B1042" i="7" s="1"/>
  <c r="V1042" i="7"/>
  <c r="U1042" i="7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C1042" i="7" l="1"/>
  <c r="A1042" i="7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C1044" i="7" s="1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B1045" i="7" l="1"/>
  <c r="C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C1048" i="7" s="1"/>
  <c r="T1048" i="7"/>
  <c r="S1048" i="7"/>
  <c r="B1048" i="7" s="1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V1049" i="7" l="1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C1050" i="7" l="1"/>
  <c r="B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C1051" i="7" l="1"/>
  <c r="B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5" i="7" s="1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B1055" i="7" l="1"/>
  <c r="C1055" i="7"/>
  <c r="V1056" i="7"/>
  <c r="U1056" i="7"/>
  <c r="C1056" i="7" s="1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B1056" i="7" l="1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7" i="7" s="1"/>
  <c r="A1056" i="7"/>
  <c r="T1057" i="7"/>
  <c r="S1057" i="7"/>
  <c r="V1057" i="7"/>
  <c r="U1057" i="7"/>
  <c r="C1057" i="7" s="1"/>
  <c r="B1057" i="7" l="1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A1059" i="7" s="1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C1059" i="7" l="1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C1061" i="7" s="1"/>
  <c r="A1060" i="7"/>
  <c r="S1061" i="7"/>
  <c r="T1061" i="7"/>
  <c r="R1061" i="7"/>
  <c r="Q1061" i="7"/>
  <c r="A1061" i="7" s="1"/>
  <c r="B1061" i="7" l="1"/>
  <c r="Q1062" i="7"/>
  <c r="R1062" i="7"/>
  <c r="T1062" i="7"/>
  <c r="S1062" i="7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B1062" i="7" l="1"/>
  <c r="D1065" i="7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A1065" i="7" l="1"/>
  <c r="C1065" i="7"/>
  <c r="B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R1067" i="7"/>
  <c r="Q1067" i="7"/>
  <c r="A1067" i="7" s="1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C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R1069" i="7"/>
  <c r="Q1069" i="7"/>
  <c r="A1069" i="7" s="1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B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C1070" i="7" l="1"/>
  <c r="B1070" i="7"/>
  <c r="R1071" i="7"/>
  <c r="Q1071" i="7"/>
  <c r="A1071" i="7" s="1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C1071" i="7" s="1"/>
  <c r="B1071" i="7" l="1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A1072" i="7" s="1"/>
  <c r="T1072" i="7"/>
  <c r="S1072" i="7"/>
  <c r="U1072" i="7"/>
  <c r="V1072" i="7"/>
  <c r="C1072" i="7" l="1"/>
  <c r="B1072" i="7"/>
  <c r="R1073" i="7"/>
  <c r="Q1073" i="7"/>
  <c r="A1073" i="7" s="1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B1073" i="7" l="1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s="1"/>
  <c r="C1074" i="7" l="1"/>
  <c r="B1074" i="7"/>
  <c r="Q1075" i="7"/>
  <c r="R1075" i="7"/>
  <c r="T1075" i="7"/>
  <c r="S1075" i="7"/>
  <c r="B1075" i="7" s="1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D1078" i="7" l="1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B1077" i="7" s="1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s="1"/>
  <c r="V1079" i="7" l="1"/>
  <c r="U1079" i="7"/>
  <c r="C1079" i="7" s="1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B1079" i="7" l="1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80" i="7" s="1"/>
  <c r="A1079" i="7"/>
  <c r="B1080" i="7" l="1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s="1"/>
  <c r="C1081" i="7" l="1"/>
  <c r="B1081" i="7"/>
  <c r="T1082" i="7"/>
  <c r="S1082" i="7"/>
  <c r="B1082" i="7" s="1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C1082" i="7" l="1"/>
  <c r="A1082" i="7"/>
  <c r="T1083" i="7"/>
  <c r="S1083" i="7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A1083" i="7" l="1"/>
  <c r="B1083" i="7"/>
  <c r="C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B1085" i="7" l="1"/>
  <c r="C1085" i="7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C1087" i="7" s="1"/>
  <c r="A1087" i="7" l="1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B1088" i="7" l="1"/>
  <c r="C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V1090" i="7"/>
  <c r="U1090" i="7"/>
  <c r="A1089" i="7"/>
  <c r="S1090" i="7"/>
  <c r="T1090" i="7"/>
  <c r="A1090" i="7" l="1"/>
  <c r="B1090" i="7"/>
  <c r="C1090" i="7"/>
  <c r="V1091" i="7"/>
  <c r="U1091" i="7"/>
  <c r="C1091" i="7" s="1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B1091" i="7" l="1"/>
  <c r="A1091" i="7"/>
  <c r="V1092" i="7"/>
  <c r="U1092" i="7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C1092" i="7" l="1"/>
  <c r="B1092" i="7"/>
  <c r="A1092" i="7"/>
  <c r="V1093" i="7"/>
  <c r="U1093" i="7"/>
  <c r="C1093" i="7" s="1"/>
  <c r="R1093" i="7"/>
  <c r="Q1093" i="7"/>
  <c r="A1093" i="7" s="1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Q1094" i="7"/>
  <c r="R1094" i="7"/>
  <c r="V1094" i="7"/>
  <c r="U1094" i="7"/>
  <c r="T1094" i="7"/>
  <c r="S1094" i="7"/>
  <c r="B1094" i="7" s="1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C1094" i="7" l="1"/>
  <c r="T1095" i="7"/>
  <c r="S1095" i="7"/>
  <c r="B1095" i="7" s="1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C1095" i="7" l="1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C1099" i="7" s="1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B1099" i="7" l="1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1" i="7" s="1"/>
  <c r="A1100" i="7"/>
  <c r="C1101" i="7" l="1"/>
  <c r="B1101" i="7"/>
  <c r="R1102" i="7"/>
  <c r="Q1102" i="7"/>
  <c r="A1102" i="7" s="1"/>
  <c r="V1102" i="7"/>
  <c r="U1102" i="7"/>
  <c r="C1102" i="7" s="1"/>
  <c r="T1102" i="7"/>
  <c r="S1102" i="7"/>
  <c r="B1102" i="7" s="1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T1103" i="7" l="1"/>
  <c r="S1103" i="7"/>
  <c r="B1103" i="7" s="1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B1104" i="7" l="1"/>
  <c r="A1104" i="7"/>
  <c r="C1104" i="7"/>
  <c r="V1105" i="7"/>
  <c r="U1105" i="7"/>
  <c r="C1105" i="7" s="1"/>
  <c r="Q1105" i="7"/>
  <c r="R1105" i="7"/>
  <c r="S1105" i="7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B1105" i="7" l="1"/>
  <c r="A1105" i="7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T1106" i="7"/>
  <c r="S1106" i="7"/>
  <c r="U1106" i="7"/>
  <c r="V1106" i="7"/>
  <c r="C1106" i="7" l="1"/>
  <c r="B1106" i="7"/>
  <c r="A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s="1"/>
  <c r="B1107" i="7" l="1"/>
  <c r="V1108" i="7"/>
  <c r="U1108" i="7"/>
  <c r="C1108" i="7" s="1"/>
  <c r="T1108" i="7"/>
  <c r="S1108" i="7"/>
  <c r="B1108" i="7" s="1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A1108" i="7" s="1"/>
  <c r="D1111" i="7" l="1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C1110" i="7" l="1"/>
  <c r="D1113" i="7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R1116" i="7"/>
  <c r="T1116" i="7"/>
  <c r="S1116" i="7"/>
  <c r="V1116" i="7"/>
  <c r="U1116" i="7"/>
  <c r="C1116" i="7" s="1"/>
  <c r="A1116" i="7" l="1"/>
  <c r="B1116" i="7"/>
  <c r="R1117" i="7"/>
  <c r="Q1117" i="7"/>
  <c r="A1117" i="7" s="1"/>
  <c r="T1117" i="7"/>
  <c r="S1117" i="7"/>
  <c r="B1117" i="7" s="1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T1118" i="7"/>
  <c r="S1118" i="7"/>
  <c r="V1118" i="7"/>
  <c r="U1118" i="7"/>
  <c r="C1118" i="7" s="1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B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A1119" i="7" l="1"/>
  <c r="C1119" i="7"/>
  <c r="B1119" i="7"/>
  <c r="R1120" i="7"/>
  <c r="Q1120" i="7"/>
  <c r="A1120" i="7" s="1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B1120" i="7" l="1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A1121" i="7"/>
  <c r="B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A1123" i="7" s="1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B1123" i="7" l="1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A1125" i="7" s="1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C1125" i="7" s="1"/>
  <c r="A1124" i="7"/>
  <c r="B1125" i="7" l="1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C1126" i="7" s="1"/>
  <c r="V1126" i="7"/>
  <c r="Q1126" i="7"/>
  <c r="R1126" i="7"/>
  <c r="T1127" i="7" l="1"/>
  <c r="S1127" i="7"/>
  <c r="B1127" i="7" s="1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C1127" i="7" l="1"/>
  <c r="V1128" i="7"/>
  <c r="U1128" i="7"/>
  <c r="C1128" i="7" s="1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B1128" i="7" l="1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B1129" i="7"/>
  <c r="A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C1131" i="7" s="1"/>
  <c r="R1131" i="7"/>
  <c r="Q1131" i="7"/>
  <c r="A1131" i="7" s="1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B1131" i="7" l="1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C1133" i="7" s="1"/>
  <c r="R1133" i="7"/>
  <c r="Q1133" i="7"/>
  <c r="A1132" i="7"/>
  <c r="T1133" i="7"/>
  <c r="S1133" i="7"/>
  <c r="B1133" i="7" l="1"/>
  <c r="A1133" i="7"/>
  <c r="Q1134" i="7"/>
  <c r="R1134" i="7"/>
  <c r="V1134" i="7"/>
  <c r="U1134" i="7"/>
  <c r="C1134" i="7" s="1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s="1"/>
  <c r="C1135" i="7" l="1"/>
  <c r="R1136" i="7"/>
  <c r="Q1136" i="7"/>
  <c r="A1136" i="7" s="1"/>
  <c r="T1136" i="7"/>
  <c r="S1136" i="7"/>
  <c r="B1136" i="7" s="1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C1136" i="7" l="1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R1137" i="7"/>
  <c r="V1137" i="7"/>
  <c r="U1137" i="7"/>
  <c r="T1137" i="7"/>
  <c r="S1137" i="7"/>
  <c r="B1137" i="7" s="1"/>
  <c r="A1137" i="7" l="1"/>
  <c r="C1137" i="7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B1139" i="7" s="1"/>
  <c r="A1138" i="7"/>
  <c r="A1139" i="7" l="1"/>
  <c r="C1139" i="7"/>
  <c r="Q1140" i="7"/>
  <c r="R1140" i="7"/>
  <c r="T1140" i="7"/>
  <c r="S1140" i="7"/>
  <c r="B1140" i="7" s="1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T1141" i="7"/>
  <c r="S1141" i="7"/>
  <c r="B1141" i="7" s="1"/>
  <c r="V1141" i="7"/>
  <c r="U1141" i="7"/>
  <c r="C1141" i="7" s="1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A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C1143" i="7" s="1"/>
  <c r="V1143" i="7"/>
  <c r="R1143" i="7"/>
  <c r="Q1143" i="7"/>
  <c r="S1143" i="7"/>
  <c r="T1143" i="7"/>
  <c r="A1142" i="7"/>
  <c r="B1143" i="7" l="1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A1145" i="7" s="1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B1145" i="7" l="1"/>
  <c r="Q1146" i="7"/>
  <c r="R1146" i="7"/>
  <c r="V1146" i="7"/>
  <c r="U1146" i="7"/>
  <c r="C1146" i="7" s="1"/>
  <c r="T1146" i="7"/>
  <c r="S1146" i="7"/>
  <c r="B1146" i="7" s="1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V1147" i="7" l="1"/>
  <c r="U1147" i="7"/>
  <c r="C1147" i="7" s="1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A1147" i="7" l="1"/>
  <c r="B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B1149" i="7" s="1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A1149" i="7" l="1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B1153" i="7"/>
  <c r="A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A1155" i="7" l="1"/>
  <c r="B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s="1"/>
  <c r="D1162" i="7" l="1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V1160" i="7"/>
  <c r="U1160" i="7"/>
  <c r="Q1160" i="7"/>
  <c r="R1160" i="7"/>
  <c r="B1160" i="7" l="1"/>
  <c r="C1160" i="7"/>
  <c r="R1161" i="7"/>
  <c r="Q1161" i="7"/>
  <c r="A1161" i="7" s="1"/>
  <c r="S1161" i="7"/>
  <c r="T1161" i="7"/>
  <c r="V1161" i="7"/>
  <c r="U1161" i="7"/>
  <c r="C1161" i="7" s="1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B1161" i="7" l="1"/>
  <c r="R1162" i="7"/>
  <c r="Q1162" i="7"/>
  <c r="A1162" i="7" s="1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C1162" i="7" l="1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s="1"/>
  <c r="C1163" i="7" l="1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s="1"/>
  <c r="C1165" i="7" l="1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C1167" i="7" l="1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l="1"/>
  <c r="B1169" i="7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B1171" i="7" l="1"/>
  <c r="C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A1171" i="7"/>
  <c r="B1172" i="7" l="1"/>
  <c r="C1172" i="7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B1175" i="7" s="1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A1175" i="7" s="1"/>
  <c r="C1175" i="7" l="1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C1179" i="7" s="1"/>
  <c r="A1178" i="7"/>
  <c r="R1179" i="7"/>
  <c r="Q1179" i="7"/>
  <c r="T1179" i="7"/>
  <c r="S1179" i="7"/>
  <c r="B1179" i="7" s="1"/>
  <c r="V1180" i="7" l="1"/>
  <c r="U1180" i="7"/>
  <c r="C1180" i="7" s="1"/>
  <c r="R1180" i="7"/>
  <c r="Q1180" i="7"/>
  <c r="A1180" i="7" s="1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B1180" i="7" l="1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C1187" i="7" s="1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R1188" i="7" l="1"/>
  <c r="Q1188" i="7"/>
  <c r="A1188" i="7" s="1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B1188" i="7" l="1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l="1"/>
  <c r="A1189" i="7"/>
  <c r="T1190" i="7"/>
  <c r="S1190" i="7"/>
  <c r="B1190" i="7" s="1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C1190" i="7" l="1"/>
  <c r="V1191" i="7"/>
  <c r="U1191" i="7"/>
  <c r="C1191" i="7" s="1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B1191" i="7" l="1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B1193" i="7" s="1"/>
  <c r="A1192" i="7"/>
  <c r="A1193" i="7" l="1"/>
  <c r="R1194" i="7"/>
  <c r="Q1194" i="7"/>
  <c r="A1194" i="7" s="1"/>
  <c r="T1194" i="7"/>
  <c r="S1194" i="7"/>
  <c r="B1194" i="7" s="1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C1194" i="7" l="1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C1197" i="7" s="1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A1197" i="7" l="1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C1198" i="7" s="1"/>
  <c r="S1198" i="7"/>
  <c r="T1198" i="7"/>
  <c r="Q1198" i="7"/>
  <c r="R1198" i="7"/>
  <c r="B1198" i="7" l="1"/>
  <c r="Q1199" i="7"/>
  <c r="R1199" i="7"/>
  <c r="T1199" i="7"/>
  <c r="S1199" i="7"/>
  <c r="B1199" i="7" s="1"/>
  <c r="V1199" i="7"/>
  <c r="U1199" i="7"/>
  <c r="C1199" i="7" s="1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R1200" i="7" l="1"/>
  <c r="Q1200" i="7"/>
  <c r="A1200" i="7" s="1"/>
  <c r="T1200" i="7"/>
  <c r="S1200" i="7"/>
  <c r="B1200" i="7" s="1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C1200" i="7" l="1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C1202" i="7" s="1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B1202" i="7" l="1"/>
  <c r="A1202" i="7"/>
  <c r="T1203" i="7"/>
  <c r="S1203" i="7"/>
  <c r="B1203" i="7" s="1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C1203" i="7" s="1"/>
  <c r="V1204" i="7" l="1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C1207" i="7" l="1"/>
  <c r="B1207" i="7"/>
  <c r="A1207" i="7"/>
  <c r="R1208" i="7"/>
  <c r="Q1208" i="7"/>
  <c r="A1208" i="7" s="1"/>
  <c r="V1208" i="7"/>
  <c r="U1208" i="7"/>
  <c r="C1208" i="7" s="1"/>
  <c r="S1208" i="7"/>
  <c r="B1208" i="7" s="1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T1209" i="7" l="1"/>
  <c r="S1209" i="7"/>
  <c r="B1209" i="7" s="1"/>
  <c r="V1209" i="7"/>
  <c r="U1209" i="7"/>
  <c r="C1209" i="7" s="1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D1212" i="7" l="1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B1210" i="7" l="1"/>
  <c r="A1210" i="7"/>
  <c r="C1210" i="7"/>
  <c r="V1211" i="7"/>
  <c r="U1211" i="7"/>
  <c r="C1211" i="7" s="1"/>
  <c r="T1211" i="7"/>
  <c r="S1211" i="7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B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s="1"/>
  <c r="B1212" i="7" l="1"/>
  <c r="V1213" i="7"/>
  <c r="U1213" i="7"/>
  <c r="C1213" i="7" s="1"/>
  <c r="A1212" i="7"/>
  <c r="R1213" i="7"/>
  <c r="Q1213" i="7"/>
  <c r="T1213" i="7"/>
  <c r="S1213" i="7"/>
  <c r="B1213" i="7" s="1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A1213" i="7" l="1"/>
  <c r="R1214" i="7"/>
  <c r="Q1214" i="7"/>
  <c r="A1214" i="7" s="1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C1214" i="7" l="1"/>
  <c r="B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l="1"/>
  <c r="A1215" i="7"/>
  <c r="C1215" i="7"/>
  <c r="V1216" i="7"/>
  <c r="U1216" i="7"/>
  <c r="C1216" i="7" s="1"/>
  <c r="S1216" i="7"/>
  <c r="T1216" i="7"/>
  <c r="R1216" i="7"/>
  <c r="Q1216" i="7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A1216" i="7" l="1"/>
  <c r="B1216" i="7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C1217" i="7" l="1"/>
  <c r="B1217" i="7"/>
  <c r="A1217" i="7"/>
  <c r="V1218" i="7"/>
  <c r="U1218" i="7"/>
  <c r="C1218" i="7" s="1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B1218" i="7" l="1"/>
  <c r="Q1219" i="7"/>
  <c r="R1219" i="7"/>
  <c r="V1219" i="7"/>
  <c r="U1219" i="7"/>
  <c r="C1219" i="7" s="1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B1219" i="7" l="1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C1220" i="7" s="1"/>
  <c r="A1219" i="7"/>
  <c r="B1220" i="7" l="1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B1224" i="7" s="1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B1227" i="7" s="1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C1227" i="7" l="1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C1230" i="7" s="1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B1230" i="7" l="1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s="1"/>
  <c r="C1231" i="7" l="1"/>
  <c r="A1231" i="7"/>
  <c r="S1232" i="7"/>
  <c r="T1232" i="7"/>
  <c r="V1232" i="7"/>
  <c r="U1232" i="7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C1232" i="7" l="1"/>
  <c r="B1232" i="7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B1233" i="7" l="1"/>
  <c r="C1233" i="7"/>
  <c r="A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s="1"/>
  <c r="C1236" i="7" l="1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C1239" i="7" s="1"/>
  <c r="V1239" i="7"/>
  <c r="Q1239" i="7"/>
  <c r="R1239" i="7"/>
  <c r="T1239" i="7"/>
  <c r="S1239" i="7"/>
  <c r="B1239" i="7" s="1"/>
  <c r="R1240" i="7" l="1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B1240" i="7" s="1"/>
  <c r="T1240" i="7"/>
  <c r="V1240" i="7"/>
  <c r="U1240" i="7"/>
  <c r="A1239" i="7"/>
  <c r="C1240" i="7" l="1"/>
  <c r="Q1241" i="7"/>
  <c r="R1241" i="7"/>
  <c r="T1241" i="7"/>
  <c r="S1241" i="7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B1241" i="7" l="1"/>
  <c r="C1241" i="7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C1243" i="7" s="1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A1243" i="7" l="1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C1244" i="7" s="1"/>
  <c r="S1244" i="7"/>
  <c r="T1244" i="7"/>
  <c r="R1244" i="7"/>
  <c r="Q1244" i="7"/>
  <c r="A1244" i="7" s="1"/>
  <c r="B1244" i="7" l="1"/>
  <c r="V1245" i="7"/>
  <c r="U1245" i="7"/>
  <c r="C1245" i="7" s="1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B1245" i="7" l="1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s="1"/>
  <c r="B1248" i="7" l="1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C1249" i="7" s="1"/>
  <c r="A1248" i="7"/>
  <c r="U1250" i="7" l="1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B1250" i="7" s="1"/>
  <c r="T1250" i="7"/>
  <c r="Q1250" i="7"/>
  <c r="R1250" i="7"/>
  <c r="A1249" i="7"/>
  <c r="C1250" i="7" l="1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B1251" i="7" s="1"/>
  <c r="A1250" i="7"/>
  <c r="V1251" i="7"/>
  <c r="U1251" i="7"/>
  <c r="R1251" i="7"/>
  <c r="Q1251" i="7"/>
  <c r="A1251" i="7" s="1"/>
  <c r="C1251" i="7" l="1"/>
  <c r="Q1252" i="7"/>
  <c r="R1252" i="7"/>
  <c r="V1252" i="7"/>
  <c r="U1252" i="7"/>
  <c r="C1252" i="7" s="1"/>
  <c r="T1252" i="7"/>
  <c r="S1252" i="7"/>
  <c r="B1252" i="7" s="1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Q1253" i="7" l="1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C1254" i="7" s="1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B1254" i="7" l="1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A1256" i="7" s="1"/>
  <c r="T1256" i="7"/>
  <c r="S1256" i="7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B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A1257" i="7" l="1"/>
  <c r="C1257" i="7"/>
  <c r="B1257" i="7"/>
  <c r="S1258" i="7"/>
  <c r="T1258" i="7"/>
  <c r="V1258" i="7"/>
  <c r="U1258" i="7"/>
  <c r="C1258" i="7" s="1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B1258" i="7" l="1"/>
  <c r="A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A1259" i="7" l="1"/>
  <c r="B1259" i="7"/>
  <c r="C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R1261" i="7"/>
  <c r="Q1261" i="7"/>
  <c r="A1261" i="7" s="1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C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B1262" i="7" l="1"/>
  <c r="A1262" i="7"/>
  <c r="Q1263" i="7"/>
  <c r="R1263" i="7"/>
  <c r="T1263" i="7"/>
  <c r="S1263" i="7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B1263" i="7" l="1"/>
  <c r="A1263" i="7"/>
  <c r="V1264" i="7"/>
  <c r="U1264" i="7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C1264" i="7" l="1"/>
  <c r="B1264" i="7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C1266" i="7" s="1"/>
  <c r="B1266" i="7" l="1"/>
  <c r="A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s="1"/>
  <c r="B1267" i="7" l="1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s="1"/>
  <c r="B1268" i="7" l="1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C1270" i="7" s="1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D1273" i="7" l="1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C1271" i="7" l="1"/>
  <c r="B1271" i="7"/>
  <c r="V1272" i="7"/>
  <c r="U1272" i="7"/>
  <c r="C1272" i="7" s="1"/>
  <c r="R1272" i="7"/>
  <c r="Q1272" i="7"/>
  <c r="A1272" i="7" s="1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A1274" i="7" l="1"/>
  <c r="C1274" i="7"/>
  <c r="B1274" i="7"/>
  <c r="R1275" i="7"/>
  <c r="Q1275" i="7"/>
  <c r="A1275" i="7" s="1"/>
  <c r="T1275" i="7"/>
  <c r="S1275" i="7"/>
  <c r="B1275" i="7" s="1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C1275" i="7" l="1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s="1"/>
  <c r="B1276" i="7" l="1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B1279" i="7" s="1"/>
  <c r="A1278" i="7"/>
  <c r="C1279" i="7" l="1"/>
  <c r="S1280" i="7"/>
  <c r="T1280" i="7"/>
  <c r="V1280" i="7"/>
  <c r="U1280" i="7"/>
  <c r="C1280" i="7" s="1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C1283" i="7" s="1"/>
  <c r="R1283" i="7"/>
  <c r="Q1283" i="7"/>
  <c r="A1283" i="7" s="1"/>
  <c r="T1283" i="7"/>
  <c r="S1283" i="7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B1283" i="7" l="1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l="1"/>
  <c r="C1284" i="7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C1286" i="7" s="1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B1286" i="7" l="1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B1288" i="7" l="1"/>
  <c r="T1289" i="7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s="1"/>
  <c r="D1292" i="7" l="1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C1290" i="7" l="1"/>
  <c r="B1290" i="7"/>
  <c r="A1290" i="7"/>
  <c r="R1291" i="7"/>
  <c r="Q1291" i="7"/>
  <c r="A1291" i="7" s="1"/>
  <c r="T1291" i="7"/>
  <c r="S1291" i="7"/>
  <c r="B1291" i="7" s="1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s="1"/>
  <c r="C1292" i="7" l="1"/>
  <c r="T1293" i="7"/>
  <c r="S1293" i="7"/>
  <c r="B1293" i="7" s="1"/>
  <c r="R1293" i="7"/>
  <c r="Q1293" i="7"/>
  <c r="A1293" i="7" s="1"/>
  <c r="V1293" i="7"/>
  <c r="U1293" i="7"/>
  <c r="C1293" i="7" s="1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T1294" i="7" l="1"/>
  <c r="S1294" i="7"/>
  <c r="B1294" i="7" s="1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C1294" i="7" l="1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C1297" i="7" s="1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D1300" i="7" l="1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C1298" i="7"/>
  <c r="B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300" i="7" s="1"/>
  <c r="A1299" i="7"/>
  <c r="T1300" i="7"/>
  <c r="S1300" i="7"/>
  <c r="B1300" i="7" s="1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V1301" i="7"/>
  <c r="U1301" i="7"/>
  <c r="C1301" i="7" s="1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A1302" i="7" s="1"/>
  <c r="R1302" i="7"/>
  <c r="T1302" i="7"/>
  <c r="S1302" i="7"/>
  <c r="V1302" i="7"/>
  <c r="U1302" i="7"/>
  <c r="C1302" i="7" s="1"/>
  <c r="B1302" i="7" l="1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B1303" i="7" l="1"/>
  <c r="C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A1305" i="7" s="1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C1305" i="7" l="1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B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7" i="7" s="1"/>
  <c r="A1306" i="7"/>
  <c r="C1307" i="7" l="1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B1310" i="7"/>
  <c r="A1310" i="7"/>
  <c r="T1311" i="7"/>
  <c r="S1311" i="7"/>
  <c r="B1311" i="7" s="1"/>
  <c r="V1311" i="7"/>
  <c r="U1311" i="7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C1311" i="7" l="1"/>
  <c r="A1311" i="7"/>
  <c r="R1312" i="7"/>
  <c r="Q1312" i="7"/>
  <c r="A1312" i="7" s="1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C1312" i="7" l="1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A1313" i="7"/>
  <c r="C1314" i="7" l="1"/>
  <c r="D1317" i="7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C1315" i="7" l="1"/>
  <c r="B1315" i="7"/>
  <c r="A1315" i="7"/>
  <c r="S1316" i="7"/>
  <c r="T1316" i="7"/>
  <c r="R1316" i="7"/>
  <c r="Q1316" i="7"/>
  <c r="U1316" i="7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A1316" i="7" l="1"/>
  <c r="C1316" i="7"/>
  <c r="B1316" i="7"/>
  <c r="V1317" i="7"/>
  <c r="U1317" i="7"/>
  <c r="C1317" i="7" s="1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B1317" i="7"/>
  <c r="Q1318" i="7"/>
  <c r="R1318" i="7"/>
  <c r="V1318" i="7"/>
  <c r="U1318" i="7"/>
  <c r="C1318" i="7" s="1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B1318" i="7" l="1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C1319" i="7" s="1"/>
  <c r="A1318" i="7"/>
  <c r="R1319" i="7"/>
  <c r="Q1319" i="7"/>
  <c r="T1319" i="7"/>
  <c r="S1319" i="7"/>
  <c r="B1319" i="7" s="1"/>
  <c r="S1320" i="7" l="1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B1321" i="7" s="1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D1324" i="7" l="1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B1322" i="7" l="1"/>
  <c r="A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s="1"/>
  <c r="D1326" i="7" l="1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B1325" i="7" s="1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C1325" i="7" l="1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B1327" i="7"/>
  <c r="V1328" i="7"/>
  <c r="U1328" i="7"/>
  <c r="C1328" i="7" s="1"/>
  <c r="T1328" i="7"/>
  <c r="S1328" i="7"/>
  <c r="B1328" i="7" s="1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V1329" i="7" l="1"/>
  <c r="U1329" i="7"/>
  <c r="C1329" i="7" s="1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C1331" i="7"/>
  <c r="A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B1337" i="7" l="1"/>
  <c r="C1337" i="7"/>
  <c r="V1338" i="7"/>
  <c r="U1338" i="7"/>
  <c r="C1338" i="7" s="1"/>
  <c r="R1338" i="7"/>
  <c r="Q1338" i="7"/>
  <c r="A1338" i="7" s="1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C1340" i="7" l="1"/>
  <c r="B1340" i="7"/>
  <c r="T1341" i="7"/>
  <c r="S1341" i="7"/>
  <c r="B1341" i="7" s="1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C1341" i="7" l="1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A1342" i="7" s="1"/>
  <c r="R1342" i="7"/>
  <c r="T1342" i="7"/>
  <c r="S1342" i="7"/>
  <c r="V1342" i="7"/>
  <c r="U1342" i="7"/>
  <c r="C1342" i="7" s="1"/>
  <c r="B1342" i="7" l="1"/>
  <c r="R1343" i="7"/>
  <c r="Q1343" i="7"/>
  <c r="A1343" i="7" s="1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C1343" i="7" s="1"/>
  <c r="B1343" i="7" l="1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s="1"/>
  <c r="C1345" i="7" l="1"/>
  <c r="T1346" i="7"/>
  <c r="S1346" i="7"/>
  <c r="B1346" i="7" s="1"/>
  <c r="V1346" i="7"/>
  <c r="U1346" i="7"/>
  <c r="C1346" i="7" s="1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D1349" i="7" l="1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B1348" i="7" s="1"/>
  <c r="V1348" i="7"/>
  <c r="U1348" i="7"/>
  <c r="C1348" i="7" s="1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D1351" i="7" l="1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s="1"/>
  <c r="C1349" i="7" l="1"/>
  <c r="Q1350" i="7"/>
  <c r="R1350" i="7"/>
  <c r="T1350" i="7"/>
  <c r="S1350" i="7"/>
  <c r="B1350" i="7" s="1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D1353" i="7" l="1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B1351" i="7"/>
  <c r="A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A1353" i="7" s="1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C1353" i="7" l="1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C1358" i="7" s="1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A1358" i="7" l="1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C1361" i="7" s="1"/>
  <c r="R1361" i="7"/>
  <c r="Q1361" i="7"/>
  <c r="A1361" i="7" s="1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B1361" i="7" l="1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B1362" i="7" s="1"/>
  <c r="R1362" i="7"/>
  <c r="Q1362" i="7"/>
  <c r="V1362" i="7"/>
  <c r="U1362" i="7"/>
  <c r="C1362" i="7" s="1"/>
  <c r="V1363" i="7" l="1"/>
  <c r="U1363" i="7"/>
  <c r="C1363" i="7" s="1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B1363" i="7" l="1"/>
  <c r="R1364" i="7"/>
  <c r="Q1364" i="7"/>
  <c r="A1364" i="7" s="1"/>
  <c r="T1364" i="7"/>
  <c r="S1364" i="7"/>
  <c r="B1364" i="7" s="1"/>
  <c r="A1363" i="7"/>
  <c r="V1364" i="7"/>
  <c r="U1364" i="7"/>
  <c r="C1364" i="7" s="1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S1365" i="7" l="1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s="1"/>
  <c r="B1365" i="7" l="1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C1367" i="7" s="1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A1367" i="7" s="1"/>
  <c r="T1367" i="7"/>
  <c r="S1367" i="7"/>
  <c r="B1367" i="7" s="1"/>
  <c r="D1370" i="7" l="1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s="1"/>
  <c r="B1370" i="7" l="1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s="1"/>
  <c r="B1371" i="7" l="1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s="1"/>
  <c r="B1372" i="7" l="1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C1373" i="7" s="1"/>
  <c r="B1373" i="7" l="1"/>
  <c r="V1374" i="7"/>
  <c r="U1374" i="7"/>
  <c r="C1374" i="7" s="1"/>
  <c r="T1374" i="7"/>
  <c r="S1374" i="7"/>
  <c r="B1374" i="7" s="1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D1377" i="7" l="1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C1377" i="7" s="1"/>
  <c r="V1377" i="7"/>
  <c r="A1376" i="7"/>
  <c r="Q1377" i="7"/>
  <c r="R1377" i="7"/>
  <c r="T1377" i="7"/>
  <c r="S1377" i="7"/>
  <c r="B1377" i="7" s="1"/>
  <c r="A1377" i="7" l="1"/>
  <c r="R1378" i="7"/>
  <c r="Q1378" i="7"/>
  <c r="A1378" i="7" s="1"/>
  <c r="T1378" i="7"/>
  <c r="S1378" i="7"/>
  <c r="B1378" i="7" s="1"/>
  <c r="V1378" i="7"/>
  <c r="U1378" i="7"/>
  <c r="C1378" i="7" s="1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D1381" i="7" l="1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C1379" i="7" s="1"/>
  <c r="V1379" i="7"/>
  <c r="Q1379" i="7"/>
  <c r="R1379" i="7"/>
  <c r="B1379" i="7" l="1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B1380" i="7" s="1"/>
  <c r="A1379" i="7"/>
  <c r="D1383" i="7" l="1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R1382" i="7"/>
  <c r="Q1382" i="7"/>
  <c r="A1382" i="7" s="1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C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s="1"/>
  <c r="C1383" i="7" l="1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V1385" i="7"/>
  <c r="U1385" i="7"/>
  <c r="Q1385" i="7"/>
  <c r="R1385" i="7"/>
  <c r="A1384" i="7"/>
  <c r="B1385" i="7" l="1"/>
  <c r="C1385" i="7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B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C1388" i="7" s="1"/>
  <c r="A1387" i="7"/>
  <c r="A1388" i="7" l="1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B1390" i="7" l="1"/>
  <c r="A1390" i="7"/>
  <c r="C1390" i="7"/>
  <c r="R1391" i="7"/>
  <c r="Q1391" i="7"/>
  <c r="A1391" i="7" s="1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B1391" i="7" l="1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A1392" i="7" s="1"/>
  <c r="T1392" i="7"/>
  <c r="S1392" i="7"/>
  <c r="U1392" i="7"/>
  <c r="V1392" i="7"/>
  <c r="C1392" i="7" l="1"/>
  <c r="B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A1394" i="7" l="1"/>
  <c r="B1394" i="7"/>
  <c r="C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B1395" i="7" l="1"/>
  <c r="C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C1397" i="7" s="1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B1397" i="7" l="1"/>
  <c r="V1398" i="7"/>
  <c r="U1398" i="7"/>
  <c r="C1398" i="7" s="1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B1398" i="7" l="1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s="1"/>
  <c r="B1399" i="7" l="1"/>
  <c r="T1400" i="7"/>
  <c r="S1400" i="7"/>
  <c r="B1400" i="7" s="1"/>
  <c r="R1400" i="7"/>
  <c r="Q1400" i="7"/>
  <c r="A1400" i="7" s="1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C1400" i="7" l="1"/>
  <c r="V1401" i="7"/>
  <c r="U1401" i="7"/>
  <c r="C1401" i="7" s="1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B1401" i="7" l="1"/>
  <c r="R1402" i="7"/>
  <c r="Q1402" i="7"/>
  <c r="A1402" i="7" s="1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B1403" i="7" l="1"/>
  <c r="A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A1404" i="7" l="1"/>
  <c r="C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s="1"/>
  <c r="B1405" i="7" l="1"/>
  <c r="A1405" i="7"/>
  <c r="R1406" i="7"/>
  <c r="Q1406" i="7"/>
  <c r="A1406" i="7" s="1"/>
  <c r="S1406" i="7"/>
  <c r="T1406" i="7"/>
  <c r="V1406" i="7"/>
  <c r="U1406" i="7"/>
  <c r="C1406" i="7" s="1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B1406" i="7" l="1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B1409" i="7" l="1"/>
  <c r="C1409" i="7"/>
  <c r="A1409" i="7"/>
  <c r="R1410" i="7"/>
  <c r="Q1410" i="7"/>
  <c r="A1410" i="7" s="1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C1410" i="7" l="1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A1413" i="7" s="1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C1415" i="7" l="1"/>
  <c r="A1415" i="7"/>
  <c r="R1416" i="7"/>
  <c r="Q1416" i="7"/>
  <c r="A1416" i="7" s="1"/>
  <c r="S1416" i="7"/>
  <c r="T1416" i="7"/>
  <c r="V1416" i="7"/>
  <c r="U1416" i="7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C1416" i="7" l="1"/>
  <c r="B1416" i="7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A1417" i="7" s="1"/>
  <c r="R1417" i="7"/>
  <c r="T1417" i="7"/>
  <c r="S1417" i="7"/>
  <c r="V1417" i="7"/>
  <c r="U1417" i="7"/>
  <c r="C1417" i="7" s="1"/>
  <c r="B1417" i="7" l="1"/>
  <c r="R1418" i="7"/>
  <c r="Q1418" i="7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A1418" i="7" l="1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s="1"/>
  <c r="B1419" i="7" l="1"/>
  <c r="A1419" i="7"/>
  <c r="R1420" i="7"/>
  <c r="Q1420" i="7"/>
  <c r="A1420" i="7" s="1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C1420" i="7" l="1"/>
  <c r="B1420" i="7"/>
  <c r="Q1421" i="7"/>
  <c r="R1421" i="7"/>
  <c r="S1421" i="7"/>
  <c r="T1421" i="7"/>
  <c r="V1421" i="7"/>
  <c r="U1421" i="7"/>
  <c r="C1421" i="7" s="1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B1421" i="7" l="1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C1423" i="7" l="1"/>
  <c r="B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s="1"/>
  <c r="B1424" i="7" l="1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C1425" i="7" s="1"/>
  <c r="R1425" i="7"/>
  <c r="Q1425" i="7"/>
  <c r="S1425" i="7"/>
  <c r="T1425" i="7"/>
  <c r="A1424" i="7"/>
  <c r="B1425" i="7" l="1"/>
  <c r="U1426" i="7"/>
  <c r="V1426" i="7"/>
  <c r="R1426" i="7"/>
  <c r="Q1426" i="7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A1426" i="7" l="1"/>
  <c r="B1426" i="7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C1427" i="7" l="1"/>
  <c r="B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A1427" i="7"/>
  <c r="B1428" i="7" l="1"/>
  <c r="C1428" i="7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A1430" i="7" l="1"/>
  <c r="C1430" i="7"/>
  <c r="B1430" i="7"/>
  <c r="S1431" i="7"/>
  <c r="T1431" i="7"/>
  <c r="V1431" i="7"/>
  <c r="U1431" i="7"/>
  <c r="C1431" i="7" s="1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C1432" i="7" l="1"/>
  <c r="B1432" i="7"/>
  <c r="S1433" i="7"/>
  <c r="T1433" i="7"/>
  <c r="A1432" i="7"/>
  <c r="V1433" i="7"/>
  <c r="U1433" i="7"/>
  <c r="C1433" i="7" s="1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A1433" i="7" s="1"/>
  <c r="B1433" i="7" l="1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C1434" i="7"/>
  <c r="B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s="1"/>
  <c r="B1436" i="7" l="1"/>
  <c r="A1436" i="7"/>
  <c r="Q1437" i="7"/>
  <c r="R1437" i="7"/>
  <c r="S1437" i="7"/>
  <c r="T1437" i="7"/>
  <c r="V1437" i="7"/>
  <c r="U1437" i="7"/>
  <c r="C1437" i="7" s="1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B1437" i="7" l="1"/>
  <c r="R1438" i="7"/>
  <c r="Q1438" i="7"/>
  <c r="A1438" i="7" s="1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B1438" i="7" l="1"/>
  <c r="C1438" i="7"/>
  <c r="R1439" i="7"/>
  <c r="Q1439" i="7"/>
  <c r="A1439" i="7" s="1"/>
  <c r="T1439" i="7"/>
  <c r="S1439" i="7"/>
  <c r="B1439" i="7" s="1"/>
  <c r="V1439" i="7"/>
  <c r="U1439" i="7"/>
  <c r="C1439" i="7" s="1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Q1440" i="7" l="1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C1441" i="7" s="1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s="1"/>
  <c r="A1441" i="7" l="1"/>
  <c r="T1442" i="7"/>
  <c r="S1442" i="7"/>
  <c r="B1442" i="7" s="1"/>
  <c r="R1442" i="7"/>
  <c r="Q1442" i="7"/>
  <c r="A1442" i="7" s="1"/>
  <c r="V1442" i="7"/>
  <c r="U1442" i="7"/>
  <c r="C1442" i="7" s="1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R1443" i="7" l="1"/>
  <c r="Q1443" i="7"/>
  <c r="A1443" i="7" s="1"/>
  <c r="T1443" i="7"/>
  <c r="S1443" i="7"/>
  <c r="B1443" i="7" s="1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C1443" i="7" l="1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s="1"/>
  <c r="B1444" i="7" l="1"/>
  <c r="A1444" i="7"/>
  <c r="Q1445" i="7"/>
  <c r="R1445" i="7"/>
  <c r="T1445" i="7"/>
  <c r="S1445" i="7"/>
  <c r="B1445" i="7" s="1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C1445" i="7" l="1"/>
  <c r="R1446" i="7"/>
  <c r="Q1446" i="7"/>
  <c r="A1446" i="7" s="1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C1446" i="7" l="1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B1447" i="7" l="1"/>
  <c r="A1447" i="7"/>
  <c r="C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B1449" i="7" s="1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A1450" i="7" l="1"/>
  <c r="C1450" i="7"/>
  <c r="B1450" i="7"/>
  <c r="R1451" i="7"/>
  <c r="Q1451" i="7"/>
  <c r="A1451" i="7" s="1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B1451" i="7" l="1"/>
  <c r="C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C1453" i="7" l="1"/>
  <c r="D1456" i="7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S1454" i="7"/>
  <c r="T1454" i="7"/>
  <c r="V1454" i="7"/>
  <c r="U1454" i="7"/>
  <c r="C1454" i="7" s="1"/>
  <c r="A1453" i="7"/>
  <c r="B1454" i="7" l="1"/>
  <c r="A1454" i="7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s="1"/>
  <c r="B1455" i="7" l="1"/>
  <c r="R1456" i="7"/>
  <c r="Q1456" i="7"/>
  <c r="V1456" i="7"/>
  <c r="U1456" i="7"/>
  <c r="C1456" i="7" s="1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B1456" i="7" s="1"/>
  <c r="A1455" i="7"/>
  <c r="A1456" i="7" l="1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B1457" i="7"/>
  <c r="A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B1458" i="7" l="1"/>
  <c r="C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C1460" i="7" s="1"/>
  <c r="R1460" i="7"/>
  <c r="Q1460" i="7"/>
  <c r="A1460" i="7" s="1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R1461" i="7"/>
  <c r="Q1461" i="7"/>
  <c r="A1461" i="7" s="1"/>
  <c r="T1461" i="7"/>
  <c r="S1461" i="7"/>
  <c r="B1461" i="7" s="1"/>
  <c r="V1461" i="7"/>
  <c r="U1461" i="7"/>
  <c r="C1461" i="7" s="1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Q1462" i="7" l="1"/>
  <c r="R1462" i="7"/>
  <c r="T1462" i="7"/>
  <c r="S1462" i="7"/>
  <c r="B1462" i="7" s="1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V1463" i="7" l="1"/>
  <c r="U1463" i="7"/>
  <c r="C1463" i="7" s="1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B1463" i="7" l="1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C1465" i="7" s="1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B1465" i="7" l="1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B1467" i="7"/>
  <c r="A1467" i="7"/>
  <c r="Q1468" i="7"/>
  <c r="R1468" i="7"/>
  <c r="T1468" i="7"/>
  <c r="S1468" i="7"/>
  <c r="B1468" i="7" s="1"/>
  <c r="U1468" i="7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C1468" i="7" l="1"/>
  <c r="D1471" i="7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C1469" i="7"/>
  <c r="A1469" i="7"/>
  <c r="S1470" i="7"/>
  <c r="T1470" i="7"/>
  <c r="V1470" i="7"/>
  <c r="U1470" i="7"/>
  <c r="C1470" i="7" s="1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s="1"/>
  <c r="A1471" i="7" l="1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B1472" i="7" l="1"/>
  <c r="A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A1477" i="7"/>
  <c r="C1477" i="7"/>
  <c r="V1478" i="7"/>
  <c r="U1478" i="7"/>
  <c r="C1478" i="7" s="1"/>
  <c r="Q1478" i="7"/>
  <c r="R1478" i="7"/>
  <c r="S1478" i="7"/>
  <c r="B1478" i="7" s="1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Q1479" i="7" l="1"/>
  <c r="R1479" i="7"/>
  <c r="A1478" i="7"/>
  <c r="T1479" i="7"/>
  <c r="S1479" i="7"/>
  <c r="B1479" i="7" s="1"/>
  <c r="V1479" i="7"/>
  <c r="U1479" i="7"/>
  <c r="C1479" i="7" s="1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T1480" i="7" l="1"/>
  <c r="S1480" i="7"/>
  <c r="B1480" i="7" s="1"/>
  <c r="R1480" i="7"/>
  <c r="Q1480" i="7"/>
  <c r="A1480" i="7" s="1"/>
  <c r="V1480" i="7"/>
  <c r="U1480" i="7"/>
  <c r="C1480" i="7" s="1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R1481" i="7" l="1"/>
  <c r="Q1481" i="7"/>
  <c r="A1481" i="7" s="1"/>
  <c r="T1481" i="7"/>
  <c r="S1481" i="7"/>
  <c r="B1481" i="7" s="1"/>
  <c r="V1481" i="7"/>
  <c r="U1481" i="7"/>
  <c r="C1481" i="7" s="1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V1482" i="7" l="1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C1483" i="7" s="1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B1483" i="7" l="1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B1484" i="7"/>
  <c r="C1484" i="7"/>
  <c r="S1485" i="7"/>
  <c r="T1485" i="7"/>
  <c r="R1485" i="7"/>
  <c r="Q1485" i="7"/>
  <c r="A1485" i="7" s="1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C1485" i="7" l="1"/>
  <c r="B1485" i="7"/>
  <c r="T1486" i="7"/>
  <c r="S1486" i="7"/>
  <c r="B1486" i="7" s="1"/>
  <c r="Q1486" i="7"/>
  <c r="R1486" i="7"/>
  <c r="V1486" i="7"/>
  <c r="U1486" i="7"/>
  <c r="C1486" i="7" s="1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R1487" i="7" l="1"/>
  <c r="Q1487" i="7"/>
  <c r="A1487" i="7" s="1"/>
  <c r="S1487" i="7"/>
  <c r="T1487" i="7"/>
  <c r="A1486" i="7"/>
  <c r="V1487" i="7"/>
  <c r="U1487" i="7"/>
  <c r="C1487" i="7" s="1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B1487" i="7" l="1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B1491" i="7" s="1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A1491" i="7" l="1"/>
  <c r="C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s="1"/>
  <c r="B1492" i="7" l="1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B1494" i="7" l="1"/>
  <c r="A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B1496" i="7" l="1"/>
  <c r="C1496" i="7"/>
  <c r="V1497" i="7"/>
  <c r="U1497" i="7"/>
  <c r="C1497" i="7" s="1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A1497" i="7" s="1"/>
  <c r="T1497" i="7"/>
  <c r="S1497" i="7"/>
  <c r="B1497" i="7" s="1"/>
  <c r="T1498" i="7" l="1"/>
  <c r="S1498" i="7"/>
  <c r="B1498" i="7" s="1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C1498" i="7" l="1"/>
  <c r="V1499" i="7"/>
  <c r="U1499" i="7"/>
  <c r="C1499" i="7" s="1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T1499" i="7"/>
  <c r="S1499" i="7"/>
  <c r="A1499" i="7" l="1"/>
  <c r="B1499" i="7"/>
  <c r="T1500" i="7"/>
  <c r="S1500" i="7"/>
  <c r="B1500" i="7" s="1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C1500" i="7" l="1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A1501" i="7" l="1"/>
  <c r="C1501" i="7"/>
  <c r="T1502" i="7"/>
  <c r="S1502" i="7"/>
  <c r="B1502" i="7" s="1"/>
  <c r="Q1502" i="7"/>
  <c r="R1502" i="7"/>
  <c r="V1502" i="7"/>
  <c r="U1502" i="7"/>
  <c r="C1502" i="7" s="1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Q1503" i="7" l="1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C1505" i="7" s="1"/>
  <c r="A1504" i="7"/>
  <c r="A1505" i="7" l="1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B1506" i="7" l="1"/>
  <c r="C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B1507" i="7" l="1"/>
  <c r="A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C1510" i="7" s="1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D1513" i="7" l="1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C1511" i="7" s="1"/>
  <c r="R1511" i="7"/>
  <c r="Q1511" i="7"/>
  <c r="S1511" i="7"/>
  <c r="T1511" i="7"/>
  <c r="A1511" i="7" l="1"/>
  <c r="B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A1513" i="7" s="1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C1513" i="7" s="1"/>
  <c r="D1516" i="7" l="1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s="1"/>
  <c r="B1516" i="7" l="1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A1517" i="7" s="1"/>
  <c r="V1517" i="7"/>
  <c r="U1517" i="7"/>
  <c r="S1517" i="7"/>
  <c r="T1517" i="7"/>
  <c r="B1517" i="7" l="1"/>
  <c r="C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s="1"/>
  <c r="B1518" i="7" l="1"/>
  <c r="A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C1521" i="7" s="1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B1521" i="7" l="1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C1522" i="7" l="1"/>
  <c r="B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C1525" i="7" s="1"/>
  <c r="A1524" i="7"/>
  <c r="B1525" i="7" l="1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A1526" i="7" s="1"/>
  <c r="T1526" i="7"/>
  <c r="S1526" i="7"/>
  <c r="V1526" i="7"/>
  <c r="U1526" i="7"/>
  <c r="C1526" i="7" s="1"/>
  <c r="B1526" i="7" l="1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s="1"/>
  <c r="A1528" i="7" l="1"/>
  <c r="B1528" i="7"/>
  <c r="T1529" i="7"/>
  <c r="S1529" i="7"/>
  <c r="B1529" i="7" s="1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C1529" i="7" l="1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A1530" i="7" s="1"/>
  <c r="T1530" i="7"/>
  <c r="S1530" i="7"/>
  <c r="V1530" i="7"/>
  <c r="U1530" i="7"/>
  <c r="C1530" i="7" s="1"/>
  <c r="B1530" i="7" l="1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s="1"/>
  <c r="B1531" i="7" l="1"/>
  <c r="R1532" i="7"/>
  <c r="Q1532" i="7"/>
  <c r="A1532" i="7" s="1"/>
  <c r="V1532" i="7"/>
  <c r="U1532" i="7"/>
  <c r="C1532" i="7" s="1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B1532" i="7" s="1"/>
  <c r="A1531" i="7"/>
  <c r="D1535" i="7" l="1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C1533" i="7" s="1"/>
  <c r="Q1533" i="7"/>
  <c r="R1533" i="7"/>
  <c r="S1533" i="7"/>
  <c r="T1533" i="7"/>
  <c r="B1533" i="7" l="1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C1535" i="7" l="1"/>
  <c r="B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B1538" i="7" s="1"/>
  <c r="T1538" i="7"/>
  <c r="V1538" i="7"/>
  <c r="U1538" i="7"/>
  <c r="R1538" i="7"/>
  <c r="Q1538" i="7"/>
  <c r="A1538" i="7" s="1"/>
  <c r="C1538" i="7" l="1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C1540" i="7" l="1"/>
  <c r="B1540" i="7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B1541" i="7" l="1"/>
  <c r="C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C1542" i="7" l="1"/>
  <c r="A1542" i="7"/>
  <c r="V1543" i="7"/>
  <c r="U1543" i="7"/>
  <c r="C1543" i="7" s="1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B1543" i="7" l="1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A1545" i="7" s="1"/>
  <c r="S1545" i="7"/>
  <c r="T1545" i="7"/>
  <c r="V1545" i="7"/>
  <c r="U1545" i="7"/>
  <c r="C1545" i="7" s="1"/>
  <c r="B1545" i="7" l="1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s="1"/>
  <c r="B1547" i="7" l="1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C1552" i="7" s="1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B1552" i="7" l="1"/>
  <c r="R1553" i="7"/>
  <c r="Q1553" i="7"/>
  <c r="A1553" i="7" s="1"/>
  <c r="T1553" i="7"/>
  <c r="S1553" i="7"/>
  <c r="V1553" i="7"/>
  <c r="U1553" i="7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C1553" i="7" l="1"/>
  <c r="B1553" i="7"/>
  <c r="Q1554" i="7"/>
  <c r="R1554" i="7"/>
  <c r="T1554" i="7"/>
  <c r="S1554" i="7"/>
  <c r="B1554" i="7" s="1"/>
  <c r="V1554" i="7"/>
  <c r="U1554" i="7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C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s="1"/>
  <c r="C1556" i="7" l="1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A1559" i="7" s="1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A1561" i="7" l="1"/>
  <c r="C1561" i="7"/>
  <c r="B1561" i="7"/>
  <c r="T1562" i="7"/>
  <c r="S1562" i="7"/>
  <c r="B1562" i="7" s="1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C1562" i="7" l="1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s="1"/>
  <c r="B1564" i="7" l="1"/>
  <c r="T1565" i="7"/>
  <c r="S1565" i="7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B1565" i="7" l="1"/>
  <c r="A1565" i="7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B1566" i="7" l="1"/>
  <c r="C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B1568" i="7" l="1"/>
  <c r="C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C1569" i="7" s="1"/>
  <c r="A1568" i="7"/>
  <c r="B1569" i="7" l="1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A1571" i="7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l="1"/>
  <c r="A1572" i="7"/>
  <c r="B1572" i="7"/>
  <c r="R1573" i="7"/>
  <c r="Q1573" i="7"/>
  <c r="A1573" i="7" s="1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B1573" i="7" l="1"/>
  <c r="C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B1574" i="7" s="1"/>
  <c r="T1574" i="7"/>
  <c r="R1574" i="7"/>
  <c r="Q1574" i="7"/>
  <c r="U1574" i="7"/>
  <c r="V1574" i="7"/>
  <c r="A1574" i="7" l="1"/>
  <c r="C1574" i="7"/>
  <c r="Q1575" i="7"/>
  <c r="R1575" i="7"/>
  <c r="T1575" i="7"/>
  <c r="S1575" i="7"/>
  <c r="B1575" i="7" s="1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D1578" i="7" l="1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C1576" i="7" l="1"/>
  <c r="B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A1577" i="7" l="1"/>
  <c r="B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A1580" i="7" s="1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B1580" i="7" l="1"/>
  <c r="C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B1583" i="7" s="1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C1583" i="7" l="1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B1584" i="7" l="1"/>
  <c r="A1584" i="7"/>
  <c r="C1584" i="7"/>
  <c r="V1585" i="7"/>
  <c r="U1585" i="7"/>
  <c r="C1585" i="7" s="1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B1585" i="7" l="1"/>
  <c r="S1586" i="7"/>
  <c r="T1586" i="7"/>
  <c r="Q1586" i="7"/>
  <c r="R1586" i="7"/>
  <c r="V1586" i="7"/>
  <c r="U1586" i="7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C1586" i="7" l="1"/>
  <c r="B1586" i="7"/>
  <c r="Q1587" i="7"/>
  <c r="R1587" i="7"/>
  <c r="A1586" i="7"/>
  <c r="T1587" i="7"/>
  <c r="S1587" i="7"/>
  <c r="B1587" i="7" s="1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C1587" i="7" l="1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s="1"/>
  <c r="B1589" i="7" l="1"/>
  <c r="A1589" i="7"/>
  <c r="S1590" i="7"/>
  <c r="T1590" i="7"/>
  <c r="V1590" i="7"/>
  <c r="U1590" i="7"/>
  <c r="R1590" i="7"/>
  <c r="Q1590" i="7"/>
  <c r="A1590" i="7" s="1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C1590" i="7" l="1"/>
  <c r="B1590" i="7"/>
  <c r="Q1591" i="7"/>
  <c r="R1591" i="7"/>
  <c r="T1591" i="7"/>
  <c r="S1591" i="7"/>
  <c r="B1591" i="7" s="1"/>
  <c r="V1591" i="7"/>
  <c r="U1591" i="7"/>
  <c r="C1591" i="7" s="1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D1594" i="7" l="1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B1595" i="7" l="1"/>
  <c r="C1595" i="7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A1597" i="7"/>
  <c r="B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B1598" i="7" l="1"/>
  <c r="C1598" i="7"/>
  <c r="R1599" i="7"/>
  <c r="Q1599" i="7"/>
  <c r="A1599" i="7" s="1"/>
  <c r="T1599" i="7"/>
  <c r="S1599" i="7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s="1"/>
  <c r="B1599" i="7" l="1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A1600" i="7" s="1"/>
  <c r="S1600" i="7"/>
  <c r="T1600" i="7"/>
  <c r="V1600" i="7"/>
  <c r="U1600" i="7"/>
  <c r="C1600" i="7" s="1"/>
  <c r="B1600" i="7" l="1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B1602" i="7" l="1"/>
  <c r="C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l="1"/>
  <c r="A1606" i="7"/>
  <c r="B1606" i="7"/>
  <c r="Q1607" i="7"/>
  <c r="R1607" i="7"/>
  <c r="T1607" i="7"/>
  <c r="S1607" i="7"/>
  <c r="B1607" i="7" s="1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B1609" i="7" l="1"/>
  <c r="C1609" i="7"/>
  <c r="R1610" i="7"/>
  <c r="Q1610" i="7"/>
  <c r="A1610" i="7" s="1"/>
  <c r="T1610" i="7"/>
  <c r="S1610" i="7"/>
  <c r="B1610" i="7" s="1"/>
  <c r="V1610" i="7"/>
  <c r="U1610" i="7"/>
  <c r="C1610" i="7" s="1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R1611" i="7" l="1"/>
  <c r="Q1611" i="7"/>
  <c r="S1611" i="7"/>
  <c r="T1611" i="7"/>
  <c r="V1611" i="7"/>
  <c r="U1611" i="7"/>
  <c r="C1611" i="7" s="1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s="1"/>
  <c r="A1612" i="7" l="1"/>
  <c r="C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B1613" i="7" l="1"/>
  <c r="C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B1617" i="7" s="1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C1617" i="7" l="1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s="1"/>
  <c r="B1618" i="7" l="1"/>
  <c r="A1618" i="7"/>
  <c r="R1619" i="7"/>
  <c r="Q1619" i="7"/>
  <c r="A1619" i="7" s="1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C1619" i="7" l="1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s="1"/>
  <c r="B1620" i="7" l="1"/>
  <c r="A1620" i="7"/>
  <c r="Q1621" i="7"/>
  <c r="R1621" i="7"/>
  <c r="T1621" i="7"/>
  <c r="S1621" i="7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B1621" i="7" l="1"/>
  <c r="C1621" i="7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1" i="7"/>
  <c r="T1622" i="7"/>
  <c r="S1622" i="7"/>
  <c r="B1622" i="7" s="1"/>
  <c r="V1622" i="7"/>
  <c r="U1622" i="7"/>
  <c r="C1622" i="7" s="1"/>
  <c r="A1622" i="7" l="1"/>
  <c r="R1623" i="7"/>
  <c r="Q1623" i="7"/>
  <c r="A1623" i="7" s="1"/>
  <c r="T1623" i="7"/>
  <c r="S1623" i="7"/>
  <c r="B1623" i="7" s="1"/>
  <c r="V1623" i="7"/>
  <c r="U1623" i="7"/>
  <c r="C1623" i="7" s="1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R1624" i="7" l="1"/>
  <c r="Q1624" i="7"/>
  <c r="A1624" i="7" s="1"/>
  <c r="T1624" i="7"/>
  <c r="S1624" i="7"/>
  <c r="B1624" i="7" s="1"/>
  <c r="V1624" i="7"/>
  <c r="U1624" i="7"/>
  <c r="C1624" i="7" s="1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D1627" i="7" l="1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l="1"/>
  <c r="B1627" i="7"/>
  <c r="T1628" i="7"/>
  <c r="S1628" i="7"/>
  <c r="B1628" i="7" s="1"/>
  <c r="A1627" i="7"/>
  <c r="R1628" i="7"/>
  <c r="Q1628" i="7"/>
  <c r="A1628" i="7" s="1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C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B1630" i="7" l="1"/>
  <c r="C1630" i="7"/>
  <c r="A1630" i="7"/>
  <c r="R1631" i="7"/>
  <c r="Q1631" i="7"/>
  <c r="A1631" i="7" s="1"/>
  <c r="T1631" i="7"/>
  <c r="S1631" i="7"/>
  <c r="B1631" i="7" s="1"/>
  <c r="V1631" i="7"/>
  <c r="U1631" i="7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C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C1635" i="7" s="1"/>
  <c r="A1634" i="7"/>
  <c r="D1638" i="7" l="1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B1636" i="7" s="1"/>
  <c r="T1636" i="7"/>
  <c r="U1636" i="7"/>
  <c r="V1636" i="7"/>
  <c r="A1636" i="7" l="1"/>
  <c r="C1636" i="7"/>
  <c r="Q1637" i="7"/>
  <c r="R1637" i="7"/>
  <c r="T1637" i="7"/>
  <c r="S1637" i="7"/>
  <c r="B1637" i="7" s="1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D1640" i="7" l="1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s="1"/>
  <c r="B1638" i="7" l="1"/>
  <c r="Q1639" i="7"/>
  <c r="R1639" i="7"/>
  <c r="T1639" i="7"/>
  <c r="S1639" i="7"/>
  <c r="V1639" i="7"/>
  <c r="U1639" i="7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C1639" i="7" l="1"/>
  <c r="B1639" i="7"/>
  <c r="V1640" i="7"/>
  <c r="U1640" i="7"/>
  <c r="C1640" i="7" s="1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B1640" i="7" l="1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B1644" i="7"/>
  <c r="R1645" i="7"/>
  <c r="Q1645" i="7"/>
  <c r="A1645" i="7" s="1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C1645" i="7" l="1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A1646" i="7" s="1"/>
  <c r="R1646" i="7"/>
  <c r="S1646" i="7"/>
  <c r="T1646" i="7"/>
  <c r="U1646" i="7"/>
  <c r="V1646" i="7"/>
  <c r="B1646" i="7" l="1"/>
  <c r="C1646" i="7"/>
  <c r="R1647" i="7"/>
  <c r="Q1647" i="7"/>
  <c r="A1647" i="7" s="1"/>
  <c r="T1647" i="7"/>
  <c r="S1647" i="7"/>
  <c r="B1647" i="7" s="1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A1648" i="7" l="1"/>
  <c r="B1648" i="7"/>
  <c r="R1649" i="7"/>
  <c r="Q1649" i="7"/>
  <c r="A1649" i="7" s="1"/>
  <c r="S1649" i="7"/>
  <c r="T1649" i="7"/>
  <c r="V1649" i="7"/>
  <c r="U1649" i="7"/>
  <c r="C1649" i="7" s="1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B1649" i="7" l="1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C1650" i="7" l="1"/>
  <c r="B1650" i="7"/>
  <c r="A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B1652" i="7" s="1"/>
  <c r="V1652" i="7"/>
  <c r="U1652" i="7"/>
  <c r="C1652" i="7" s="1"/>
  <c r="T1653" i="7" l="1"/>
  <c r="S1653" i="7"/>
  <c r="B1653" i="7" s="1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C1653" i="7" l="1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A1655" i="7" s="1"/>
  <c r="T1655" i="7"/>
  <c r="S1655" i="7"/>
  <c r="V1655" i="7"/>
  <c r="U1655" i="7"/>
  <c r="C1655" i="7" s="1"/>
  <c r="B1655" i="7" l="1"/>
  <c r="Q1656" i="7"/>
  <c r="R1656" i="7"/>
  <c r="S1656" i="7"/>
  <c r="T1656" i="7"/>
  <c r="V1656" i="7"/>
  <c r="U1656" i="7"/>
  <c r="C1656" i="7" s="1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B1656" i="7" l="1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s="1"/>
  <c r="B1657" i="7" l="1"/>
  <c r="A1657" i="7"/>
  <c r="T1658" i="7"/>
  <c r="S1658" i="7"/>
  <c r="B1658" i="7" s="1"/>
  <c r="V1658" i="7"/>
  <c r="U1658" i="7"/>
  <c r="C1658" i="7" s="1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D1661" i="7" l="1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C1660" i="7" l="1"/>
  <c r="B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C1666" i="7" l="1"/>
  <c r="B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s="1"/>
  <c r="B1668" i="7" l="1"/>
  <c r="A1668" i="7"/>
  <c r="T1669" i="7"/>
  <c r="S1669" i="7"/>
  <c r="B1669" i="7" s="1"/>
  <c r="Q1669" i="7"/>
  <c r="R1669" i="7"/>
  <c r="V1669" i="7"/>
  <c r="U1669" i="7"/>
  <c r="C1669" i="7" s="1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D1672" i="7" l="1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B1670" i="7" l="1"/>
  <c r="C1670" i="7"/>
  <c r="A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B1672" i="7" l="1"/>
  <c r="C1672" i="7"/>
  <c r="R1673" i="7"/>
  <c r="Q1673" i="7"/>
  <c r="A1673" i="7" s="1"/>
  <c r="T1673" i="7"/>
  <c r="S1673" i="7"/>
  <c r="B1673" i="7" s="1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D1676" i="7" l="1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l="1"/>
  <c r="B1674" i="7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C1676" i="7" s="1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B1676" i="7" l="1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B1677" i="7" l="1"/>
  <c r="A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C1679" i="7" s="1"/>
  <c r="A1679" i="7" l="1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B1683" i="7" s="1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C1683" i="7" l="1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s="1"/>
  <c r="B1684" i="7" l="1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A1687" i="7" l="1"/>
  <c r="C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B1689" i="7" s="1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C1689" i="7" l="1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A1693" i="7" s="1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C1695" i="7" l="1"/>
  <c r="B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s="1"/>
  <c r="C1697" i="7" l="1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C1700" i="7" s="1"/>
  <c r="A1699" i="7"/>
  <c r="A1700" i="7" l="1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s="1"/>
  <c r="R1704" i="7" l="1"/>
  <c r="Q1704" i="7"/>
  <c r="A1704" i="7" s="1"/>
  <c r="T1704" i="7"/>
  <c r="S1704" i="7"/>
  <c r="B1704" i="7" s="1"/>
  <c r="V1704" i="7"/>
  <c r="U1704" i="7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C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B1707" i="7" l="1"/>
  <c r="A1707" i="7"/>
  <c r="R1708" i="7"/>
  <c r="Q1708" i="7"/>
  <c r="A1708" i="7" s="1"/>
  <c r="T1708" i="7"/>
  <c r="S1708" i="7"/>
  <c r="B1708" i="7" s="1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C1708" i="7" l="1"/>
  <c r="R1709" i="7"/>
  <c r="Q1709" i="7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A1709" i="7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A1711" i="7" s="1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C1711" i="7" l="1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C1712" i="7" l="1"/>
  <c r="A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B1714" i="7" s="1"/>
  <c r="A1714" i="7" l="1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A1717" i="7" s="1"/>
  <c r="T1717" i="7"/>
  <c r="S1717" i="7"/>
  <c r="B1717" i="7" s="1"/>
  <c r="V1717" i="7"/>
  <c r="U1717" i="7"/>
  <c r="C1717" i="7" s="1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V1718" i="7" l="1"/>
  <c r="U1718" i="7"/>
  <c r="C1718" i="7" s="1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A1720" i="7" s="1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C1720" i="7" l="1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A1721" i="7" l="1"/>
  <c r="B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B1723" i="7" l="1"/>
  <c r="C1723" i="7"/>
  <c r="R1724" i="7"/>
  <c r="Q1724" i="7"/>
  <c r="A1724" i="7" s="1"/>
  <c r="T1724" i="7"/>
  <c r="S1724" i="7"/>
  <c r="V1724" i="7"/>
  <c r="U1724" i="7"/>
  <c r="C1724" i="7" s="1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B1724" i="7" l="1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A1725" i="7" l="1"/>
  <c r="B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B1727" i="7" l="1"/>
  <c r="C1727" i="7"/>
  <c r="A1727" i="7"/>
  <c r="V1728" i="7"/>
  <c r="U1728" i="7"/>
  <c r="R1728" i="7"/>
  <c r="Q1728" i="7"/>
  <c r="A1728" i="7" s="1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C1728" i="7" l="1"/>
  <c r="B1728" i="7"/>
  <c r="T1729" i="7"/>
  <c r="S1729" i="7"/>
  <c r="B1729" i="7" s="1"/>
  <c r="R1729" i="7"/>
  <c r="Q1729" i="7"/>
  <c r="A1729" i="7" s="1"/>
  <c r="V1729" i="7"/>
  <c r="U1729" i="7"/>
  <c r="C1729" i="7" s="1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D1732" i="7" l="1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B1731" i="7" l="1"/>
  <c r="D1734" i="7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l="1"/>
  <c r="B1732" i="7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C1734" i="7" s="1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B1734" i="7" l="1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B1736" i="7" s="1"/>
  <c r="C1736" i="7" l="1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B1739" i="7" l="1"/>
  <c r="A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C1744" i="7" s="1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B1744" i="7" l="1"/>
  <c r="A1744" i="7"/>
  <c r="R1745" i="7"/>
  <c r="Q1745" i="7"/>
  <c r="A1745" i="7" s="1"/>
  <c r="T1745" i="7"/>
  <c r="S1745" i="7"/>
  <c r="V1745" i="7"/>
  <c r="U1745" i="7"/>
  <c r="C1745" i="7" s="1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s="1"/>
  <c r="B1746" i="7" l="1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B1748" i="7" s="1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R1749" i="7" l="1"/>
  <c r="Q1749" i="7"/>
  <c r="A1749" i="7" s="1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s="1"/>
  <c r="A1750" i="7" l="1"/>
  <c r="B1750" i="7"/>
  <c r="R1751" i="7"/>
  <c r="Q1751" i="7"/>
  <c r="A1751" i="7" s="1"/>
  <c r="T1751" i="7"/>
  <c r="S1751" i="7"/>
  <c r="B1751" i="7" s="1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A1752" i="7" s="1"/>
  <c r="V1752" i="7"/>
  <c r="U1752" i="7"/>
  <c r="T1752" i="7"/>
  <c r="S1752" i="7"/>
  <c r="B1752" i="7" s="1"/>
  <c r="C1752" i="7" l="1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s="1"/>
  <c r="B1756" i="7" l="1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s="1"/>
  <c r="A1757" i="7" l="1"/>
  <c r="C1757" i="7"/>
  <c r="R1758" i="7"/>
  <c r="Q1758" i="7"/>
  <c r="A1758" i="7" s="1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C1758" i="7" l="1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C1760" i="7" s="1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T1761" i="7" l="1"/>
  <c r="S1761" i="7"/>
  <c r="B1761" i="7" s="1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C1761" i="7" l="1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B1763" i="7" s="1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T1764" i="7" l="1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A1763" i="7"/>
  <c r="B1764" i="7" l="1"/>
  <c r="C1764" i="7"/>
  <c r="A1764" i="7"/>
  <c r="V1765" i="7"/>
  <c r="U1765" i="7"/>
  <c r="C1765" i="7" s="1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C1769" i="7" l="1"/>
  <c r="A1769" i="7"/>
  <c r="R1770" i="7"/>
  <c r="Q1770" i="7"/>
  <c r="A1770" i="7" s="1"/>
  <c r="V1770" i="7"/>
  <c r="U1770" i="7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C1770" i="7" l="1"/>
  <c r="B1770" i="7"/>
  <c r="R1771" i="7"/>
  <c r="Q1771" i="7"/>
  <c r="A1771" i="7" s="1"/>
  <c r="T1771" i="7"/>
  <c r="S1771" i="7"/>
  <c r="B1771" i="7" s="1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D1774" i="7" l="1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A1772" i="7" l="1"/>
  <c r="C1772" i="7"/>
  <c r="B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C1775" i="7" s="1"/>
  <c r="A1774" i="7"/>
  <c r="B1775" i="7" l="1"/>
  <c r="T1776" i="7"/>
  <c r="S1776" i="7"/>
  <c r="B1776" i="7" s="1"/>
  <c r="V1776" i="7"/>
  <c r="U1776" i="7"/>
  <c r="C1776" i="7" s="1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V1777" i="7" l="1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A1782" i="7" s="1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B1782" i="7" l="1"/>
  <c r="R1783" i="7"/>
  <c r="Q1783" i="7"/>
  <c r="A1783" i="7" s="1"/>
  <c r="V1783" i="7"/>
  <c r="U1783" i="7"/>
  <c r="C1783" i="7" s="1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B1783" i="7" l="1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s="1"/>
  <c r="A1784" i="7" l="1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l="1"/>
  <c r="B1786" i="7"/>
  <c r="R1787" i="7"/>
  <c r="Q1787" i="7"/>
  <c r="A1787" i="7" s="1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C1788" i="7"/>
  <c r="B1788" i="7"/>
  <c r="T1789" i="7"/>
  <c r="S1789" i="7"/>
  <c r="B1789" i="7" s="1"/>
  <c r="R1789" i="7"/>
  <c r="Q1789" i="7"/>
  <c r="A1789" i="7" s="1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B1790" i="7" l="1"/>
  <c r="C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s="1"/>
  <c r="B1792" i="7" l="1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s="1"/>
  <c r="C1793" i="7" l="1"/>
  <c r="B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B1794" i="7"/>
  <c r="C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A1798" i="7" l="1"/>
  <c r="B1798" i="7"/>
  <c r="C1798" i="7"/>
  <c r="R1799" i="7"/>
  <c r="Q1799" i="7"/>
  <c r="A1799" i="7" s="1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C1803" i="7" s="1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A1803" i="7" l="1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A1808" i="7" s="1"/>
  <c r="R1808" i="7"/>
  <c r="S1808" i="7"/>
  <c r="T1808" i="7"/>
  <c r="U1808" i="7"/>
  <c r="V1808" i="7"/>
  <c r="B1808" i="7" l="1"/>
  <c r="C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C1810" i="7" l="1"/>
  <c r="A1810" i="7"/>
  <c r="B1810" i="7"/>
  <c r="Q1811" i="7"/>
  <c r="R1811" i="7"/>
  <c r="T1811" i="7"/>
  <c r="S1811" i="7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B1811" i="7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B1813" i="7" l="1"/>
  <c r="C1813" i="7"/>
  <c r="A1813" i="7"/>
  <c r="R1814" i="7"/>
  <c r="Q1814" i="7"/>
  <c r="A1814" i="7" s="1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B1817" i="7" s="1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Q1818" i="7" l="1"/>
  <c r="R1818" i="7"/>
  <c r="A1817" i="7"/>
  <c r="S1818" i="7"/>
  <c r="T1818" i="7"/>
  <c r="V1818" i="7"/>
  <c r="U1818" i="7"/>
  <c r="C1818" i="7" s="1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B1818" i="7" l="1"/>
  <c r="T1819" i="7"/>
  <c r="S1819" i="7"/>
  <c r="B1819" i="7" s="1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A1819" i="7" l="1"/>
  <c r="C1819" i="7"/>
  <c r="S1820" i="7"/>
  <c r="T1820" i="7"/>
  <c r="Q1820" i="7"/>
  <c r="R1820" i="7"/>
  <c r="V1820" i="7"/>
  <c r="U1820" i="7"/>
  <c r="C1820" i="7" s="1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A1820" i="7" l="1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s="1"/>
  <c r="B1821" i="7" l="1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s="1"/>
  <c r="B1823" i="7" l="1"/>
  <c r="A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B1825" i="7" l="1"/>
  <c r="A1825" i="7"/>
  <c r="C1825" i="7"/>
  <c r="R1826" i="7"/>
  <c r="Q1826" i="7"/>
  <c r="A1826" i="7" s="1"/>
  <c r="T1826" i="7"/>
  <c r="S1826" i="7"/>
  <c r="B1826" i="7" s="1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C1826" i="7" l="1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A1827" i="7" s="1"/>
  <c r="T1827" i="7"/>
  <c r="S1827" i="7"/>
  <c r="V1827" i="7"/>
  <c r="U1827" i="7"/>
  <c r="C1827" i="7" s="1"/>
  <c r="B1827" i="7" l="1"/>
  <c r="T1828" i="7"/>
  <c r="S1828" i="7"/>
  <c r="B1828" i="7" s="1"/>
  <c r="R1828" i="7"/>
  <c r="Q1828" i="7"/>
  <c r="A1828" i="7" s="1"/>
  <c r="V1828" i="7"/>
  <c r="U1828" i="7"/>
  <c r="C1828" i="7" s="1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D1831" i="7" l="1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B1829" i="7"/>
  <c r="C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s="1"/>
  <c r="B1830" i="7" l="1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C1832" i="7" l="1"/>
  <c r="B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s="1"/>
  <c r="B1833" i="7" l="1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C1834" i="7" l="1"/>
  <c r="B1834" i="7"/>
  <c r="A1834" i="7"/>
  <c r="T1835" i="7"/>
  <c r="S1835" i="7"/>
  <c r="B1835" i="7" s="1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C1835" i="7" l="1"/>
  <c r="R1836" i="7"/>
  <c r="Q1836" i="7"/>
  <c r="T1836" i="7"/>
  <c r="S1836" i="7"/>
  <c r="B1836" i="7" s="1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A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A1839" i="7" s="1"/>
  <c r="T1839" i="7"/>
  <c r="S1839" i="7"/>
  <c r="B1839" i="7" s="1"/>
  <c r="V1839" i="7"/>
  <c r="U1839" i="7"/>
  <c r="C1839" i="7" s="1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R1840" i="7" l="1"/>
  <c r="Q1840" i="7"/>
  <c r="A1840" i="7" s="1"/>
  <c r="T1840" i="7"/>
  <c r="S1840" i="7"/>
  <c r="B1840" i="7" s="1"/>
  <c r="V1840" i="7"/>
  <c r="U1840" i="7"/>
  <c r="C1840" i="7" s="1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D1843" i="7" l="1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s="1"/>
  <c r="A1841" i="7" l="1"/>
  <c r="B1841" i="7"/>
  <c r="R1842" i="7"/>
  <c r="Q1842" i="7"/>
  <c r="A1842" i="7" s="1"/>
  <c r="T1842" i="7"/>
  <c r="S1842" i="7"/>
  <c r="B1842" i="7" s="1"/>
  <c r="V1842" i="7"/>
  <c r="U1842" i="7"/>
  <c r="C1842" i="7" s="1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Q1843" i="7" l="1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s="1"/>
  <c r="A1844" i="7" l="1"/>
  <c r="R1845" i="7"/>
  <c r="Q1845" i="7"/>
  <c r="A1845" i="7" s="1"/>
  <c r="T1845" i="7"/>
  <c r="S1845" i="7"/>
  <c r="B1845" i="7" s="1"/>
  <c r="V1845" i="7"/>
  <c r="U1845" i="7"/>
  <c r="C1845" i="7" s="1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D1848" i="7" l="1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C1846" i="7" s="1"/>
  <c r="A1846" i="7" l="1"/>
  <c r="B1846" i="7"/>
  <c r="Q1847" i="7"/>
  <c r="R1847" i="7"/>
  <c r="T1847" i="7"/>
  <c r="S1847" i="7"/>
  <c r="B1847" i="7" s="1"/>
  <c r="V1847" i="7"/>
  <c r="U1847" i="7"/>
  <c r="C1847" i="7" s="1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S1848" i="7" l="1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C1849" i="7" l="1"/>
  <c r="B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s="1"/>
  <c r="B1850" i="7" l="1"/>
  <c r="R1851" i="7"/>
  <c r="Q1851" i="7"/>
  <c r="A1851" i="7" s="1"/>
  <c r="T1851" i="7"/>
  <c r="S1851" i="7"/>
  <c r="B1851" i="7" s="1"/>
  <c r="V1851" i="7"/>
  <c r="U1851" i="7"/>
  <c r="C1851" i="7" s="1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R1852" i="7" l="1"/>
  <c r="Q1852" i="7"/>
  <c r="A1852" i="7" s="1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C1852" i="7" l="1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s="1"/>
  <c r="V1854" i="7" l="1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s="1"/>
  <c r="C1854" i="7" l="1"/>
  <c r="U1855" i="7"/>
  <c r="V1855" i="7"/>
  <c r="R1855" i="7"/>
  <c r="Q1855" i="7"/>
  <c r="A1855" i="7" s="1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C1855" i="7" l="1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C1856" i="7"/>
  <c r="B1856" i="7"/>
  <c r="S1857" i="7"/>
  <c r="T1857" i="7"/>
  <c r="R1857" i="7"/>
  <c r="Q1857" i="7"/>
  <c r="A1857" i="7" s="1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B1857" i="7" l="1"/>
  <c r="C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A1859" i="7" s="1"/>
  <c r="T1859" i="7"/>
  <c r="S1859" i="7"/>
  <c r="B1859" i="7" s="1"/>
  <c r="V1859" i="7"/>
  <c r="U1859" i="7"/>
  <c r="C1859" i="7" s="1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R1860" i="7" l="1"/>
  <c r="Q1860" i="7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A1860" i="7" l="1"/>
  <c r="C1860" i="7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C1862" i="7" s="1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A1862" i="7" l="1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A1864" i="7" l="1"/>
  <c r="C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B1866" i="7" l="1"/>
  <c r="C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B1868" i="7" s="1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C1868" i="7" l="1"/>
  <c r="R1869" i="7"/>
  <c r="Q1869" i="7"/>
  <c r="V1869" i="7"/>
  <c r="U1869" i="7"/>
  <c r="C1869" i="7" s="1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l="1"/>
  <c r="B1871" i="7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B1875" i="7" l="1"/>
  <c r="C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C1876" i="7" l="1"/>
  <c r="B1876" i="7"/>
  <c r="S1877" i="7"/>
  <c r="T1877" i="7"/>
  <c r="R1877" i="7"/>
  <c r="Q1877" i="7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A1877" i="7" l="1"/>
  <c r="B1877" i="7"/>
  <c r="Q1878" i="7"/>
  <c r="R1878" i="7"/>
  <c r="T1878" i="7"/>
  <c r="S1878" i="7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B1878" i="7" l="1"/>
  <c r="C1878" i="7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8" i="7"/>
  <c r="T1879" i="7"/>
  <c r="S1879" i="7"/>
  <c r="V1879" i="7"/>
  <c r="U1879" i="7"/>
  <c r="C1879" i="7" s="1"/>
  <c r="A1879" i="7" l="1"/>
  <c r="B1879" i="7"/>
  <c r="S1880" i="7"/>
  <c r="T1880" i="7"/>
  <c r="R1880" i="7"/>
  <c r="Q1880" i="7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A1880" i="7" l="1"/>
  <c r="B1880" i="7"/>
  <c r="C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B1882" i="7" s="1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s="1"/>
  <c r="V1883" i="7" l="1"/>
  <c r="U1883" i="7"/>
  <c r="C1883" i="7" s="1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B1883" i="7" l="1"/>
  <c r="V1884" i="7"/>
  <c r="U1884" i="7"/>
  <c r="C1884" i="7" s="1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B1884" i="7" l="1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A1885" i="7" s="1"/>
  <c r="R1885" i="7"/>
  <c r="T1885" i="7"/>
  <c r="S1885" i="7"/>
  <c r="V1885" i="7"/>
  <c r="U1885" i="7"/>
  <c r="C1885" i="7" s="1"/>
  <c r="B1885" i="7" l="1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C1887" i="7" l="1"/>
  <c r="B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B1888" i="7" l="1"/>
  <c r="C1888" i="7"/>
  <c r="V1889" i="7"/>
  <c r="U1889" i="7"/>
  <c r="C1889" i="7" s="1"/>
  <c r="T1889" i="7"/>
  <c r="S1889" i="7"/>
  <c r="B1889" i="7" s="1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A1889" i="7" l="1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C1890" i="7" s="1"/>
  <c r="T1890" i="7"/>
  <c r="S1890" i="7"/>
  <c r="R1890" i="7"/>
  <c r="Q1890" i="7"/>
  <c r="A1890" i="7" l="1"/>
  <c r="B1890" i="7"/>
  <c r="T1891" i="7"/>
  <c r="S1891" i="7"/>
  <c r="B1891" i="7" s="1"/>
  <c r="R1891" i="7"/>
  <c r="Q1891" i="7"/>
  <c r="A1891" i="7" s="1"/>
  <c r="V1891" i="7"/>
  <c r="U1891" i="7"/>
  <c r="C1891" i="7" s="1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S1892" i="7" l="1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s="1"/>
  <c r="B1892" i="7" l="1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B1893" i="7" s="1"/>
  <c r="R1893" i="7"/>
  <c r="Q1893" i="7"/>
  <c r="V1893" i="7"/>
  <c r="U1893" i="7"/>
  <c r="C1893" i="7" s="1"/>
  <c r="A1892" i="7"/>
  <c r="V1894" i="7" l="1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T1894" i="7"/>
  <c r="S1894" i="7"/>
  <c r="A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s="1"/>
  <c r="B1897" i="7" l="1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B1903" i="7" s="1"/>
  <c r="V1903" i="7"/>
  <c r="U1903" i="7"/>
  <c r="C1903" i="7" s="1"/>
  <c r="V1904" i="7" l="1"/>
  <c r="U1904" i="7"/>
  <c r="C1904" i="7" s="1"/>
  <c r="R1904" i="7"/>
  <c r="Q1904" i="7"/>
  <c r="A1904" i="7" s="1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B1904" i="7" l="1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B1906" i="7" s="1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C1906" i="7" l="1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B1907" i="7" s="1"/>
  <c r="T1907" i="7"/>
  <c r="V1907" i="7"/>
  <c r="U1907" i="7"/>
  <c r="R1907" i="7"/>
  <c r="Q1907" i="7"/>
  <c r="A1907" i="7" l="1"/>
  <c r="C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s="1"/>
  <c r="A1908" i="7" l="1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l="1"/>
  <c r="B1911" i="7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l="1"/>
  <c r="B1914" i="7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l="1"/>
  <c r="B1918" i="7"/>
  <c r="C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A1924" i="7" l="1"/>
  <c r="B1924" i="7"/>
  <c r="C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l="1"/>
  <c r="B1926" i="7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s="1"/>
  <c r="B1927" i="7" l="1"/>
  <c r="A1927" i="7"/>
  <c r="V1928" i="7"/>
  <c r="U1928" i="7"/>
  <c r="C1928" i="7" s="1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B1928" i="7" s="1"/>
  <c r="R1929" i="7" l="1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l="1"/>
  <c r="D1932" i="7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C1931" i="7" s="1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B1931" i="7" l="1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s="1"/>
  <c r="B1934" i="7" l="1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C1939" i="7" l="1"/>
  <c r="A1939" i="7"/>
  <c r="B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C1942" i="7" s="1"/>
  <c r="T1942" i="7"/>
  <c r="S1942" i="7"/>
  <c r="B1942" i="7" s="1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S1943" i="7" l="1"/>
  <c r="T1943" i="7"/>
  <c r="V1943" i="7"/>
  <c r="U1943" i="7"/>
  <c r="C1943" i="7" s="1"/>
  <c r="R1943" i="7"/>
  <c r="Q1943" i="7"/>
  <c r="A1943" i="7" s="1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B1943" i="7" l="1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A1944" i="7" s="1"/>
  <c r="T1944" i="7"/>
  <c r="S1944" i="7"/>
  <c r="V1944" i="7"/>
  <c r="U1944" i="7"/>
  <c r="C1944" i="7" s="1"/>
  <c r="B1944" i="7" l="1"/>
  <c r="S1945" i="7"/>
  <c r="T1945" i="7"/>
  <c r="V1945" i="7"/>
  <c r="U1945" i="7"/>
  <c r="C1945" i="7" s="1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B1945" i="7" l="1"/>
  <c r="R1946" i="7"/>
  <c r="Q1946" i="7"/>
  <c r="A1946" i="7" s="1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B1946" i="7" l="1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s="1"/>
  <c r="B1947" i="7" l="1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A1949" i="7" l="1"/>
  <c r="C1949" i="7"/>
  <c r="B1949" i="7"/>
  <c r="R1950" i="7"/>
  <c r="Q1950" i="7"/>
  <c r="A1950" i="7" s="1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l="1"/>
  <c r="B1950" i="7"/>
  <c r="S1951" i="7"/>
  <c r="T1951" i="7"/>
  <c r="R1951" i="7"/>
  <c r="Q1951" i="7"/>
  <c r="A1951" i="7" s="1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s="1"/>
  <c r="B1952" i="7" l="1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C1954" i="7" s="1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A1953" i="7"/>
  <c r="B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B1957" i="7" s="1"/>
  <c r="T1957" i="7"/>
  <c r="V1957" i="7"/>
  <c r="U1957" i="7"/>
  <c r="R1957" i="7"/>
  <c r="Q1957" i="7"/>
  <c r="C1957" i="7" l="1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A1959" i="7" s="1"/>
  <c r="V1959" i="7"/>
  <c r="U1959" i="7"/>
  <c r="C1959" i="7" s="1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l="1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B1960" i="7" l="1"/>
  <c r="C1960" i="7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l="1"/>
  <c r="B1962" i="7"/>
  <c r="A1962" i="7"/>
  <c r="S1963" i="7"/>
  <c r="T1963" i="7"/>
  <c r="V1963" i="7"/>
  <c r="U1963" i="7"/>
  <c r="C1963" i="7" s="1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B1963" i="7" l="1"/>
  <c r="A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B1964" i="7" l="1"/>
  <c r="C1964" i="7"/>
  <c r="T1965" i="7"/>
  <c r="S1965" i="7"/>
  <c r="B1965" i="7" s="1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Q1966" i="7"/>
  <c r="R1966" i="7"/>
  <c r="T1966" i="7"/>
  <c r="S1966" i="7"/>
  <c r="B1966" i="7" s="1"/>
  <c r="V1966" i="7"/>
  <c r="U1966" i="7"/>
  <c r="C1966" i="7" s="1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D1969" i="7" l="1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C1967" i="7" l="1"/>
  <c r="B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s="1"/>
  <c r="A1970" i="7" l="1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B1972" i="7" s="1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C1972" i="7" s="1"/>
  <c r="R1973" i="7" l="1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C1974" i="7" s="1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B1974" i="7" s="1"/>
  <c r="D1977" i="7" l="1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A1975" i="7" l="1"/>
  <c r="B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s="1"/>
  <c r="B1978" i="7" l="1"/>
  <c r="T1979" i="7"/>
  <c r="S1979" i="7"/>
  <c r="B1979" i="7" s="1"/>
  <c r="A1978" i="7"/>
  <c r="U1979" i="7"/>
  <c r="V1979" i="7"/>
  <c r="R1979" i="7"/>
  <c r="Q1979" i="7"/>
  <c r="A1979" i="7" s="1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C1979" i="7" l="1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B1980" i="7" l="1"/>
  <c r="C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B1981" i="7" s="1"/>
  <c r="T1981" i="7"/>
  <c r="A1980" i="7"/>
  <c r="U1981" i="7"/>
  <c r="V1981" i="7"/>
  <c r="R1981" i="7"/>
  <c r="Q1981" i="7"/>
  <c r="A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l="1"/>
  <c r="C1982" i="7"/>
  <c r="V1983" i="7"/>
  <c r="U1983" i="7"/>
  <c r="C1983" i="7" s="1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B1983" i="7" l="1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s="1"/>
  <c r="B1988" i="7" l="1"/>
  <c r="U1989" i="7"/>
  <c r="V1989" i="7"/>
  <c r="R1989" i="7"/>
  <c r="Q1989" i="7"/>
  <c r="A1989" i="7" s="1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B1989" i="7" l="1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B1991" i="7" s="1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C1991" i="7" l="1"/>
  <c r="A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B1993" i="7" l="1"/>
  <c r="C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B1995" i="7" s="1"/>
  <c r="C1995" i="7" l="1"/>
  <c r="T1996" i="7"/>
  <c r="S1996" i="7"/>
  <c r="B1996" i="7" s="1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6" i="7" s="1"/>
  <c r="A1995" i="7"/>
  <c r="D1999" i="7" l="1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s="1"/>
  <c r="C1997" i="7" l="1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s="1"/>
  <c r="B1999" i="7" l="1"/>
  <c r="Q2000" i="7"/>
  <c r="R2000" i="7"/>
  <c r="T2000" i="7"/>
  <c r="S2000" i="7"/>
  <c r="B2000" i="7" s="1"/>
  <c r="V2000" i="7"/>
  <c r="U2000" i="7"/>
  <c r="C2000" i="7" s="1"/>
  <c r="A1999" i="7"/>
  <c r="B5" i="9" l="1"/>
  <c r="H5" i="9"/>
  <c r="I5" i="9"/>
  <c r="G5" i="9"/>
  <c r="E5" i="9"/>
  <c r="F5" i="9"/>
  <c r="C5" i="9"/>
  <c r="A2000" i="7"/>
  <c r="A1" i="7" s="1"/>
  <c r="J5" i="16" l="1"/>
  <c r="K5" i="16"/>
  <c r="J5" i="14"/>
  <c r="K5" i="14"/>
  <c r="O6" i="10"/>
  <c r="P6" i="9"/>
  <c r="P7" i="9" s="1"/>
  <c r="P8" i="9" s="1"/>
  <c r="J5" i="9"/>
  <c r="K5" i="9"/>
  <c r="O7" i="10" l="1"/>
  <c r="O8" i="10" s="1"/>
  <c r="I8" i="9"/>
  <c r="C8" i="9"/>
  <c r="B8" i="9"/>
  <c r="E8" i="9"/>
  <c r="G8" i="9"/>
  <c r="F8" i="9"/>
  <c r="D8" i="9"/>
  <c r="H8" i="9"/>
  <c r="P9" i="9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P10" i="9"/>
  <c r="K7" i="9" l="1"/>
  <c r="K6" i="9"/>
  <c r="O9" i="10"/>
  <c r="O10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O11" i="10" l="1"/>
  <c r="O12" i="10" s="1"/>
  <c r="O13" i="10" s="1"/>
  <c r="J9" i="9"/>
  <c r="J10" i="9"/>
  <c r="K9" i="9"/>
  <c r="P12" i="9"/>
  <c r="P13" i="9" s="1"/>
  <c r="K10" i="9"/>
  <c r="H11" i="9"/>
  <c r="C11" i="9"/>
  <c r="E11" i="9"/>
  <c r="B11" i="9"/>
  <c r="D11" i="9"/>
  <c r="F11" i="9"/>
  <c r="I11" i="9"/>
  <c r="G11" i="9"/>
  <c r="J11" i="9" l="1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D12" i="9"/>
  <c r="O14" i="10"/>
  <c r="K12" i="9" l="1"/>
  <c r="J13" i="9"/>
  <c r="J12" i="9"/>
  <c r="O15" i="10"/>
  <c r="I14" i="9"/>
  <c r="D14" i="9"/>
  <c r="C14" i="9"/>
  <c r="B14" i="9"/>
  <c r="F14" i="9"/>
  <c r="H14" i="9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K14" i="9" l="1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J18" i="9" l="1"/>
  <c r="K18" i="9"/>
  <c r="O18" i="10"/>
  <c r="E19" i="9"/>
  <c r="G19" i="9"/>
  <c r="C19" i="9"/>
  <c r="F19" i="9"/>
  <c r="B19" i="9"/>
  <c r="D19" i="9"/>
  <c r="H19" i="9"/>
  <c r="I19" i="9"/>
  <c r="P20" i="9"/>
  <c r="J19" i="9" l="1"/>
  <c r="O19" i="10"/>
  <c r="D20" i="9"/>
  <c r="G20" i="9"/>
  <c r="C20" i="9"/>
  <c r="I20" i="9"/>
  <c r="E20" i="9"/>
  <c r="B20" i="9"/>
  <c r="H20" i="9"/>
  <c r="F20" i="9"/>
  <c r="P21" i="9"/>
  <c r="K19" i="9"/>
  <c r="K20" i="9" l="1"/>
  <c r="H21" i="9"/>
  <c r="G21" i="9"/>
  <c r="F21" i="9"/>
  <c r="D21" i="9"/>
  <c r="C21" i="9"/>
  <c r="B21" i="9"/>
  <c r="E21" i="9"/>
  <c r="I21" i="9"/>
  <c r="K21" i="9" s="1"/>
  <c r="P22" i="9"/>
  <c r="J20" i="9"/>
  <c r="O20" i="10"/>
  <c r="O21" i="10" l="1"/>
  <c r="J21" i="9"/>
  <c r="G22" i="9"/>
  <c r="F22" i="9"/>
  <c r="D22" i="9"/>
  <c r="B22" i="9"/>
  <c r="I22" i="9"/>
  <c r="H22" i="9"/>
  <c r="C22" i="9"/>
  <c r="E22" i="9"/>
  <c r="P23" i="9"/>
  <c r="J22" i="9" l="1"/>
  <c r="K22" i="9"/>
  <c r="O22" i="10"/>
  <c r="D23" i="9"/>
  <c r="I23" i="9"/>
  <c r="F23" i="9"/>
  <c r="G23" i="9"/>
  <c r="H23" i="9"/>
  <c r="E23" i="9"/>
  <c r="C23" i="9"/>
  <c r="B23" i="9"/>
  <c r="P24" i="9"/>
  <c r="K23" i="9" l="1"/>
  <c r="B24" i="9"/>
  <c r="H24" i="9"/>
  <c r="G24" i="9"/>
  <c r="C24" i="9"/>
  <c r="E24" i="9"/>
  <c r="I24" i="9"/>
  <c r="F24" i="9"/>
  <c r="D24" i="9"/>
  <c r="P25" i="9"/>
  <c r="J23" i="9"/>
  <c r="O23" i="10"/>
  <c r="J24" i="9" l="1"/>
  <c r="K24" i="9"/>
  <c r="O24" i="10"/>
  <c r="H25" i="9"/>
  <c r="C25" i="9"/>
  <c r="E25" i="9"/>
  <c r="G25" i="9"/>
  <c r="F25" i="9"/>
  <c r="D25" i="9"/>
  <c r="I25" i="9"/>
  <c r="B25" i="9"/>
  <c r="P26" i="9"/>
  <c r="J25" i="9" l="1"/>
  <c r="H26" i="9"/>
  <c r="E26" i="9"/>
  <c r="D26" i="9"/>
  <c r="G26" i="9"/>
  <c r="F26" i="9"/>
  <c r="C26" i="9"/>
  <c r="B26" i="9"/>
  <c r="I26" i="9"/>
  <c r="K26" i="9" s="1"/>
  <c r="P27" i="9"/>
  <c r="K25" i="9"/>
  <c r="O25" i="10"/>
  <c r="J26" i="9" l="1"/>
  <c r="O26" i="10"/>
  <c r="C27" i="9"/>
  <c r="F27" i="9"/>
  <c r="D27" i="9"/>
  <c r="B27" i="9"/>
  <c r="G27" i="9"/>
  <c r="I27" i="9"/>
  <c r="H27" i="9"/>
  <c r="E27" i="9"/>
  <c r="P28" i="9"/>
  <c r="K27" i="9" l="1"/>
  <c r="J27" i="9"/>
  <c r="I28" i="9"/>
  <c r="H28" i="9"/>
  <c r="E28" i="9"/>
  <c r="G28" i="9"/>
  <c r="D28" i="9"/>
  <c r="B28" i="9"/>
  <c r="F28" i="9"/>
  <c r="C28" i="9"/>
  <c r="P29" i="9"/>
  <c r="O27" i="10"/>
  <c r="J28" i="9" l="1"/>
  <c r="K28" i="9"/>
  <c r="E29" i="9"/>
  <c r="G29" i="9"/>
  <c r="I29" i="9"/>
  <c r="K29" i="9" s="1"/>
  <c r="F29" i="9"/>
  <c r="D29" i="9"/>
  <c r="C29" i="9"/>
  <c r="B29" i="9"/>
  <c r="H29" i="9"/>
  <c r="P30" i="9"/>
  <c r="O28" i="10"/>
  <c r="J29" i="9" l="1"/>
  <c r="O29" i="10"/>
  <c r="B30" i="9"/>
  <c r="H30" i="9"/>
  <c r="C30" i="9"/>
  <c r="G30" i="9"/>
  <c r="D30" i="9"/>
  <c r="F30" i="9"/>
  <c r="E30" i="9"/>
  <c r="I30" i="9"/>
  <c r="P31" i="9"/>
  <c r="J30" i="9" l="1"/>
  <c r="K30" i="9"/>
  <c r="O30" i="10"/>
  <c r="F31" i="9"/>
  <c r="B31" i="9"/>
  <c r="D31" i="9"/>
  <c r="C31" i="9"/>
  <c r="E31" i="9"/>
  <c r="G31" i="9"/>
  <c r="I31" i="9"/>
  <c r="H31" i="9"/>
  <c r="P32" i="9"/>
  <c r="J31" i="9" l="1"/>
  <c r="K31" i="9"/>
  <c r="O31" i="10"/>
  <c r="C32" i="9"/>
  <c r="B32" i="9"/>
  <c r="H32" i="9"/>
  <c r="I32" i="9"/>
  <c r="E32" i="9"/>
  <c r="G32" i="9"/>
  <c r="F32" i="9"/>
  <c r="D32" i="9"/>
  <c r="P33" i="9"/>
  <c r="J32" i="9" l="1"/>
  <c r="K32" i="9"/>
  <c r="B33" i="9"/>
  <c r="H33" i="9"/>
  <c r="G33" i="9"/>
  <c r="F33" i="9"/>
  <c r="C33" i="9"/>
  <c r="E33" i="9"/>
  <c r="I33" i="9"/>
  <c r="D33" i="9"/>
  <c r="P34" i="9"/>
  <c r="O32" i="10"/>
  <c r="K33" i="9" l="1"/>
  <c r="J33" i="9"/>
  <c r="O33" i="10"/>
  <c r="D34" i="9"/>
  <c r="G34" i="9"/>
  <c r="C34" i="9"/>
  <c r="B34" i="9"/>
  <c r="F34" i="9"/>
  <c r="I34" i="9"/>
  <c r="E34" i="9"/>
  <c r="H34" i="9"/>
  <c r="P35" i="9"/>
  <c r="K34" i="9" l="1"/>
  <c r="J34" i="9"/>
  <c r="B35" i="9"/>
  <c r="E35" i="9"/>
  <c r="G35" i="9"/>
  <c r="I35" i="9"/>
  <c r="C35" i="9"/>
  <c r="H35" i="9"/>
  <c r="F35" i="9"/>
  <c r="D35" i="9"/>
  <c r="P36" i="9"/>
  <c r="O34" i="10"/>
  <c r="J35" i="9" l="1"/>
  <c r="K35" i="9"/>
  <c r="H36" i="9"/>
  <c r="E36" i="9"/>
  <c r="F36" i="9"/>
  <c r="C36" i="9"/>
  <c r="D36" i="9"/>
  <c r="G36" i="9"/>
  <c r="I36" i="9"/>
  <c r="B36" i="9"/>
  <c r="P37" i="9"/>
  <c r="O35" i="10"/>
  <c r="K36" i="9" l="1"/>
  <c r="J36" i="9"/>
  <c r="H37" i="9"/>
  <c r="G37" i="9"/>
  <c r="F37" i="9"/>
  <c r="E37" i="9"/>
  <c r="D37" i="9"/>
  <c r="C37" i="9"/>
  <c r="I37" i="9"/>
  <c r="B37" i="9"/>
  <c r="P38" i="9"/>
  <c r="O36" i="10"/>
  <c r="J37" i="9" l="1"/>
  <c r="K37" i="9"/>
  <c r="G38" i="9"/>
  <c r="F38" i="9"/>
  <c r="D38" i="9"/>
  <c r="C38" i="9"/>
  <c r="I38" i="9"/>
  <c r="J38" i="9" s="1"/>
  <c r="H38" i="9"/>
  <c r="E38" i="9"/>
  <c r="B38" i="9"/>
  <c r="P39" i="9"/>
  <c r="O37" i="10"/>
  <c r="K38" i="9" l="1"/>
  <c r="F39" i="9"/>
  <c r="I39" i="9"/>
  <c r="G39" i="9"/>
  <c r="C39" i="9"/>
  <c r="B39" i="9"/>
  <c r="H39" i="9"/>
  <c r="D39" i="9"/>
  <c r="E39" i="9"/>
  <c r="P40" i="9"/>
  <c r="O38" i="10"/>
  <c r="J39" i="9" l="1"/>
  <c r="K39" i="9"/>
  <c r="O39" i="10"/>
  <c r="F40" i="9"/>
  <c r="G40" i="9"/>
  <c r="D40" i="9"/>
  <c r="I40" i="9"/>
  <c r="C40" i="9"/>
  <c r="B40" i="9"/>
  <c r="H40" i="9"/>
  <c r="E40" i="9"/>
  <c r="P41" i="9"/>
  <c r="J40" i="9" l="1"/>
  <c r="K40" i="9"/>
  <c r="E41" i="9"/>
  <c r="G41" i="9"/>
  <c r="F41" i="9"/>
  <c r="I41" i="9"/>
  <c r="D41" i="9"/>
  <c r="H41" i="9"/>
  <c r="C41" i="9"/>
  <c r="B41" i="9"/>
  <c r="P42" i="9"/>
  <c r="O40" i="10"/>
  <c r="K41" i="9" l="1"/>
  <c r="J41" i="9"/>
  <c r="O41" i="10"/>
  <c r="D42" i="9"/>
  <c r="G42" i="9"/>
  <c r="C42" i="9"/>
  <c r="I42" i="9"/>
  <c r="B42" i="9"/>
  <c r="E42" i="9"/>
  <c r="H42" i="9"/>
  <c r="F42" i="9"/>
  <c r="P43" i="9"/>
  <c r="K42" i="9" l="1"/>
  <c r="J42" i="9"/>
  <c r="E43" i="9"/>
  <c r="G43" i="9"/>
  <c r="I43" i="9"/>
  <c r="C43" i="9"/>
  <c r="F43" i="9"/>
  <c r="D43" i="9"/>
  <c r="B43" i="9"/>
  <c r="H43" i="9"/>
  <c r="P44" i="9"/>
  <c r="O42" i="10"/>
  <c r="J43" i="9" l="1"/>
  <c r="K43" i="9"/>
  <c r="O43" i="10"/>
  <c r="D44" i="9"/>
  <c r="G44" i="9"/>
  <c r="C44" i="9"/>
  <c r="B44" i="9"/>
  <c r="H44" i="9"/>
  <c r="I44" i="9"/>
  <c r="F44" i="9"/>
  <c r="E44" i="9"/>
  <c r="P45" i="9"/>
  <c r="J44" i="9" l="1"/>
  <c r="K44" i="9"/>
  <c r="E45" i="9"/>
  <c r="G45" i="9"/>
  <c r="F45" i="9"/>
  <c r="D45" i="9"/>
  <c r="I45" i="9"/>
  <c r="C45" i="9"/>
  <c r="B45" i="9"/>
  <c r="H45" i="9"/>
  <c r="P46" i="9"/>
  <c r="O44" i="10"/>
  <c r="J45" i="9" l="1"/>
  <c r="K45" i="9"/>
  <c r="O45" i="10"/>
  <c r="C46" i="9"/>
  <c r="E46" i="9"/>
  <c r="G46" i="9"/>
  <c r="H46" i="9"/>
  <c r="F46" i="9"/>
  <c r="B46" i="9"/>
  <c r="D46" i="9"/>
  <c r="I46" i="9"/>
  <c r="P47" i="9"/>
  <c r="J46" i="9" l="1"/>
  <c r="K46" i="9"/>
  <c r="C47" i="9"/>
  <c r="B47" i="9"/>
  <c r="H47" i="9"/>
  <c r="E47" i="9"/>
  <c r="D47" i="9"/>
  <c r="F47" i="9"/>
  <c r="G47" i="9"/>
  <c r="I47" i="9"/>
  <c r="P48" i="9"/>
  <c r="O46" i="10"/>
  <c r="J47" i="9" l="1"/>
  <c r="K47" i="9"/>
  <c r="D48" i="9"/>
  <c r="C48" i="9"/>
  <c r="G48" i="9"/>
  <c r="H48" i="9"/>
  <c r="E48" i="9"/>
  <c r="I48" i="9"/>
  <c r="F48" i="9"/>
  <c r="B48" i="9"/>
  <c r="P49" i="9"/>
  <c r="O47" i="10"/>
  <c r="K48" i="9" l="1"/>
  <c r="J48" i="9"/>
  <c r="O48" i="10"/>
  <c r="I49" i="9"/>
  <c r="D49" i="9"/>
  <c r="B49" i="9"/>
  <c r="C49" i="9"/>
  <c r="H49" i="9"/>
  <c r="E49" i="9"/>
  <c r="G49" i="9"/>
  <c r="F49" i="9"/>
  <c r="P50" i="9"/>
  <c r="K49" i="9" l="1"/>
  <c r="J49" i="9"/>
  <c r="I50" i="9"/>
  <c r="C50" i="9"/>
  <c r="D50" i="9"/>
  <c r="B50" i="9"/>
  <c r="G50" i="9"/>
  <c r="E50" i="9"/>
  <c r="F50" i="9"/>
  <c r="H50" i="9"/>
  <c r="P51" i="9"/>
  <c r="O49" i="10"/>
  <c r="K50" i="9" l="1"/>
  <c r="J50" i="9"/>
  <c r="O50" i="10"/>
  <c r="B51" i="9"/>
  <c r="H51" i="9"/>
  <c r="G51" i="9"/>
  <c r="E51" i="9"/>
  <c r="D51" i="9"/>
  <c r="C51" i="9"/>
  <c r="F51" i="9"/>
  <c r="I51" i="9"/>
  <c r="P52" i="9"/>
  <c r="J51" i="9" l="1"/>
  <c r="K51" i="9"/>
  <c r="O51" i="10"/>
  <c r="F52" i="9"/>
  <c r="D52" i="9"/>
  <c r="I52" i="9"/>
  <c r="C52" i="9"/>
  <c r="E52" i="9"/>
  <c r="B52" i="9"/>
  <c r="H52" i="9"/>
  <c r="G52" i="9"/>
  <c r="P53" i="9"/>
  <c r="K52" i="9" l="1"/>
  <c r="J52" i="9"/>
  <c r="O52" i="10"/>
  <c r="B53" i="9"/>
  <c r="H53" i="9"/>
  <c r="G53" i="9"/>
  <c r="F53" i="9"/>
  <c r="E53" i="9"/>
  <c r="D53" i="9"/>
  <c r="I53" i="9"/>
  <c r="C53" i="9"/>
  <c r="P54" i="9"/>
  <c r="K53" i="9" l="1"/>
  <c r="J53" i="9"/>
  <c r="O53" i="10"/>
  <c r="G54" i="9"/>
  <c r="C54" i="9"/>
  <c r="I54" i="9"/>
  <c r="E54" i="9"/>
  <c r="F54" i="9"/>
  <c r="H54" i="9"/>
  <c r="D54" i="9"/>
  <c r="B54" i="9"/>
  <c r="P55" i="9"/>
  <c r="J54" i="9" l="1"/>
  <c r="K54" i="9"/>
  <c r="F55" i="9"/>
  <c r="I55" i="9"/>
  <c r="C55" i="9"/>
  <c r="B55" i="9"/>
  <c r="H55" i="9"/>
  <c r="G55" i="9"/>
  <c r="E55" i="9"/>
  <c r="D55" i="9"/>
  <c r="P56" i="9"/>
  <c r="O54" i="10"/>
  <c r="J55" i="9" l="1"/>
  <c r="K55" i="9"/>
  <c r="G56" i="9"/>
  <c r="E56" i="9"/>
  <c r="F56" i="9"/>
  <c r="D56" i="9"/>
  <c r="I56" i="9"/>
  <c r="C56" i="9"/>
  <c r="B56" i="9"/>
  <c r="H56" i="9"/>
  <c r="P57" i="9"/>
  <c r="O55" i="10"/>
  <c r="J56" i="9" l="1"/>
  <c r="K56" i="9"/>
  <c r="O56" i="10"/>
  <c r="F57" i="9"/>
  <c r="B57" i="9"/>
  <c r="H57" i="9"/>
  <c r="D57" i="9"/>
  <c r="C57" i="9"/>
  <c r="G57" i="9"/>
  <c r="I57" i="9"/>
  <c r="E57" i="9"/>
  <c r="P58" i="9"/>
  <c r="K57" i="9" l="1"/>
  <c r="J57" i="9"/>
  <c r="O57" i="10"/>
  <c r="I58" i="9"/>
  <c r="D58" i="9"/>
  <c r="F58" i="9"/>
  <c r="E58" i="9"/>
  <c r="C58" i="9"/>
  <c r="B58" i="9"/>
  <c r="G58" i="9"/>
  <c r="H58" i="9"/>
  <c r="P59" i="9"/>
  <c r="J58" i="9" l="1"/>
  <c r="K58" i="9"/>
  <c r="C59" i="9"/>
  <c r="E59" i="9"/>
  <c r="B59" i="9"/>
  <c r="I59" i="9"/>
  <c r="F59" i="9"/>
  <c r="D59" i="9"/>
  <c r="H59" i="9"/>
  <c r="G59" i="9"/>
  <c r="P60" i="9"/>
  <c r="O58" i="10"/>
  <c r="K59" i="9" l="1"/>
  <c r="J59" i="9"/>
  <c r="O59" i="10"/>
  <c r="C60" i="9"/>
  <c r="B60" i="9"/>
  <c r="E60" i="9"/>
  <c r="H60" i="9"/>
  <c r="F60" i="9"/>
  <c r="I60" i="9"/>
  <c r="G60" i="9"/>
  <c r="D60" i="9"/>
  <c r="P61" i="9"/>
  <c r="K60" i="9" l="1"/>
  <c r="J60" i="9"/>
  <c r="C61" i="9"/>
  <c r="B61" i="9"/>
  <c r="H61" i="9"/>
  <c r="G61" i="9"/>
  <c r="E61" i="9"/>
  <c r="D61" i="9"/>
  <c r="I61" i="9"/>
  <c r="F61" i="9"/>
  <c r="P62" i="9"/>
  <c r="O60" i="10"/>
  <c r="K61" i="9" l="1"/>
  <c r="J61" i="9"/>
  <c r="O61" i="10"/>
  <c r="C62" i="9"/>
  <c r="B62" i="9"/>
  <c r="G62" i="9"/>
  <c r="E62" i="9"/>
  <c r="I62" i="9"/>
  <c r="D62" i="9"/>
  <c r="F62" i="9"/>
  <c r="H62" i="9"/>
  <c r="P63" i="9"/>
  <c r="J62" i="9" l="1"/>
  <c r="K62" i="9"/>
  <c r="E63" i="9"/>
  <c r="F63" i="9"/>
  <c r="D63" i="9"/>
  <c r="C63" i="9"/>
  <c r="B63" i="9"/>
  <c r="I63" i="9"/>
  <c r="G63" i="9"/>
  <c r="H63" i="9"/>
  <c r="P64" i="9"/>
  <c r="O62" i="10"/>
  <c r="K63" i="9" l="1"/>
  <c r="J63" i="9"/>
  <c r="O63" i="10"/>
  <c r="H64" i="9"/>
  <c r="G64" i="9"/>
  <c r="I64" i="9"/>
  <c r="F64" i="9"/>
  <c r="E64" i="9"/>
  <c r="D64" i="9"/>
  <c r="C64" i="9"/>
  <c r="B64" i="9"/>
  <c r="P65" i="9"/>
  <c r="K64" i="9" l="1"/>
  <c r="J64" i="9"/>
  <c r="C65" i="9"/>
  <c r="H65" i="9"/>
  <c r="G65" i="9"/>
  <c r="B65" i="9"/>
  <c r="E65" i="9"/>
  <c r="I65" i="9"/>
  <c r="F65" i="9"/>
  <c r="D65" i="9"/>
  <c r="P66" i="9"/>
  <c r="O64" i="10"/>
  <c r="K65" i="9" l="1"/>
  <c r="J65" i="9"/>
  <c r="O65" i="10"/>
  <c r="B66" i="9"/>
  <c r="H66" i="9"/>
  <c r="I66" i="9"/>
  <c r="F66" i="9"/>
  <c r="D66" i="9"/>
  <c r="C66" i="9"/>
  <c r="G66" i="9"/>
  <c r="E66" i="9"/>
  <c r="P67" i="9"/>
  <c r="J66" i="9" l="1"/>
  <c r="K66" i="9"/>
  <c r="O66" i="10"/>
  <c r="B67" i="9"/>
  <c r="H67" i="9"/>
  <c r="G67" i="9"/>
  <c r="F67" i="9"/>
  <c r="E67" i="9"/>
  <c r="I67" i="9"/>
  <c r="D67" i="9"/>
  <c r="C67" i="9"/>
  <c r="P68" i="9"/>
  <c r="K67" i="9" l="1"/>
  <c r="J67" i="9"/>
  <c r="C68" i="9"/>
  <c r="B68" i="9"/>
  <c r="H68" i="9"/>
  <c r="G68" i="9"/>
  <c r="E68" i="9"/>
  <c r="F68" i="9"/>
  <c r="I68" i="9"/>
  <c r="D68" i="9"/>
  <c r="P69" i="9"/>
  <c r="O67" i="10"/>
  <c r="K68" i="9" l="1"/>
  <c r="J68" i="9"/>
  <c r="I69" i="9"/>
  <c r="B69" i="9"/>
  <c r="C69" i="9"/>
  <c r="H69" i="9"/>
  <c r="E69" i="9"/>
  <c r="G69" i="9"/>
  <c r="F69" i="9"/>
  <c r="D69" i="9"/>
  <c r="P70" i="9"/>
  <c r="O68" i="10"/>
  <c r="J69" i="9" l="1"/>
  <c r="K69" i="9"/>
  <c r="O69" i="10"/>
  <c r="B70" i="9"/>
  <c r="G70" i="9"/>
  <c r="H70" i="9"/>
  <c r="E70" i="9"/>
  <c r="F70" i="9"/>
  <c r="I70" i="9"/>
  <c r="D70" i="9"/>
  <c r="C70" i="9"/>
  <c r="P71" i="9"/>
  <c r="J70" i="9" l="1"/>
  <c r="K70" i="9"/>
  <c r="D71" i="9"/>
  <c r="C71" i="9"/>
  <c r="B71" i="9"/>
  <c r="G71" i="9"/>
  <c r="I71" i="9"/>
  <c r="H71" i="9"/>
  <c r="E71" i="9"/>
  <c r="F71" i="9"/>
  <c r="P72" i="9"/>
  <c r="O70" i="10"/>
  <c r="J71" i="9" l="1"/>
  <c r="K71" i="9"/>
  <c r="O71" i="10"/>
  <c r="C72" i="9"/>
  <c r="B72" i="9"/>
  <c r="I72" i="9"/>
  <c r="H72" i="9"/>
  <c r="G72" i="9"/>
  <c r="E72" i="9"/>
  <c r="F72" i="9"/>
  <c r="D72" i="9"/>
  <c r="P73" i="9"/>
  <c r="J72" i="9" l="1"/>
  <c r="K72" i="9"/>
  <c r="C73" i="9"/>
  <c r="B73" i="9"/>
  <c r="G73" i="9"/>
  <c r="H73" i="9"/>
  <c r="E73" i="9"/>
  <c r="F73" i="9"/>
  <c r="I73" i="9"/>
  <c r="D73" i="9"/>
  <c r="P74" i="9"/>
  <c r="O72" i="10"/>
  <c r="K73" i="9" l="1"/>
  <c r="J73" i="9"/>
  <c r="E74" i="9"/>
  <c r="D74" i="9"/>
  <c r="I74" i="9"/>
  <c r="F74" i="9"/>
  <c r="G74" i="9"/>
  <c r="C74" i="9"/>
  <c r="B74" i="9"/>
  <c r="H74" i="9"/>
  <c r="P75" i="9"/>
  <c r="O73" i="10"/>
  <c r="J74" i="9" l="1"/>
  <c r="K74" i="9"/>
  <c r="O74" i="10"/>
  <c r="D75" i="9"/>
  <c r="C75" i="9"/>
  <c r="B75" i="9"/>
  <c r="F75" i="9"/>
  <c r="H75" i="9"/>
  <c r="E75" i="9"/>
  <c r="I75" i="9"/>
  <c r="G75" i="9"/>
  <c r="P76" i="9"/>
  <c r="K75" i="9" l="1"/>
  <c r="J75" i="9"/>
  <c r="B76" i="9"/>
  <c r="G76" i="9"/>
  <c r="H76" i="9"/>
  <c r="E76" i="9"/>
  <c r="I76" i="9"/>
  <c r="F76" i="9"/>
  <c r="C76" i="9"/>
  <c r="D76" i="9"/>
  <c r="P77" i="9"/>
  <c r="O75" i="10"/>
  <c r="J76" i="9" l="1"/>
  <c r="K76" i="9"/>
  <c r="F77" i="9"/>
  <c r="H77" i="9"/>
  <c r="D77" i="9"/>
  <c r="I77" i="9"/>
  <c r="C77" i="9"/>
  <c r="B77" i="9"/>
  <c r="E77" i="9"/>
  <c r="G77" i="9"/>
  <c r="P78" i="9"/>
  <c r="O76" i="10"/>
  <c r="J77" i="9" l="1"/>
  <c r="K77" i="9"/>
  <c r="O77" i="10"/>
  <c r="F78" i="9"/>
  <c r="G78" i="9"/>
  <c r="C78" i="9"/>
  <c r="B78" i="9"/>
  <c r="E78" i="9"/>
  <c r="I78" i="9"/>
  <c r="H78" i="9"/>
  <c r="D78" i="9"/>
  <c r="P79" i="9"/>
  <c r="J78" i="9" l="1"/>
  <c r="K78" i="9"/>
  <c r="O78" i="10"/>
  <c r="E79" i="9"/>
  <c r="I79" i="9"/>
  <c r="B79" i="9"/>
  <c r="H79" i="9"/>
  <c r="F79" i="9"/>
  <c r="D79" i="9"/>
  <c r="C79" i="9"/>
  <c r="G79" i="9"/>
  <c r="P80" i="9"/>
  <c r="K79" i="9" l="1"/>
  <c r="J79" i="9"/>
  <c r="D80" i="9"/>
  <c r="I80" i="9"/>
  <c r="C80" i="9"/>
  <c r="B80" i="9"/>
  <c r="G80" i="9"/>
  <c r="F80" i="9"/>
  <c r="H80" i="9"/>
  <c r="E80" i="9"/>
  <c r="P81" i="9"/>
  <c r="O79" i="10"/>
  <c r="K80" i="9" l="1"/>
  <c r="J80" i="9"/>
  <c r="H81" i="9"/>
  <c r="G81" i="9"/>
  <c r="E81" i="9"/>
  <c r="I81" i="9"/>
  <c r="F81" i="9"/>
  <c r="D81" i="9"/>
  <c r="C81" i="9"/>
  <c r="B81" i="9"/>
  <c r="P82" i="9"/>
  <c r="O80" i="10"/>
  <c r="K81" i="9" l="1"/>
  <c r="J81" i="9"/>
  <c r="O81" i="10"/>
  <c r="I82" i="9"/>
  <c r="C82" i="9"/>
  <c r="B82" i="9"/>
  <c r="H82" i="9"/>
  <c r="D82" i="9"/>
  <c r="G82" i="9"/>
  <c r="E82" i="9"/>
  <c r="F82" i="9"/>
  <c r="P83" i="9"/>
  <c r="K82" i="9" l="1"/>
  <c r="J82" i="9"/>
  <c r="O82" i="10"/>
  <c r="B83" i="9"/>
  <c r="E83" i="9"/>
  <c r="H83" i="9"/>
  <c r="J83" i="9" s="1"/>
  <c r="G83" i="9"/>
  <c r="F83" i="9"/>
  <c r="I83" i="9"/>
  <c r="D83" i="9"/>
  <c r="C83" i="9"/>
  <c r="P84" i="9"/>
  <c r="K83" i="9" l="1"/>
  <c r="O83" i="10"/>
  <c r="E84" i="9"/>
  <c r="F84" i="9"/>
  <c r="H84" i="9"/>
  <c r="K84" i="9" s="1"/>
  <c r="D84" i="9"/>
  <c r="I84" i="9"/>
  <c r="C84" i="9"/>
  <c r="B84" i="9"/>
  <c r="G84" i="9"/>
  <c r="P85" i="9"/>
  <c r="J84" i="9" l="1"/>
  <c r="H85" i="9"/>
  <c r="K85" i="9" s="1"/>
  <c r="D85" i="9"/>
  <c r="F85" i="9"/>
  <c r="G85" i="9"/>
  <c r="E85" i="9"/>
  <c r="I85" i="9"/>
  <c r="C85" i="9"/>
  <c r="B85" i="9"/>
  <c r="P86" i="9"/>
  <c r="O84" i="10"/>
  <c r="J85" i="9" l="1"/>
  <c r="D86" i="9"/>
  <c r="C86" i="9"/>
  <c r="I86" i="9"/>
  <c r="B86" i="9"/>
  <c r="E86" i="9"/>
  <c r="H86" i="9"/>
  <c r="G86" i="9"/>
  <c r="F86" i="9"/>
  <c r="P87" i="9"/>
  <c r="O85" i="10"/>
  <c r="J86" i="9" l="1"/>
  <c r="K86" i="9"/>
  <c r="G87" i="9"/>
  <c r="E87" i="9"/>
  <c r="D87" i="9"/>
  <c r="I87" i="9"/>
  <c r="F87" i="9"/>
  <c r="C87" i="9"/>
  <c r="H87" i="9"/>
  <c r="K87" i="9" s="1"/>
  <c r="B87" i="9"/>
  <c r="P88" i="9"/>
  <c r="O86" i="10"/>
  <c r="J87" i="9" l="1"/>
  <c r="O87" i="10"/>
  <c r="H88" i="9"/>
  <c r="J88" i="9" s="1"/>
  <c r="E88" i="9"/>
  <c r="F88" i="9"/>
  <c r="C88" i="9"/>
  <c r="I88" i="9"/>
  <c r="D88" i="9"/>
  <c r="B88" i="9"/>
  <c r="G88" i="9"/>
  <c r="P89" i="9"/>
  <c r="K88" i="9" l="1"/>
  <c r="B89" i="9"/>
  <c r="C89" i="9"/>
  <c r="H89" i="9"/>
  <c r="J89" i="9" s="1"/>
  <c r="G89" i="9"/>
  <c r="F89" i="9"/>
  <c r="E89" i="9"/>
  <c r="D89" i="9"/>
  <c r="I89" i="9"/>
  <c r="P90" i="9"/>
  <c r="O88" i="10"/>
  <c r="K89" i="9" l="1"/>
  <c r="O89" i="10"/>
  <c r="C90" i="9"/>
  <c r="D90" i="9"/>
  <c r="H90" i="9"/>
  <c r="K90" i="9" s="1"/>
  <c r="G90" i="9"/>
  <c r="E90" i="9"/>
  <c r="F90" i="9"/>
  <c r="I90" i="9"/>
  <c r="B90" i="9"/>
  <c r="P91" i="9"/>
  <c r="J90" i="9" l="1"/>
  <c r="D91" i="9"/>
  <c r="I91" i="9"/>
  <c r="C91" i="9"/>
  <c r="G91" i="9"/>
  <c r="F91" i="9"/>
  <c r="B91" i="9"/>
  <c r="H91" i="9"/>
  <c r="E91" i="9"/>
  <c r="P92" i="9"/>
  <c r="O90" i="10"/>
  <c r="J91" i="9" l="1"/>
  <c r="K91" i="9"/>
  <c r="O91" i="10"/>
  <c r="E92" i="9"/>
  <c r="I92" i="9"/>
  <c r="F92" i="9"/>
  <c r="D92" i="9"/>
  <c r="G92" i="9"/>
  <c r="C92" i="9"/>
  <c r="B92" i="9"/>
  <c r="H92" i="9"/>
  <c r="P93" i="9"/>
  <c r="K92" i="9" l="1"/>
  <c r="J92" i="9"/>
  <c r="O92" i="10"/>
  <c r="G93" i="9"/>
  <c r="E93" i="9"/>
  <c r="D93" i="9"/>
  <c r="F93" i="9"/>
  <c r="I93" i="9"/>
  <c r="C93" i="9"/>
  <c r="B93" i="9"/>
  <c r="H93" i="9"/>
  <c r="J93" i="9" s="1"/>
  <c r="P94" i="9"/>
  <c r="K93" i="9" l="1"/>
  <c r="D94" i="9"/>
  <c r="H94" i="9"/>
  <c r="I94" i="9"/>
  <c r="B94" i="9"/>
  <c r="C94" i="9"/>
  <c r="G94" i="9"/>
  <c r="E94" i="9"/>
  <c r="F94" i="9"/>
  <c r="P95" i="9"/>
  <c r="O93" i="10"/>
  <c r="K94" i="9" l="1"/>
  <c r="J94" i="9"/>
  <c r="E95" i="9"/>
  <c r="I95" i="9"/>
  <c r="F95" i="9"/>
  <c r="D95" i="9"/>
  <c r="C95" i="9"/>
  <c r="H95" i="9"/>
  <c r="K95" i="9" s="1"/>
  <c r="G95" i="9"/>
  <c r="B95" i="9"/>
  <c r="P96" i="9"/>
  <c r="O94" i="10"/>
  <c r="J95" i="9" l="1"/>
  <c r="O95" i="10"/>
  <c r="F96" i="9"/>
  <c r="D96" i="9"/>
  <c r="I96" i="9"/>
  <c r="C96" i="9"/>
  <c r="B96" i="9"/>
  <c r="H96" i="9"/>
  <c r="G96" i="9"/>
  <c r="E96" i="9"/>
  <c r="P97" i="9"/>
  <c r="J96" i="9" l="1"/>
  <c r="K96" i="9"/>
  <c r="C97" i="9"/>
  <c r="B97" i="9"/>
  <c r="G97" i="9"/>
  <c r="E97" i="9"/>
  <c r="F97" i="9"/>
  <c r="H97" i="9"/>
  <c r="I97" i="9"/>
  <c r="J97" i="9" s="1"/>
  <c r="D97" i="9"/>
  <c r="P98" i="9"/>
  <c r="O96" i="10"/>
  <c r="K97" i="9" l="1"/>
  <c r="O97" i="10"/>
  <c r="E98" i="9"/>
  <c r="I98" i="9"/>
  <c r="G98" i="9"/>
  <c r="F98" i="9"/>
  <c r="C98" i="9"/>
  <c r="D98" i="9"/>
  <c r="B98" i="9"/>
  <c r="H98" i="9"/>
  <c r="P99" i="9"/>
  <c r="K98" i="9" l="1"/>
  <c r="J98" i="9"/>
  <c r="E99" i="9"/>
  <c r="I99" i="9"/>
  <c r="B99" i="9"/>
  <c r="D99" i="9"/>
  <c r="F99" i="9"/>
  <c r="H99" i="9"/>
  <c r="G99" i="9"/>
  <c r="C99" i="9"/>
  <c r="P100" i="9"/>
  <c r="O98" i="10"/>
  <c r="K99" i="9" l="1"/>
  <c r="J99" i="9"/>
  <c r="O99" i="10"/>
  <c r="G100" i="9"/>
  <c r="C100" i="9"/>
  <c r="F100" i="9"/>
  <c r="E100" i="9"/>
  <c r="I100" i="9"/>
  <c r="B100" i="9"/>
  <c r="D100" i="9"/>
  <c r="H100" i="9"/>
  <c r="P101" i="9"/>
  <c r="K100" i="9" l="1"/>
  <c r="J100" i="9"/>
  <c r="I101" i="9"/>
  <c r="F101" i="9"/>
  <c r="H101" i="9"/>
  <c r="G101" i="9"/>
  <c r="E101" i="9"/>
  <c r="C101" i="9"/>
  <c r="D101" i="9"/>
  <c r="B101" i="9"/>
  <c r="P102" i="9"/>
  <c r="O100" i="10"/>
  <c r="J101" i="9" l="1"/>
  <c r="K101" i="9"/>
  <c r="O101" i="10"/>
  <c r="G102" i="9"/>
  <c r="C102" i="9"/>
  <c r="F102" i="9"/>
  <c r="E102" i="9"/>
  <c r="I102" i="9"/>
  <c r="B102" i="9"/>
  <c r="D102" i="9"/>
  <c r="H102" i="9"/>
  <c r="K102" i="9" s="1"/>
  <c r="P103" i="9"/>
  <c r="J102" i="9" l="1"/>
  <c r="G103" i="9"/>
  <c r="C103" i="9"/>
  <c r="E103" i="9"/>
  <c r="H103" i="9"/>
  <c r="K103" i="9" s="1"/>
  <c r="I103" i="9"/>
  <c r="D103" i="9"/>
  <c r="B103" i="9"/>
  <c r="F103" i="9"/>
  <c r="P104" i="9"/>
  <c r="O102" i="10"/>
  <c r="J103" i="9" l="1"/>
  <c r="C104" i="9"/>
  <c r="F104" i="9"/>
  <c r="E104" i="9"/>
  <c r="B104" i="9"/>
  <c r="D104" i="9"/>
  <c r="I104" i="9"/>
  <c r="H104" i="9"/>
  <c r="G104" i="9"/>
  <c r="P105" i="9"/>
  <c r="O103" i="10"/>
  <c r="J104" i="9" l="1"/>
  <c r="K104" i="9"/>
  <c r="I105" i="9"/>
  <c r="F105" i="9"/>
  <c r="H105" i="9"/>
  <c r="G105" i="9"/>
  <c r="C105" i="9"/>
  <c r="E105" i="9"/>
  <c r="B105" i="9"/>
  <c r="D105" i="9"/>
  <c r="P106" i="9"/>
  <c r="O104" i="10"/>
  <c r="J105" i="9" l="1"/>
  <c r="K105" i="9"/>
  <c r="O105" i="10"/>
  <c r="F106" i="9"/>
  <c r="B106" i="9"/>
  <c r="E106" i="9"/>
  <c r="D106" i="9"/>
  <c r="I106" i="9"/>
  <c r="H106" i="9"/>
  <c r="K106" i="9" s="1"/>
  <c r="C106" i="9"/>
  <c r="G106" i="9"/>
  <c r="P107" i="9"/>
  <c r="J106" i="9" l="1"/>
  <c r="B107" i="9"/>
  <c r="F107" i="9"/>
  <c r="I107" i="9"/>
  <c r="H107" i="9"/>
  <c r="G107" i="9"/>
  <c r="C107" i="9"/>
  <c r="E107" i="9"/>
  <c r="D107" i="9"/>
  <c r="P108" i="9"/>
  <c r="O106" i="10"/>
  <c r="K107" i="9" l="1"/>
  <c r="J107" i="9"/>
  <c r="O107" i="10"/>
  <c r="G108" i="9"/>
  <c r="C108" i="9"/>
  <c r="F108" i="9"/>
  <c r="E108" i="9"/>
  <c r="B108" i="9"/>
  <c r="I108" i="9"/>
  <c r="D108" i="9"/>
  <c r="H108" i="9"/>
  <c r="P109" i="9"/>
  <c r="K108" i="9" l="1"/>
  <c r="J108" i="9"/>
  <c r="D109" i="9"/>
  <c r="B109" i="9"/>
  <c r="I109" i="9"/>
  <c r="F109" i="9"/>
  <c r="H109" i="9"/>
  <c r="G109" i="9"/>
  <c r="C109" i="9"/>
  <c r="E109" i="9"/>
  <c r="P110" i="9"/>
  <c r="O108" i="10"/>
  <c r="J109" i="9" l="1"/>
  <c r="K109" i="9"/>
  <c r="O109" i="10"/>
  <c r="I110" i="9"/>
  <c r="E110" i="9"/>
  <c r="G110" i="9"/>
  <c r="B110" i="9"/>
  <c r="D110" i="9"/>
  <c r="C110" i="9"/>
  <c r="H110" i="9"/>
  <c r="F110" i="9"/>
  <c r="P111" i="9"/>
  <c r="J110" i="9" l="1"/>
  <c r="K110" i="9"/>
  <c r="C111" i="9"/>
  <c r="E111" i="9"/>
  <c r="D111" i="9"/>
  <c r="B111" i="9"/>
  <c r="F111" i="9"/>
  <c r="H111" i="9"/>
  <c r="I111" i="9"/>
  <c r="G111" i="9"/>
  <c r="P112" i="9"/>
  <c r="O110" i="10"/>
  <c r="K111" i="9" l="1"/>
  <c r="J111" i="9"/>
  <c r="H112" i="9"/>
  <c r="B112" i="9"/>
  <c r="G112" i="9"/>
  <c r="E112" i="9"/>
  <c r="D112" i="9"/>
  <c r="I112" i="9"/>
  <c r="J112" i="9" s="1"/>
  <c r="C112" i="9"/>
  <c r="F112" i="9"/>
  <c r="P113" i="9"/>
  <c r="O111" i="10"/>
  <c r="K112" i="9" l="1"/>
  <c r="O112" i="10"/>
  <c r="F113" i="9"/>
  <c r="H113" i="9"/>
  <c r="G113" i="9"/>
  <c r="C113" i="9"/>
  <c r="B113" i="9"/>
  <c r="E113" i="9"/>
  <c r="I113" i="9"/>
  <c r="K113" i="9" s="1"/>
  <c r="D113" i="9"/>
  <c r="P114" i="9"/>
  <c r="J113" i="9" l="1"/>
  <c r="B114" i="9"/>
  <c r="F114" i="9"/>
  <c r="D114" i="9"/>
  <c r="H114" i="9"/>
  <c r="K114" i="9" s="1"/>
  <c r="G114" i="9"/>
  <c r="C114" i="9"/>
  <c r="I114" i="9"/>
  <c r="E114" i="9"/>
  <c r="P115" i="9"/>
  <c r="O113" i="10"/>
  <c r="J114" i="9" l="1"/>
  <c r="O114" i="10"/>
  <c r="C115" i="9"/>
  <c r="D115" i="9"/>
  <c r="I115" i="9"/>
  <c r="B115" i="9"/>
  <c r="F115" i="9"/>
  <c r="H115" i="9"/>
  <c r="E115" i="9"/>
  <c r="G115" i="9"/>
  <c r="P116" i="9"/>
  <c r="K115" i="9" l="1"/>
  <c r="J115" i="9"/>
  <c r="G116" i="9"/>
  <c r="C116" i="9"/>
  <c r="F116" i="9"/>
  <c r="E116" i="9"/>
  <c r="I116" i="9"/>
  <c r="B116" i="9"/>
  <c r="D116" i="9"/>
  <c r="H116" i="9"/>
  <c r="P117" i="9"/>
  <c r="O115" i="10"/>
  <c r="J116" i="9" l="1"/>
  <c r="K116" i="9"/>
  <c r="O116" i="10"/>
  <c r="D117" i="9"/>
  <c r="G117" i="9"/>
  <c r="B117" i="9"/>
  <c r="F117" i="9"/>
  <c r="I117" i="9"/>
  <c r="H117" i="9"/>
  <c r="J117" i="9" s="1"/>
  <c r="C117" i="9"/>
  <c r="E117" i="9"/>
  <c r="P118" i="9"/>
  <c r="K117" i="9" l="1"/>
  <c r="F118" i="9"/>
  <c r="I118" i="9"/>
  <c r="E118" i="9"/>
  <c r="B118" i="9"/>
  <c r="G118" i="9"/>
  <c r="D118" i="9"/>
  <c r="H118" i="9"/>
  <c r="K118" i="9" s="1"/>
  <c r="C118" i="9"/>
  <c r="P119" i="9"/>
  <c r="O117" i="10"/>
  <c r="J118" i="9" l="1"/>
  <c r="I119" i="9"/>
  <c r="D119" i="9"/>
  <c r="H119" i="9"/>
  <c r="J119" i="9" s="1"/>
  <c r="C119" i="9"/>
  <c r="G119" i="9"/>
  <c r="E119" i="9"/>
  <c r="B119" i="9"/>
  <c r="F119" i="9"/>
  <c r="P120" i="9"/>
  <c r="O118" i="10"/>
  <c r="K119" i="9" l="1"/>
  <c r="O119" i="10"/>
  <c r="D120" i="9"/>
  <c r="H120" i="9"/>
  <c r="K120" i="9" s="1"/>
  <c r="F120" i="9"/>
  <c r="I120" i="9"/>
  <c r="G120" i="9"/>
  <c r="C120" i="9"/>
  <c r="E120" i="9"/>
  <c r="B120" i="9"/>
  <c r="P121" i="9"/>
  <c r="J120" i="9" l="1"/>
  <c r="D121" i="9"/>
  <c r="I121" i="9"/>
  <c r="E121" i="9"/>
  <c r="B121" i="9"/>
  <c r="F121" i="9"/>
  <c r="H121" i="9"/>
  <c r="K121" i="9" s="1"/>
  <c r="G121" i="9"/>
  <c r="C121" i="9"/>
  <c r="P122" i="9"/>
  <c r="O120" i="10"/>
  <c r="J121" i="9" l="1"/>
  <c r="O121" i="10"/>
  <c r="E122" i="9"/>
  <c r="B122" i="9"/>
  <c r="D122" i="9"/>
  <c r="H122" i="9"/>
  <c r="K122" i="9" s="1"/>
  <c r="C122" i="9"/>
  <c r="F122" i="9"/>
  <c r="I122" i="9"/>
  <c r="G122" i="9"/>
  <c r="P123" i="9"/>
  <c r="J122" i="9" l="1"/>
  <c r="D123" i="9"/>
  <c r="B123" i="9"/>
  <c r="I123" i="9"/>
  <c r="F123" i="9"/>
  <c r="H123" i="9"/>
  <c r="J123" i="9" s="1"/>
  <c r="C123" i="9"/>
  <c r="E123" i="9"/>
  <c r="G123" i="9"/>
  <c r="P124" i="9"/>
  <c r="O122" i="10"/>
  <c r="K123" i="9" l="1"/>
  <c r="O123" i="10"/>
  <c r="F124" i="9"/>
  <c r="E124" i="9"/>
  <c r="B124" i="9"/>
  <c r="I124" i="9"/>
  <c r="D124" i="9"/>
  <c r="H124" i="9"/>
  <c r="K124" i="9" s="1"/>
  <c r="G124" i="9"/>
  <c r="C124" i="9"/>
  <c r="P125" i="9"/>
  <c r="J124" i="9" l="1"/>
  <c r="E125" i="9"/>
  <c r="D125" i="9"/>
  <c r="I125" i="9"/>
  <c r="F125" i="9"/>
  <c r="B125" i="9"/>
  <c r="H125" i="9"/>
  <c r="J125" i="9" s="1"/>
  <c r="C125" i="9"/>
  <c r="G125" i="9"/>
  <c r="P126" i="9"/>
  <c r="O124" i="10"/>
  <c r="K125" i="9" l="1"/>
  <c r="C126" i="9"/>
  <c r="F126" i="9"/>
  <c r="E126" i="9"/>
  <c r="D126" i="9"/>
  <c r="B126" i="9"/>
  <c r="I126" i="9"/>
  <c r="H126" i="9"/>
  <c r="G126" i="9"/>
  <c r="P127" i="9"/>
  <c r="O125" i="10"/>
  <c r="J126" i="9" l="1"/>
  <c r="K126" i="9"/>
  <c r="O126" i="10"/>
  <c r="H127" i="9"/>
  <c r="K127" i="9" s="1"/>
  <c r="E127" i="9"/>
  <c r="I127" i="9"/>
  <c r="G127" i="9"/>
  <c r="C127" i="9"/>
  <c r="B127" i="9"/>
  <c r="D127" i="9"/>
  <c r="F127" i="9"/>
  <c r="P128" i="9"/>
  <c r="J127" i="9" l="1"/>
  <c r="F128" i="9"/>
  <c r="H128" i="9"/>
  <c r="J128" i="9" s="1"/>
  <c r="G128" i="9"/>
  <c r="E128" i="9"/>
  <c r="B128" i="9"/>
  <c r="D128" i="9"/>
  <c r="I128" i="9"/>
  <c r="K128" i="9" s="1"/>
  <c r="C128" i="9"/>
  <c r="P129" i="9"/>
  <c r="O127" i="10"/>
  <c r="O128" i="10" l="1"/>
  <c r="H129" i="9"/>
  <c r="J129" i="9" s="1"/>
  <c r="C129" i="9"/>
  <c r="F129" i="9"/>
  <c r="I129" i="9"/>
  <c r="E129" i="9"/>
  <c r="D129" i="9"/>
  <c r="B129" i="9"/>
  <c r="G129" i="9"/>
  <c r="P130" i="9"/>
  <c r="K129" i="9" l="1"/>
  <c r="G130" i="9"/>
  <c r="F130" i="9"/>
  <c r="C130" i="9"/>
  <c r="I130" i="9"/>
  <c r="E130" i="9"/>
  <c r="B130" i="9"/>
  <c r="D130" i="9"/>
  <c r="H130" i="9"/>
  <c r="K130" i="9" s="1"/>
  <c r="P131" i="9"/>
  <c r="O129" i="10"/>
  <c r="J130" i="9" l="1"/>
  <c r="F131" i="9"/>
  <c r="H131" i="9"/>
  <c r="K131" i="9" s="1"/>
  <c r="G131" i="9"/>
  <c r="I131" i="9"/>
  <c r="C131" i="9"/>
  <c r="E131" i="9"/>
  <c r="D131" i="9"/>
  <c r="B131" i="9"/>
  <c r="P132" i="9"/>
  <c r="O130" i="10"/>
  <c r="J131" i="9" l="1"/>
  <c r="O131" i="10"/>
  <c r="C132" i="9"/>
  <c r="F132" i="9"/>
  <c r="B132" i="9"/>
  <c r="E132" i="9"/>
  <c r="D132" i="9"/>
  <c r="H132" i="9"/>
  <c r="K132" i="9" s="1"/>
  <c r="G132" i="9"/>
  <c r="I132" i="9"/>
  <c r="P133" i="9"/>
  <c r="J132" i="9" l="1"/>
  <c r="O132" i="10"/>
  <c r="D133" i="9"/>
  <c r="F133" i="9"/>
  <c r="B133" i="9"/>
  <c r="I133" i="9"/>
  <c r="H133" i="9"/>
  <c r="J133" i="9" s="1"/>
  <c r="G133" i="9"/>
  <c r="C133" i="9"/>
  <c r="E133" i="9"/>
  <c r="P134" i="9"/>
  <c r="K133" i="9" l="1"/>
  <c r="O133" i="10"/>
  <c r="I134" i="9"/>
  <c r="K134" i="9" s="1"/>
  <c r="H134" i="9"/>
  <c r="J134" i="9" s="1"/>
  <c r="G134" i="9"/>
  <c r="C134" i="9"/>
  <c r="F134" i="9"/>
  <c r="E134" i="9"/>
  <c r="B134" i="9"/>
  <c r="D134" i="9"/>
  <c r="P135" i="9"/>
  <c r="C135" i="9" l="1"/>
  <c r="E135" i="9"/>
  <c r="D135" i="9"/>
  <c r="I135" i="9"/>
  <c r="B135" i="9"/>
  <c r="F135" i="9"/>
  <c r="H135" i="9"/>
  <c r="J135" i="9" s="1"/>
  <c r="G135" i="9"/>
  <c r="P136" i="9"/>
  <c r="O134" i="10"/>
  <c r="K135" i="9" l="1"/>
  <c r="O135" i="10"/>
  <c r="B136" i="9"/>
  <c r="D136" i="9"/>
  <c r="G136" i="9"/>
  <c r="H136" i="9"/>
  <c r="J136" i="9" s="1"/>
  <c r="C136" i="9"/>
  <c r="F136" i="9"/>
  <c r="E136" i="9"/>
  <c r="I136" i="9"/>
  <c r="P137" i="9"/>
  <c r="K136" i="9" l="1"/>
  <c r="F137" i="9"/>
  <c r="G137" i="9"/>
  <c r="H137" i="9"/>
  <c r="J137" i="9" s="1"/>
  <c r="E137" i="9"/>
  <c r="I137" i="9"/>
  <c r="C137" i="9"/>
  <c r="D137" i="9"/>
  <c r="B137" i="9"/>
  <c r="P138" i="9"/>
  <c r="O136" i="10"/>
  <c r="K137" i="9" l="1"/>
  <c r="O137" i="10"/>
  <c r="F138" i="9"/>
  <c r="E138" i="9"/>
  <c r="B138" i="9"/>
  <c r="D138" i="9"/>
  <c r="H138" i="9"/>
  <c r="K138" i="9" s="1"/>
  <c r="I138" i="9"/>
  <c r="G138" i="9"/>
  <c r="C138" i="9"/>
  <c r="P139" i="9"/>
  <c r="J138" i="9" l="1"/>
  <c r="E139" i="9"/>
  <c r="D139" i="9"/>
  <c r="F139" i="9"/>
  <c r="H139" i="9"/>
  <c r="K139" i="9" s="1"/>
  <c r="G139" i="9"/>
  <c r="B139" i="9"/>
  <c r="I139" i="9"/>
  <c r="C139" i="9"/>
  <c r="P140" i="9"/>
  <c r="O138" i="10"/>
  <c r="J139" i="9" l="1"/>
  <c r="G140" i="9"/>
  <c r="I140" i="9"/>
  <c r="C140" i="9"/>
  <c r="F140" i="9"/>
  <c r="E140" i="9"/>
  <c r="D140" i="9"/>
  <c r="B140" i="9"/>
  <c r="H140" i="9"/>
  <c r="J140" i="9" s="1"/>
  <c r="P141" i="9"/>
  <c r="O139" i="10"/>
  <c r="K140" i="9" l="1"/>
  <c r="O140" i="10"/>
  <c r="D141" i="9"/>
  <c r="I141" i="9"/>
  <c r="F141" i="9"/>
  <c r="B141" i="9"/>
  <c r="H141" i="9"/>
  <c r="J141" i="9" s="1"/>
  <c r="G141" i="9"/>
  <c r="C141" i="9"/>
  <c r="E141" i="9"/>
  <c r="P142" i="9"/>
  <c r="K141" i="9" l="1"/>
  <c r="E142" i="9"/>
  <c r="B142" i="9"/>
  <c r="H142" i="9"/>
  <c r="K142" i="9" s="1"/>
  <c r="D142" i="9"/>
  <c r="I142" i="9"/>
  <c r="G142" i="9"/>
  <c r="F142" i="9"/>
  <c r="C142" i="9"/>
  <c r="P143" i="9"/>
  <c r="O141" i="10"/>
  <c r="J142" i="9" l="1"/>
  <c r="O142" i="10"/>
  <c r="E143" i="9"/>
  <c r="I143" i="9"/>
  <c r="D143" i="9"/>
  <c r="F143" i="9"/>
  <c r="B143" i="9"/>
  <c r="C143" i="9"/>
  <c r="H143" i="9"/>
  <c r="J143" i="9" s="1"/>
  <c r="G143" i="9"/>
  <c r="P144" i="9"/>
  <c r="K143" i="9" l="1"/>
  <c r="H144" i="9"/>
  <c r="J144" i="9" s="1"/>
  <c r="I144" i="9"/>
  <c r="G144" i="9"/>
  <c r="F144" i="9"/>
  <c r="C144" i="9"/>
  <c r="E144" i="9"/>
  <c r="B144" i="9"/>
  <c r="D144" i="9"/>
  <c r="P145" i="9"/>
  <c r="O143" i="10"/>
  <c r="K144" i="9" l="1"/>
  <c r="O144" i="10"/>
  <c r="I145" i="9"/>
  <c r="G145" i="9"/>
  <c r="E145" i="9"/>
  <c r="C145" i="9"/>
  <c r="D145" i="9"/>
  <c r="B145" i="9"/>
  <c r="F145" i="9"/>
  <c r="H145" i="9"/>
  <c r="K145" i="9" s="1"/>
  <c r="P146" i="9"/>
  <c r="J145" i="9" l="1"/>
  <c r="E146" i="9"/>
  <c r="B146" i="9"/>
  <c r="I146" i="9"/>
  <c r="D146" i="9"/>
  <c r="C146" i="9"/>
  <c r="H146" i="9"/>
  <c r="J146" i="9" s="1"/>
  <c r="G146" i="9"/>
  <c r="F146" i="9"/>
  <c r="P147" i="9"/>
  <c r="O145" i="10"/>
  <c r="K146" i="9" l="1"/>
  <c r="I147" i="9"/>
  <c r="K147" i="9" s="1"/>
  <c r="C147" i="9"/>
  <c r="G147" i="9"/>
  <c r="E147" i="9"/>
  <c r="D147" i="9"/>
  <c r="B147" i="9"/>
  <c r="F147" i="9"/>
  <c r="H147" i="9"/>
  <c r="J147" i="9" s="1"/>
  <c r="P148" i="9"/>
  <c r="O146" i="10"/>
  <c r="O147" i="10" l="1"/>
  <c r="F148" i="9"/>
  <c r="E148" i="9"/>
  <c r="B148" i="9"/>
  <c r="D148" i="9"/>
  <c r="H148" i="9"/>
  <c r="K148" i="9" s="1"/>
  <c r="I148" i="9"/>
  <c r="C148" i="9"/>
  <c r="G148" i="9"/>
  <c r="P149" i="9"/>
  <c r="J148" i="9" l="1"/>
  <c r="E149" i="9"/>
  <c r="C149" i="9"/>
  <c r="F149" i="9"/>
  <c r="I149" i="9"/>
  <c r="D149" i="9"/>
  <c r="H149" i="9"/>
  <c r="K149" i="9" s="1"/>
  <c r="B149" i="9"/>
  <c r="G149" i="9"/>
  <c r="J149" i="9"/>
  <c r="P150" i="9"/>
  <c r="O148" i="10"/>
  <c r="I150" i="9" l="1"/>
  <c r="G150" i="9"/>
  <c r="C150" i="9"/>
  <c r="E150" i="9"/>
  <c r="D150" i="9"/>
  <c r="B150" i="9"/>
  <c r="H150" i="9"/>
  <c r="J150" i="9" s="1"/>
  <c r="F150" i="9"/>
  <c r="P151" i="9"/>
  <c r="O149" i="10"/>
  <c r="K150" i="9" l="1"/>
  <c r="C151" i="9"/>
  <c r="D151" i="9"/>
  <c r="G151" i="9"/>
  <c r="I151" i="9"/>
  <c r="H151" i="9"/>
  <c r="K151" i="9" s="1"/>
  <c r="E151" i="9"/>
  <c r="F151" i="9"/>
  <c r="B151" i="9"/>
  <c r="P152" i="9"/>
  <c r="O150" i="10"/>
  <c r="J151" i="9" l="1"/>
  <c r="O151" i="10"/>
  <c r="G152" i="9"/>
  <c r="C152" i="9"/>
  <c r="D152" i="9"/>
  <c r="E152" i="9"/>
  <c r="I152" i="9"/>
  <c r="B152" i="9"/>
  <c r="F152" i="9"/>
  <c r="H152" i="9"/>
  <c r="J152" i="9" s="1"/>
  <c r="P153" i="9"/>
  <c r="K152" i="9" l="1"/>
  <c r="I153" i="9"/>
  <c r="F153" i="9"/>
  <c r="D153" i="9"/>
  <c r="B153" i="9"/>
  <c r="C153" i="9"/>
  <c r="H153" i="9"/>
  <c r="J153" i="9" s="1"/>
  <c r="G153" i="9"/>
  <c r="E153" i="9"/>
  <c r="P154" i="9"/>
  <c r="O152" i="10"/>
  <c r="K153" i="9" l="1"/>
  <c r="O153" i="10"/>
  <c r="C154" i="9"/>
  <c r="F154" i="9"/>
  <c r="D154" i="9"/>
  <c r="B154" i="9"/>
  <c r="I154" i="9"/>
  <c r="H154" i="9"/>
  <c r="K154" i="9" s="1"/>
  <c r="G154" i="9"/>
  <c r="E154" i="9"/>
  <c r="P155" i="9"/>
  <c r="J154" i="9" l="1"/>
  <c r="I155" i="9"/>
  <c r="H155" i="9"/>
  <c r="J155" i="9" s="1"/>
  <c r="G155" i="9"/>
  <c r="E155" i="9"/>
  <c r="C155" i="9"/>
  <c r="F155" i="9"/>
  <c r="B155" i="9"/>
  <c r="D155" i="9"/>
  <c r="P156" i="9"/>
  <c r="O154" i="10"/>
  <c r="K155" i="9" l="1"/>
  <c r="O155" i="10"/>
  <c r="H156" i="9"/>
  <c r="K156" i="9" s="1"/>
  <c r="E156" i="9"/>
  <c r="G156" i="9"/>
  <c r="C156" i="9"/>
  <c r="F156" i="9"/>
  <c r="B156" i="9"/>
  <c r="D156" i="9"/>
  <c r="I156" i="9"/>
  <c r="P157" i="9"/>
  <c r="J156" i="9" l="1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O156" i="10"/>
  <c r="B158" i="9" l="1"/>
  <c r="E158" i="9"/>
  <c r="J158" i="9"/>
  <c r="A158" i="9" s="1"/>
  <c r="K158" i="9"/>
  <c r="D158" i="9"/>
  <c r="F158" i="9"/>
  <c r="I158" i="9"/>
  <c r="C158" i="9"/>
  <c r="G158" i="9"/>
  <c r="H158" i="9"/>
  <c r="P159" i="9"/>
  <c r="O157" i="10"/>
  <c r="F157" i="10" l="1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A158" i="10" l="1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F160" i="9"/>
  <c r="B160" i="9"/>
  <c r="K160" i="9"/>
  <c r="E160" i="9"/>
  <c r="D160" i="9"/>
  <c r="P161" i="9"/>
  <c r="A160" i="9" l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B162" i="9" l="1"/>
  <c r="J162" i="9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A162" i="9" l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4" i="9" l="1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D163" i="10" l="1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E166" i="9" l="1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K167" i="9" l="1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H168" i="9" l="1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D167" i="10" l="1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G170" i="9" l="1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9" i="10" l="1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J172" i="9" l="1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G171" i="10" l="1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B174" i="9" l="1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G173" i="10" l="1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E174" i="10" l="1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5" i="10" l="1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H176" i="10" l="1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A177" i="10" l="1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J180" i="9" l="1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H181" i="9" l="1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A180" i="10" l="1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3" i="9" l="1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I184" i="9" l="1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E183" i="10" l="1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E184" i="10" l="1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K187" i="9" l="1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H186" i="10" l="1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B189" i="9" l="1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G188" i="10" l="1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G191" i="9" l="1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J190" i="10" l="1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F193" i="9" l="1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G192" i="10" l="1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G195" i="9" l="1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6" i="9" l="1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G195" i="10" l="1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F198" i="9" l="1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7" i="10" l="1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F200" i="9" l="1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A199" i="10" l="1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H200" i="10" l="1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I201" i="10" l="1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I204" i="9" l="1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G205" i="9" l="1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H206" i="9" l="1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J205" i="10" l="1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8" i="9" l="1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J207" i="10" l="1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E210" i="9" l="1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F211" i="9" l="1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I210" i="10" l="1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E213" i="9" l="1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I212" i="10" l="1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5" i="9" l="1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C214" i="10" l="1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I217" i="9" l="1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6" i="10" l="1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G219" i="9" l="1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I218" i="10" l="1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J221" i="9" l="1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G220" i="10" l="1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I223" i="9" l="1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C222" i="10" l="1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E225" i="9" l="1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4" i="10" l="1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5" i="10" l="1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I228" i="9" l="1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C227" i="10" l="1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E230" i="9" l="1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B229" i="10" l="1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C232" i="9" l="1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H231" i="10" l="1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D234" i="9" l="1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B233" i="10" l="1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C236" i="9" l="1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D235" i="10" l="1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C238" i="9" l="1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I237" i="10" l="1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D240" i="9" l="1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C239" i="10" l="1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42" i="9" l="1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B241" i="10" l="1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I244" i="9" l="1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H245" i="9" l="1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F244" i="10" l="1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C247" i="9" l="1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C246" i="10" l="1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H249" i="9" l="1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E250" i="9" l="1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F249" i="10" l="1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I252" i="9" l="1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J251" i="10" l="1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H254" i="9" l="1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C253" i="10" l="1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C254" i="10" l="1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E257" i="9" l="1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K258" i="9" l="1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C257" i="10" l="1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F258" i="10" l="1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I261" i="9" l="1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H260" i="10" l="1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J263" i="9" l="1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C264" i="9" l="1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C263" i="10" l="1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D266" i="9" l="1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E265" i="10" l="1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8" i="9" l="1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I269" i="9" l="1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D268" i="10" l="1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G271" i="9" l="1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D270" i="10" l="1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C273" i="9" l="1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E272" i="10" l="1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I275" i="9" l="1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I276" i="9" l="1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J275" i="10" l="1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H276" i="10" l="1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D277" i="10" l="1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8" i="10" l="1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D281" i="9" l="1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G282" i="9" l="1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1" i="10" l="1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D284" i="9" l="1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J283" i="10" l="1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E284" i="10" l="1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H287" i="9" l="1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E286" i="10" l="1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D287" i="10" l="1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E288" i="10" l="1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B291" i="9" l="1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E290" i="10" l="1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D291" i="10" l="1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D292" i="10" l="1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I293" i="10" l="1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E296" i="9" l="1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H297" i="9" l="1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I298" i="9" l="1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J297" i="10" l="1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300" i="9" l="1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C299" i="10" l="1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B302" i="9" l="1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F301" i="10" l="1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B304" i="9" l="1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F303" i="10" l="1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J304" i="10" l="1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H307" i="9" l="1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J306" i="10" l="1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F307" i="10" l="1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D310" i="9" l="1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I309" i="10" l="1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D312" i="9" l="1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D311" i="10" l="1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B314" i="9" l="1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F313" i="10" l="1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G314" i="10" l="1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7" i="9" l="1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E316" i="10" l="1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G319" i="9" l="1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H320" i="9" l="1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E319" i="10" l="1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E322" i="9" l="1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I321" i="10" l="1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K324" i="9" l="1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H325" i="9" l="1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F324" i="10" l="1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D325" i="10" l="1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6" i="10" l="1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D329" i="9" l="1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F328" i="10" l="1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31" i="9" l="1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30" i="10" l="1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K333" i="9" l="1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G334" i="9" l="1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I333" i="10" l="1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K336" i="9" l="1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E335" i="10" l="1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I338" i="9" l="1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C337" i="10" l="1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K340" i="9" l="1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C339" i="10" l="1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E342" i="9" l="1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A341" i="10" l="1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H342" i="10" l="1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D345" i="9" l="1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F346" i="9" l="1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7" i="9" l="1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G348" i="9" l="1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F347" i="10" l="1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G350" i="9" l="1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E349" i="10" l="1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E350" i="10" l="1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C353" i="9" l="1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J352" i="10" l="1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K355" i="9" l="1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A354" i="10" l="1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J357" i="9" l="1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H358" i="9" l="1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A357" i="10" l="1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B358" i="10" l="1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61" i="9" l="1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H360" i="10" l="1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3" i="9" l="1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I362" i="10" l="1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5" i="9" l="1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F364" i="10" l="1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7" i="9" l="1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C366" i="10" l="1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9" i="9" l="1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H370" i="9" l="1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D371" i="9" l="1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I370" i="10" l="1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1" i="10" l="1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H374" i="9" l="1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E373" i="10" l="1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E376" i="9" l="1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D377" i="9" l="1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F376" i="10" l="1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H379" i="9" l="1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F378" i="10" l="1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D381" i="9" l="1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E380" i="10" l="1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G383" i="9" l="1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A382" i="10" l="1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H385" i="9" l="1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6" i="9" l="1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C385" i="10" l="1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E386" i="10" l="1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I387" i="10" l="1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I390" i="9" l="1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H389" i="10" l="1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B392" i="9" l="1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D391" i="10" l="1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J392" i="10" l="1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E395" i="9" l="1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C396" i="9" l="1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B397" i="9" l="1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H396" i="10" l="1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K399" i="9" l="1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8" i="10" l="1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D399" i="10" l="1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I402" i="9" l="1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E403" i="9" l="1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G402" i="10" l="1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D405" i="9" l="1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A404" i="10" l="1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E407" i="9" l="1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B408" i="9" l="1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C409" i="9" l="1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E408" i="10" l="1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H409" i="10" l="1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B412" i="9" l="1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G411" i="10" l="1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D412" i="10" l="1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G413" i="10" l="1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B416" i="9" l="1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F415" i="10" l="1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C416" i="10" l="1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E419" i="9" l="1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C418" i="10" l="1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H421" i="9" l="1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F420" i="10" l="1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I423" i="9" l="1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H422" i="10" l="1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F425" i="9" l="1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B426" i="9" l="1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I425" i="10" l="1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8" i="9" l="1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K429" i="9" l="1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F428" i="10" l="1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E431" i="9" l="1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32" i="9" l="1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D433" i="9" l="1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E434" i="9" l="1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D435" i="9" l="1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E434" i="10" l="1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E435" i="10" l="1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H438" i="9" l="1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E437" i="10" l="1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F440" i="9" l="1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E439" i="10" l="1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H442" i="9" l="1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3" i="9" l="1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H444" i="9" l="1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F443" i="10" l="1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6" i="9" l="1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D445" i="10" l="1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D448" i="9" l="1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F447" i="10" l="1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B450" i="9" l="1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9" i="10" l="1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F450" i="10" l="1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H453" i="9" l="1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I452" i="10" l="1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F455" i="9" l="1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F456" i="9" l="1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C455" i="10" l="1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C458" i="9" l="1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A457" i="10" l="1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C458" i="10" l="1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D461" i="9" l="1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A460" i="10" l="1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D463" i="9" l="1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I464" i="9" l="1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D465" i="9" l="1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C464" i="10" l="1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A465" i="10" l="1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D468" i="9" l="1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A467" i="10" l="1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K470" i="9" l="1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C469" i="10" l="1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A470" i="10" l="1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B473" i="9" l="1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A472" i="10" l="1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I473" i="10" l="1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I476" i="9" l="1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C475" i="10" l="1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C476" i="10" l="1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D479" i="9" l="1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D478" i="10" l="1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D481" i="9" l="1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E480" i="10" l="1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F481" i="10" l="1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C484" i="9" l="1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E483" i="10" l="1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C486" i="9" l="1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H487" i="9" l="1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C488" i="9" l="1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D489" i="9" l="1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C490" i="9" l="1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E491" i="9" l="1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I492" i="9" l="1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C493" i="9" l="1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D492" i="10" l="1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5" i="9" l="1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E494" i="10" l="1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F497" i="9" l="1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I496" i="10" l="1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F497" i="10" l="1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J498" i="10" l="1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A83" i="9" l="1"/>
  <c r="A84" i="9"/>
  <c r="A85" i="9"/>
  <c r="A86" i="9"/>
  <c r="A87" i="9"/>
  <c r="A88" i="9"/>
  <c r="A89" i="9"/>
  <c r="A91" i="9"/>
  <c r="A90" i="9"/>
  <c r="A93" i="9"/>
  <c r="A92" i="9"/>
  <c r="A95" i="9"/>
  <c r="A94" i="9"/>
  <c r="A96" i="9"/>
  <c r="A97" i="9"/>
  <c r="A99" i="9"/>
  <c r="A98" i="9"/>
  <c r="A101" i="9"/>
  <c r="A100" i="9"/>
  <c r="A103" i="9"/>
  <c r="A102" i="9"/>
  <c r="A104" i="9"/>
  <c r="A105" i="9"/>
  <c r="A107" i="9"/>
  <c r="A106" i="9"/>
  <c r="A109" i="9"/>
  <c r="A108" i="9"/>
  <c r="A112" i="9"/>
  <c r="A110" i="9"/>
  <c r="A111" i="9"/>
  <c r="A113" i="9"/>
  <c r="A115" i="9"/>
  <c r="A114" i="9"/>
  <c r="A116" i="9"/>
  <c r="A119" i="9"/>
  <c r="A117" i="9"/>
  <c r="A121" i="9"/>
  <c r="A118" i="9"/>
  <c r="A120" i="9"/>
  <c r="A122" i="9"/>
  <c r="A125" i="9"/>
  <c r="A123" i="9"/>
  <c r="A124" i="9"/>
  <c r="A127" i="9"/>
  <c r="A126" i="9"/>
  <c r="A128" i="9"/>
  <c r="A131" i="9"/>
  <c r="A129" i="9"/>
  <c r="A130" i="9"/>
  <c r="A133" i="9"/>
  <c r="A132" i="9"/>
  <c r="A134" i="9"/>
  <c r="A135" i="9"/>
  <c r="A136" i="9"/>
  <c r="A137" i="9"/>
  <c r="A138" i="9"/>
  <c r="A139" i="9"/>
  <c r="A140" i="9"/>
  <c r="A141" i="9"/>
  <c r="A143" i="9"/>
  <c r="A142" i="9"/>
  <c r="A144" i="9"/>
  <c r="A146" i="9"/>
  <c r="A145" i="9"/>
  <c r="A147" i="9"/>
  <c r="A149" i="9"/>
  <c r="A148" i="9"/>
  <c r="A150" i="9"/>
  <c r="A152" i="9"/>
  <c r="A151" i="9"/>
  <c r="A153" i="9"/>
  <c r="A155" i="9"/>
  <c r="A154" i="9"/>
  <c r="A156" i="9"/>
  <c r="A55" i="9"/>
  <c r="A56" i="9"/>
  <c r="A57" i="9"/>
  <c r="A58" i="9"/>
  <c r="A59" i="9"/>
  <c r="A60" i="9"/>
  <c r="A64" i="9"/>
  <c r="A61" i="9"/>
  <c r="A62" i="9"/>
  <c r="A63" i="9"/>
  <c r="A65" i="9"/>
  <c r="A66" i="9"/>
  <c r="A68" i="9"/>
  <c r="A67" i="9"/>
  <c r="A69" i="9"/>
  <c r="A72" i="9"/>
  <c r="A70" i="9"/>
  <c r="A74" i="9"/>
  <c r="A71" i="9"/>
  <c r="A73" i="9"/>
  <c r="A75" i="9"/>
  <c r="A76" i="9"/>
  <c r="A79" i="9"/>
  <c r="A81" i="9"/>
  <c r="A77" i="9"/>
  <c r="A80" i="9"/>
  <c r="A78" i="9"/>
  <c r="A82" i="9"/>
  <c r="A38" i="9"/>
  <c r="A39" i="9"/>
  <c r="A40" i="9"/>
  <c r="A41" i="9"/>
  <c r="A43" i="9"/>
  <c r="A42" i="9"/>
  <c r="A45" i="9"/>
  <c r="A44" i="9"/>
  <c r="A48" i="9"/>
  <c r="A46" i="9"/>
  <c r="A47" i="9"/>
  <c r="A49" i="9"/>
  <c r="A50" i="9"/>
  <c r="A51" i="9"/>
  <c r="A52" i="9"/>
  <c r="A54" i="9"/>
  <c r="A53" i="9"/>
  <c r="A35" i="9"/>
  <c r="A36" i="9"/>
  <c r="A37" i="9"/>
  <c r="A28" i="9"/>
  <c r="A30" i="9"/>
  <c r="A29" i="9"/>
  <c r="A31" i="9"/>
  <c r="A32" i="9"/>
  <c r="A33" i="9"/>
  <c r="A34" i="9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G83" i="10" l="1"/>
  <c r="B83" i="10"/>
  <c r="F83" i="10"/>
  <c r="H83" i="10"/>
  <c r="C83" i="10"/>
  <c r="A83" i="10"/>
  <c r="E83" i="10"/>
  <c r="D83" i="10"/>
  <c r="A84" i="10"/>
  <c r="D84" i="10"/>
  <c r="E84" i="10"/>
  <c r="F84" i="10"/>
  <c r="B84" i="10"/>
  <c r="C84" i="10"/>
  <c r="G84" i="10"/>
  <c r="H84" i="10"/>
  <c r="E85" i="10"/>
  <c r="F85" i="10"/>
  <c r="D85" i="10"/>
  <c r="C85" i="10"/>
  <c r="A85" i="10"/>
  <c r="B85" i="10"/>
  <c r="H85" i="10"/>
  <c r="G85" i="10"/>
  <c r="C86" i="10"/>
  <c r="A86" i="10"/>
  <c r="H86" i="10"/>
  <c r="F86" i="10"/>
  <c r="B86" i="10"/>
  <c r="E86" i="10"/>
  <c r="G86" i="10"/>
  <c r="D86" i="10"/>
  <c r="D87" i="10"/>
  <c r="F87" i="10"/>
  <c r="B87" i="10"/>
  <c r="C87" i="10"/>
  <c r="G87" i="10"/>
  <c r="A87" i="10"/>
  <c r="H87" i="10"/>
  <c r="E87" i="10"/>
  <c r="B88" i="10"/>
  <c r="C88" i="10"/>
  <c r="G88" i="10"/>
  <c r="D88" i="10"/>
  <c r="F88" i="10"/>
  <c r="H88" i="10"/>
  <c r="A88" i="10"/>
  <c r="E88" i="10"/>
  <c r="E89" i="10"/>
  <c r="D89" i="10"/>
  <c r="G89" i="10"/>
  <c r="H89" i="10"/>
  <c r="A89" i="10"/>
  <c r="F89" i="10"/>
  <c r="B89" i="10"/>
  <c r="C89" i="10"/>
  <c r="C90" i="10"/>
  <c r="G90" i="10"/>
  <c r="F90" i="10"/>
  <c r="E90" i="10"/>
  <c r="B90" i="10"/>
  <c r="H90" i="10"/>
  <c r="A90" i="10"/>
  <c r="D90" i="10"/>
  <c r="E91" i="10"/>
  <c r="G91" i="10"/>
  <c r="A91" i="10"/>
  <c r="D91" i="10"/>
  <c r="F91" i="10"/>
  <c r="H91" i="10"/>
  <c r="B91" i="10"/>
  <c r="C91" i="10"/>
  <c r="F92" i="10"/>
  <c r="G92" i="10"/>
  <c r="B92" i="10"/>
  <c r="E92" i="10"/>
  <c r="D92" i="10"/>
  <c r="C92" i="10"/>
  <c r="A92" i="10"/>
  <c r="H92" i="10"/>
  <c r="G93" i="10"/>
  <c r="B93" i="10"/>
  <c r="A93" i="10"/>
  <c r="H93" i="10"/>
  <c r="C93" i="10"/>
  <c r="F93" i="10"/>
  <c r="D93" i="10"/>
  <c r="E93" i="10"/>
  <c r="D94" i="10"/>
  <c r="C94" i="10"/>
  <c r="G94" i="10"/>
  <c r="B94" i="10"/>
  <c r="E94" i="10"/>
  <c r="H94" i="10"/>
  <c r="A94" i="10"/>
  <c r="F94" i="10"/>
  <c r="G95" i="10"/>
  <c r="H95" i="10"/>
  <c r="F95" i="10"/>
  <c r="A95" i="10"/>
  <c r="E95" i="10"/>
  <c r="C95" i="10"/>
  <c r="B95" i="10"/>
  <c r="D95" i="10"/>
  <c r="C96" i="10"/>
  <c r="G96" i="10"/>
  <c r="D96" i="10"/>
  <c r="A96" i="10"/>
  <c r="B96" i="10"/>
  <c r="F96" i="10"/>
  <c r="E96" i="10"/>
  <c r="H96" i="10"/>
  <c r="G97" i="10"/>
  <c r="A97" i="10"/>
  <c r="H97" i="10"/>
  <c r="F97" i="10"/>
  <c r="C97" i="10"/>
  <c r="B97" i="10"/>
  <c r="D97" i="10"/>
  <c r="E97" i="10"/>
  <c r="F98" i="10"/>
  <c r="D98" i="10"/>
  <c r="A98" i="10"/>
  <c r="E98" i="10"/>
  <c r="C98" i="10"/>
  <c r="B98" i="10"/>
  <c r="G98" i="10"/>
  <c r="H98" i="10"/>
  <c r="G99" i="10"/>
  <c r="B99" i="10"/>
  <c r="A99" i="10"/>
  <c r="C99" i="10"/>
  <c r="F99" i="10"/>
  <c r="H99" i="10"/>
  <c r="E99" i="10"/>
  <c r="D99" i="10"/>
  <c r="F100" i="10"/>
  <c r="G100" i="10"/>
  <c r="B100" i="10"/>
  <c r="E100" i="10"/>
  <c r="D100" i="10"/>
  <c r="C100" i="10"/>
  <c r="H100" i="10"/>
  <c r="A100" i="10"/>
  <c r="G101" i="10"/>
  <c r="B101" i="10"/>
  <c r="E101" i="10"/>
  <c r="F101" i="10"/>
  <c r="D101" i="10"/>
  <c r="C101" i="10"/>
  <c r="H101" i="10"/>
  <c r="A101" i="10"/>
  <c r="D102" i="10"/>
  <c r="F102" i="10"/>
  <c r="E102" i="10"/>
  <c r="B102" i="10"/>
  <c r="C102" i="10"/>
  <c r="G102" i="10"/>
  <c r="A102" i="10"/>
  <c r="H102" i="10"/>
  <c r="G103" i="10"/>
  <c r="E103" i="10"/>
  <c r="B103" i="10"/>
  <c r="A103" i="10"/>
  <c r="F103" i="10"/>
  <c r="D103" i="10"/>
  <c r="H103" i="10"/>
  <c r="C103" i="10"/>
  <c r="C104" i="10"/>
  <c r="B104" i="10"/>
  <c r="G104" i="10"/>
  <c r="H104" i="10"/>
  <c r="A104" i="10"/>
  <c r="F104" i="10"/>
  <c r="E104" i="10"/>
  <c r="D104" i="10"/>
  <c r="B105" i="10"/>
  <c r="D105" i="10"/>
  <c r="G105" i="10"/>
  <c r="C105" i="10"/>
  <c r="H105" i="10"/>
  <c r="F105" i="10"/>
  <c r="A105" i="10"/>
  <c r="E105" i="10"/>
  <c r="G106" i="10"/>
  <c r="C106" i="10"/>
  <c r="A106" i="10"/>
  <c r="B106" i="10"/>
  <c r="H106" i="10"/>
  <c r="F106" i="10"/>
  <c r="D106" i="10"/>
  <c r="E106" i="10"/>
  <c r="C107" i="10"/>
  <c r="E107" i="10"/>
  <c r="D107" i="10"/>
  <c r="H107" i="10"/>
  <c r="G107" i="10"/>
  <c r="B107" i="10"/>
  <c r="F107" i="10"/>
  <c r="A107" i="10"/>
  <c r="E108" i="10"/>
  <c r="D108" i="10"/>
  <c r="G108" i="10"/>
  <c r="C108" i="10"/>
  <c r="A108" i="10"/>
  <c r="H108" i="10"/>
  <c r="F108" i="10"/>
  <c r="B108" i="10"/>
  <c r="D109" i="10"/>
  <c r="A109" i="10"/>
  <c r="F109" i="10"/>
  <c r="E109" i="10"/>
  <c r="G109" i="10"/>
  <c r="B109" i="10"/>
  <c r="H109" i="10"/>
  <c r="C109" i="10"/>
  <c r="E110" i="10"/>
  <c r="D110" i="10"/>
  <c r="F110" i="10"/>
  <c r="C110" i="10"/>
  <c r="G110" i="10"/>
  <c r="H110" i="10"/>
  <c r="B110" i="10"/>
  <c r="A110" i="10"/>
  <c r="D111" i="10"/>
  <c r="H111" i="10"/>
  <c r="C111" i="10"/>
  <c r="A111" i="10"/>
  <c r="G111" i="10"/>
  <c r="F111" i="10"/>
  <c r="B111" i="10"/>
  <c r="E111" i="10"/>
  <c r="C112" i="10"/>
  <c r="E112" i="10"/>
  <c r="G112" i="10"/>
  <c r="B112" i="10"/>
  <c r="A112" i="10"/>
  <c r="F112" i="10"/>
  <c r="D112" i="10"/>
  <c r="H112" i="10"/>
  <c r="E113" i="10"/>
  <c r="G113" i="10"/>
  <c r="C113" i="10"/>
  <c r="B113" i="10"/>
  <c r="F113" i="10"/>
  <c r="A113" i="10"/>
  <c r="D113" i="10"/>
  <c r="H113" i="10"/>
  <c r="H114" i="10"/>
  <c r="C114" i="10"/>
  <c r="G114" i="10"/>
  <c r="F114" i="10"/>
  <c r="B114" i="10"/>
  <c r="A114" i="10"/>
  <c r="E114" i="10"/>
  <c r="D114" i="10"/>
  <c r="A115" i="10"/>
  <c r="F115" i="10"/>
  <c r="D115" i="10"/>
  <c r="H115" i="10"/>
  <c r="E115" i="10"/>
  <c r="C115" i="10"/>
  <c r="G115" i="10"/>
  <c r="B115" i="10"/>
  <c r="D116" i="10"/>
  <c r="G116" i="10"/>
  <c r="F116" i="10"/>
  <c r="E116" i="10"/>
  <c r="C116" i="10"/>
  <c r="H116" i="10"/>
  <c r="B116" i="10"/>
  <c r="A116" i="10"/>
  <c r="D117" i="10"/>
  <c r="H117" i="10"/>
  <c r="G117" i="10"/>
  <c r="C117" i="10"/>
  <c r="E117" i="10"/>
  <c r="B117" i="10"/>
  <c r="A117" i="10"/>
  <c r="F117" i="10"/>
  <c r="F118" i="10"/>
  <c r="D118" i="10"/>
  <c r="E118" i="10"/>
  <c r="G118" i="10"/>
  <c r="C118" i="10"/>
  <c r="A118" i="10"/>
  <c r="H118" i="10"/>
  <c r="B118" i="10"/>
  <c r="F119" i="10"/>
  <c r="B119" i="10"/>
  <c r="E119" i="10"/>
  <c r="C119" i="10"/>
  <c r="H119" i="10"/>
  <c r="D119" i="10"/>
  <c r="G119" i="10"/>
  <c r="A119" i="10"/>
  <c r="F120" i="10"/>
  <c r="E120" i="10"/>
  <c r="C120" i="10"/>
  <c r="G120" i="10"/>
  <c r="D120" i="10"/>
  <c r="B120" i="10"/>
  <c r="H120" i="10"/>
  <c r="A120" i="10"/>
  <c r="H121" i="10"/>
  <c r="G121" i="10"/>
  <c r="B121" i="10"/>
  <c r="C121" i="10"/>
  <c r="A121" i="10"/>
  <c r="F121" i="10"/>
  <c r="D121" i="10"/>
  <c r="E121" i="10"/>
  <c r="H122" i="10"/>
  <c r="C122" i="10"/>
  <c r="G122" i="10"/>
  <c r="F122" i="10"/>
  <c r="D122" i="10"/>
  <c r="A122" i="10"/>
  <c r="E122" i="10"/>
  <c r="B122" i="10"/>
  <c r="E123" i="10"/>
  <c r="A123" i="10"/>
  <c r="D123" i="10"/>
  <c r="H123" i="10"/>
  <c r="G123" i="10"/>
  <c r="C123" i="10"/>
  <c r="B123" i="10"/>
  <c r="F123" i="10"/>
  <c r="G124" i="10"/>
  <c r="F124" i="10"/>
  <c r="C124" i="10"/>
  <c r="D124" i="10"/>
  <c r="H124" i="10"/>
  <c r="B124" i="10"/>
  <c r="E124" i="10"/>
  <c r="A124" i="10"/>
  <c r="G125" i="10"/>
  <c r="C125" i="10"/>
  <c r="H125" i="10"/>
  <c r="B125" i="10"/>
  <c r="A125" i="10"/>
  <c r="E125" i="10"/>
  <c r="F125" i="10"/>
  <c r="D125" i="10"/>
  <c r="A126" i="10"/>
  <c r="E126" i="10"/>
  <c r="F126" i="10"/>
  <c r="B126" i="10"/>
  <c r="D126" i="10"/>
  <c r="G126" i="10"/>
  <c r="C126" i="10"/>
  <c r="H126" i="10"/>
  <c r="A127" i="10"/>
  <c r="H127" i="10"/>
  <c r="G127" i="10"/>
  <c r="B127" i="10"/>
  <c r="C127" i="10"/>
  <c r="F127" i="10"/>
  <c r="E127" i="10"/>
  <c r="D127" i="10"/>
  <c r="B128" i="10"/>
  <c r="A128" i="10"/>
  <c r="E128" i="10"/>
  <c r="C128" i="10"/>
  <c r="F128" i="10"/>
  <c r="G128" i="10"/>
  <c r="D128" i="10"/>
  <c r="H128" i="10"/>
  <c r="D129" i="10"/>
  <c r="E129" i="10"/>
  <c r="G129" i="10"/>
  <c r="C129" i="10"/>
  <c r="H129" i="10"/>
  <c r="F129" i="10"/>
  <c r="A129" i="10"/>
  <c r="B129" i="10"/>
  <c r="F130" i="10"/>
  <c r="B130" i="10"/>
  <c r="G130" i="10"/>
  <c r="C130" i="10"/>
  <c r="E130" i="10"/>
  <c r="D130" i="10"/>
  <c r="A130" i="10"/>
  <c r="H130" i="10"/>
  <c r="H131" i="10"/>
  <c r="E131" i="10"/>
  <c r="C131" i="10"/>
  <c r="A131" i="10"/>
  <c r="G131" i="10"/>
  <c r="B131" i="10"/>
  <c r="D131" i="10"/>
  <c r="F131" i="10"/>
  <c r="F132" i="10"/>
  <c r="B132" i="10"/>
  <c r="D132" i="10"/>
  <c r="E132" i="10"/>
  <c r="G132" i="10"/>
  <c r="C132" i="10"/>
  <c r="A132" i="10"/>
  <c r="H132" i="10"/>
  <c r="B133" i="10"/>
  <c r="E133" i="10"/>
  <c r="C133" i="10"/>
  <c r="F133" i="10"/>
  <c r="D133" i="10"/>
  <c r="H133" i="10"/>
  <c r="A133" i="10"/>
  <c r="G133" i="10"/>
  <c r="G134" i="10"/>
  <c r="C134" i="10"/>
  <c r="H134" i="10"/>
  <c r="B134" i="10"/>
  <c r="F134" i="10"/>
  <c r="D134" i="10"/>
  <c r="E134" i="10"/>
  <c r="A134" i="10"/>
  <c r="D135" i="10"/>
  <c r="H135" i="10"/>
  <c r="E135" i="10"/>
  <c r="A135" i="10"/>
  <c r="F135" i="10"/>
  <c r="B135" i="10"/>
  <c r="G135" i="10"/>
  <c r="C135" i="10"/>
  <c r="F136" i="10"/>
  <c r="E136" i="10"/>
  <c r="D136" i="10"/>
  <c r="G136" i="10"/>
  <c r="H136" i="10"/>
  <c r="B136" i="10"/>
  <c r="C136" i="10"/>
  <c r="A136" i="10"/>
  <c r="F137" i="10"/>
  <c r="B137" i="10"/>
  <c r="G137" i="10"/>
  <c r="H137" i="10"/>
  <c r="D137" i="10"/>
  <c r="E137" i="10"/>
  <c r="A137" i="10"/>
  <c r="C137" i="10"/>
  <c r="H138" i="10"/>
  <c r="D138" i="10"/>
  <c r="C138" i="10"/>
  <c r="B138" i="10"/>
  <c r="E138" i="10"/>
  <c r="G138" i="10"/>
  <c r="A138" i="10"/>
  <c r="F138" i="10"/>
  <c r="E139" i="10"/>
  <c r="G139" i="10"/>
  <c r="B139" i="10"/>
  <c r="H139" i="10"/>
  <c r="F139" i="10"/>
  <c r="C139" i="10"/>
  <c r="A139" i="10"/>
  <c r="D139" i="10"/>
  <c r="G140" i="10"/>
  <c r="E140" i="10"/>
  <c r="C140" i="10"/>
  <c r="D140" i="10"/>
  <c r="H140" i="10"/>
  <c r="B140" i="10"/>
  <c r="A140" i="10"/>
  <c r="F140" i="10"/>
  <c r="E141" i="10"/>
  <c r="D141" i="10"/>
  <c r="G141" i="10"/>
  <c r="C141" i="10"/>
  <c r="H141" i="10"/>
  <c r="F141" i="10"/>
  <c r="B141" i="10"/>
  <c r="A141" i="10"/>
  <c r="C142" i="10"/>
  <c r="D142" i="10"/>
  <c r="E142" i="10"/>
  <c r="H142" i="10"/>
  <c r="G142" i="10"/>
  <c r="B142" i="10"/>
  <c r="F142" i="10"/>
  <c r="A142" i="10"/>
  <c r="C143" i="10"/>
  <c r="G143" i="10"/>
  <c r="B143" i="10"/>
  <c r="A143" i="10"/>
  <c r="F143" i="10"/>
  <c r="D143" i="10"/>
  <c r="E143" i="10"/>
  <c r="H143" i="10"/>
  <c r="E144" i="10"/>
  <c r="F144" i="10"/>
  <c r="C144" i="10"/>
  <c r="A144" i="10"/>
  <c r="D144" i="10"/>
  <c r="B144" i="10"/>
  <c r="G144" i="10"/>
  <c r="H144" i="10"/>
  <c r="D145" i="10"/>
  <c r="E145" i="10"/>
  <c r="H145" i="10"/>
  <c r="G145" i="10"/>
  <c r="B145" i="10"/>
  <c r="C145" i="10"/>
  <c r="F145" i="10"/>
  <c r="A145" i="10"/>
  <c r="D146" i="10"/>
  <c r="H146" i="10"/>
  <c r="C146" i="10"/>
  <c r="G146" i="10"/>
  <c r="B146" i="10"/>
  <c r="F146" i="10"/>
  <c r="A146" i="10"/>
  <c r="E146" i="10"/>
  <c r="H147" i="10"/>
  <c r="C147" i="10"/>
  <c r="D147" i="10"/>
  <c r="G147" i="10"/>
  <c r="F147" i="10"/>
  <c r="E147" i="10"/>
  <c r="B147" i="10"/>
  <c r="A147" i="10"/>
  <c r="A148" i="10"/>
  <c r="B148" i="10"/>
  <c r="D148" i="10"/>
  <c r="F148" i="10"/>
  <c r="H148" i="10"/>
  <c r="E148" i="10"/>
  <c r="G148" i="10"/>
  <c r="C148" i="10"/>
  <c r="E149" i="10"/>
  <c r="G149" i="10"/>
  <c r="H149" i="10"/>
  <c r="A149" i="10"/>
  <c r="C149" i="10"/>
  <c r="D149" i="10"/>
  <c r="F149" i="10"/>
  <c r="B149" i="10"/>
  <c r="D150" i="10"/>
  <c r="G150" i="10"/>
  <c r="C150" i="10"/>
  <c r="H150" i="10"/>
  <c r="B150" i="10"/>
  <c r="A150" i="10"/>
  <c r="E150" i="10"/>
  <c r="F150" i="10"/>
  <c r="A151" i="10"/>
  <c r="D151" i="10"/>
  <c r="F151" i="10"/>
  <c r="G151" i="10"/>
  <c r="E151" i="10"/>
  <c r="C151" i="10"/>
  <c r="B151" i="10"/>
  <c r="H151" i="10"/>
  <c r="F152" i="10"/>
  <c r="H152" i="10"/>
  <c r="B152" i="10"/>
  <c r="A152" i="10"/>
  <c r="E152" i="10"/>
  <c r="G152" i="10"/>
  <c r="C152" i="10"/>
  <c r="D152" i="10"/>
  <c r="H153" i="10"/>
  <c r="G153" i="10"/>
  <c r="B153" i="10"/>
  <c r="C153" i="10"/>
  <c r="F153" i="10"/>
  <c r="E153" i="10"/>
  <c r="A153" i="10"/>
  <c r="D153" i="10"/>
  <c r="C154" i="10"/>
  <c r="G154" i="10"/>
  <c r="B154" i="10"/>
  <c r="A154" i="10"/>
  <c r="F154" i="10"/>
  <c r="D154" i="10"/>
  <c r="H154" i="10"/>
  <c r="E154" i="10"/>
  <c r="D155" i="10"/>
  <c r="A155" i="10"/>
  <c r="H155" i="10"/>
  <c r="B155" i="10"/>
  <c r="F155" i="10"/>
  <c r="C155" i="10"/>
  <c r="E155" i="10"/>
  <c r="G155" i="10"/>
  <c r="G156" i="10"/>
  <c r="D156" i="10"/>
  <c r="C156" i="10"/>
  <c r="B156" i="10"/>
  <c r="E156" i="10"/>
  <c r="H156" i="10"/>
  <c r="A156" i="10"/>
  <c r="F156" i="10"/>
  <c r="F55" i="10"/>
  <c r="A55" i="10"/>
  <c r="C55" i="10"/>
  <c r="E55" i="10"/>
  <c r="G55" i="10"/>
  <c r="H55" i="10"/>
  <c r="D55" i="10"/>
  <c r="B55" i="10"/>
  <c r="H56" i="10"/>
  <c r="E56" i="10"/>
  <c r="G56" i="10"/>
  <c r="F56" i="10"/>
  <c r="C56" i="10"/>
  <c r="A56" i="10"/>
  <c r="D56" i="10"/>
  <c r="B56" i="10"/>
  <c r="G57" i="10"/>
  <c r="E57" i="10"/>
  <c r="B57" i="10"/>
  <c r="A57" i="10"/>
  <c r="D57" i="10"/>
  <c r="H57" i="10"/>
  <c r="F57" i="10"/>
  <c r="C57" i="10"/>
  <c r="G58" i="10"/>
  <c r="C58" i="10"/>
  <c r="E58" i="10"/>
  <c r="A58" i="10"/>
  <c r="B58" i="10"/>
  <c r="F58" i="10"/>
  <c r="D58" i="10"/>
  <c r="H58" i="10"/>
  <c r="C59" i="10"/>
  <c r="B59" i="10"/>
  <c r="E59" i="10"/>
  <c r="D59" i="10"/>
  <c r="A59" i="10"/>
  <c r="F59" i="10"/>
  <c r="G59" i="10"/>
  <c r="H59" i="10"/>
  <c r="F60" i="10"/>
  <c r="E60" i="10"/>
  <c r="G60" i="10"/>
  <c r="C60" i="10"/>
  <c r="A60" i="10"/>
  <c r="B60" i="10"/>
  <c r="H60" i="10"/>
  <c r="D60" i="10"/>
  <c r="E61" i="10"/>
  <c r="H61" i="10"/>
  <c r="D61" i="10"/>
  <c r="B61" i="10"/>
  <c r="G61" i="10"/>
  <c r="F61" i="10"/>
  <c r="C61" i="10"/>
  <c r="A61" i="10"/>
  <c r="C62" i="10"/>
  <c r="E62" i="10"/>
  <c r="G62" i="10"/>
  <c r="H62" i="10"/>
  <c r="F62" i="10"/>
  <c r="A62" i="10"/>
  <c r="B62" i="10"/>
  <c r="D62" i="10"/>
  <c r="E63" i="10"/>
  <c r="B63" i="10"/>
  <c r="A63" i="10"/>
  <c r="D63" i="10"/>
  <c r="G63" i="10"/>
  <c r="C63" i="10"/>
  <c r="H63" i="10"/>
  <c r="F63" i="10"/>
  <c r="G64" i="10"/>
  <c r="F64" i="10"/>
  <c r="H64" i="10"/>
  <c r="B64" i="10"/>
  <c r="D64" i="10"/>
  <c r="E64" i="10"/>
  <c r="C64" i="10"/>
  <c r="A64" i="10"/>
  <c r="D65" i="10"/>
  <c r="G65" i="10"/>
  <c r="E65" i="10"/>
  <c r="H65" i="10"/>
  <c r="C65" i="10"/>
  <c r="B65" i="10"/>
  <c r="F65" i="10"/>
  <c r="A65" i="10"/>
  <c r="C66" i="10"/>
  <c r="H66" i="10"/>
  <c r="A66" i="10"/>
  <c r="E66" i="10"/>
  <c r="B66" i="10"/>
  <c r="D66" i="10"/>
  <c r="F66" i="10"/>
  <c r="G66" i="10"/>
  <c r="A67" i="10"/>
  <c r="D67" i="10"/>
  <c r="C67" i="10"/>
  <c r="B67" i="10"/>
  <c r="F67" i="10"/>
  <c r="E67" i="10"/>
  <c r="H67" i="10"/>
  <c r="G67" i="10"/>
  <c r="C68" i="10"/>
  <c r="H68" i="10"/>
  <c r="E68" i="10"/>
  <c r="A68" i="10"/>
  <c r="F68" i="10"/>
  <c r="D68" i="10"/>
  <c r="G68" i="10"/>
  <c r="B68" i="10"/>
  <c r="E69" i="10"/>
  <c r="A69" i="10"/>
  <c r="H69" i="10"/>
  <c r="D69" i="10"/>
  <c r="C69" i="10"/>
  <c r="F69" i="10"/>
  <c r="G69" i="10"/>
  <c r="B69" i="10"/>
  <c r="E70" i="10"/>
  <c r="C70" i="10"/>
  <c r="B70" i="10"/>
  <c r="G70" i="10"/>
  <c r="F70" i="10"/>
  <c r="D70" i="10"/>
  <c r="H70" i="10"/>
  <c r="A70" i="10"/>
  <c r="G71" i="10"/>
  <c r="F71" i="10"/>
  <c r="D71" i="10"/>
  <c r="H71" i="10"/>
  <c r="C71" i="10"/>
  <c r="B71" i="10"/>
  <c r="E71" i="10"/>
  <c r="A71" i="10"/>
  <c r="F72" i="10"/>
  <c r="C72" i="10"/>
  <c r="G72" i="10"/>
  <c r="H72" i="10"/>
  <c r="D72" i="10"/>
  <c r="A72" i="10"/>
  <c r="E72" i="10"/>
  <c r="B72" i="10"/>
  <c r="H73" i="10"/>
  <c r="E73" i="10"/>
  <c r="C73" i="10"/>
  <c r="A73" i="10"/>
  <c r="F73" i="10"/>
  <c r="B73" i="10"/>
  <c r="G73" i="10"/>
  <c r="D73" i="10"/>
  <c r="D74" i="10"/>
  <c r="B74" i="10"/>
  <c r="C74" i="10"/>
  <c r="A74" i="10"/>
  <c r="F74" i="10"/>
  <c r="G74" i="10"/>
  <c r="E74" i="10"/>
  <c r="H74" i="10"/>
  <c r="B75" i="10"/>
  <c r="A75" i="10"/>
  <c r="E75" i="10"/>
  <c r="H75" i="10"/>
  <c r="F75" i="10"/>
  <c r="G75" i="10"/>
  <c r="C75" i="10"/>
  <c r="D75" i="10"/>
  <c r="B76" i="10"/>
  <c r="A76" i="10"/>
  <c r="F76" i="10"/>
  <c r="G76" i="10"/>
  <c r="H76" i="10"/>
  <c r="E76" i="10"/>
  <c r="D76" i="10"/>
  <c r="C76" i="10"/>
  <c r="G77" i="10"/>
  <c r="D77" i="10"/>
  <c r="E77" i="10"/>
  <c r="A77" i="10"/>
  <c r="F77" i="10"/>
  <c r="H77" i="10"/>
  <c r="C77" i="10"/>
  <c r="B77" i="10"/>
  <c r="B78" i="10"/>
  <c r="H78" i="10"/>
  <c r="E78" i="10"/>
  <c r="F78" i="10"/>
  <c r="C78" i="10"/>
  <c r="A78" i="10"/>
  <c r="G78" i="10"/>
  <c r="D78" i="10"/>
  <c r="H79" i="10"/>
  <c r="C79" i="10"/>
  <c r="A79" i="10"/>
  <c r="G79" i="10"/>
  <c r="F79" i="10"/>
  <c r="B79" i="10"/>
  <c r="E79" i="10"/>
  <c r="D79" i="10"/>
  <c r="G80" i="10"/>
  <c r="F80" i="10"/>
  <c r="E80" i="10"/>
  <c r="D80" i="10"/>
  <c r="B80" i="10"/>
  <c r="H80" i="10"/>
  <c r="C80" i="10"/>
  <c r="A80" i="10"/>
  <c r="C81" i="10"/>
  <c r="G81" i="10"/>
  <c r="A81" i="10"/>
  <c r="B81" i="10"/>
  <c r="F81" i="10"/>
  <c r="E81" i="10"/>
  <c r="H81" i="10"/>
  <c r="D81" i="10"/>
  <c r="E82" i="10"/>
  <c r="H82" i="10"/>
  <c r="D82" i="10"/>
  <c r="B82" i="10"/>
  <c r="G82" i="10"/>
  <c r="C82" i="10"/>
  <c r="F82" i="10"/>
  <c r="A82" i="10"/>
  <c r="D38" i="10"/>
  <c r="E38" i="10"/>
  <c r="H38" i="10"/>
  <c r="C38" i="10"/>
  <c r="B38" i="10"/>
  <c r="F38" i="10"/>
  <c r="A38" i="10"/>
  <c r="G38" i="10"/>
  <c r="H39" i="10"/>
  <c r="C39" i="10"/>
  <c r="A39" i="10"/>
  <c r="D39" i="10"/>
  <c r="B39" i="10"/>
  <c r="E39" i="10"/>
  <c r="F39" i="10"/>
  <c r="G39" i="10"/>
  <c r="B40" i="10"/>
  <c r="H40" i="10"/>
  <c r="A40" i="10"/>
  <c r="F40" i="10"/>
  <c r="E40" i="10"/>
  <c r="D40" i="10"/>
  <c r="G40" i="10"/>
  <c r="C40" i="10"/>
  <c r="C41" i="10"/>
  <c r="H41" i="10"/>
  <c r="G41" i="10"/>
  <c r="B41" i="10"/>
  <c r="A41" i="10"/>
  <c r="F41" i="10"/>
  <c r="E41" i="10"/>
  <c r="D41" i="10"/>
  <c r="D42" i="10"/>
  <c r="B42" i="10"/>
  <c r="A42" i="10"/>
  <c r="H42" i="10"/>
  <c r="F42" i="10"/>
  <c r="G42" i="10"/>
  <c r="E42" i="10"/>
  <c r="C42" i="10"/>
  <c r="G43" i="10"/>
  <c r="E43" i="10"/>
  <c r="F43" i="10"/>
  <c r="H43" i="10"/>
  <c r="D43" i="10"/>
  <c r="C43" i="10"/>
  <c r="B43" i="10"/>
  <c r="A43" i="10"/>
  <c r="C44" i="10"/>
  <c r="F44" i="10"/>
  <c r="E44" i="10"/>
  <c r="B44" i="10"/>
  <c r="G44" i="10"/>
  <c r="A44" i="10"/>
  <c r="D44" i="10"/>
  <c r="H44" i="10"/>
  <c r="B45" i="10"/>
  <c r="F45" i="10"/>
  <c r="E45" i="10"/>
  <c r="C45" i="10"/>
  <c r="H45" i="10"/>
  <c r="A45" i="10"/>
  <c r="G45" i="10"/>
  <c r="D45" i="10"/>
  <c r="D46" i="10"/>
  <c r="G46" i="10"/>
  <c r="E46" i="10"/>
  <c r="B46" i="10"/>
  <c r="A46" i="10"/>
  <c r="F46" i="10"/>
  <c r="C46" i="10"/>
  <c r="H46" i="10"/>
  <c r="D47" i="10"/>
  <c r="E47" i="10"/>
  <c r="C47" i="10"/>
  <c r="G47" i="10"/>
  <c r="H47" i="10"/>
  <c r="B47" i="10"/>
  <c r="A47" i="10"/>
  <c r="F47" i="10"/>
  <c r="D48" i="10"/>
  <c r="G48" i="10"/>
  <c r="B48" i="10"/>
  <c r="F48" i="10"/>
  <c r="E48" i="10"/>
  <c r="A48" i="10"/>
  <c r="H48" i="10"/>
  <c r="C48" i="10"/>
  <c r="B49" i="10"/>
  <c r="A49" i="10"/>
  <c r="G49" i="10"/>
  <c r="F49" i="10"/>
  <c r="E49" i="10"/>
  <c r="D49" i="10"/>
  <c r="H49" i="10"/>
  <c r="C49" i="10"/>
  <c r="H50" i="10"/>
  <c r="B50" i="10"/>
  <c r="C50" i="10"/>
  <c r="G50" i="10"/>
  <c r="A50" i="10"/>
  <c r="F50" i="10"/>
  <c r="E50" i="10"/>
  <c r="D50" i="10"/>
  <c r="H51" i="10"/>
  <c r="A51" i="10"/>
  <c r="G51" i="10"/>
  <c r="F51" i="10"/>
  <c r="B51" i="10"/>
  <c r="E51" i="10"/>
  <c r="D51" i="10"/>
  <c r="C51" i="10"/>
  <c r="C52" i="10"/>
  <c r="B52" i="10"/>
  <c r="G52" i="10"/>
  <c r="A52" i="10"/>
  <c r="F52" i="10"/>
  <c r="E52" i="10"/>
  <c r="D52" i="10"/>
  <c r="H52" i="10"/>
  <c r="F53" i="10"/>
  <c r="B53" i="10"/>
  <c r="G53" i="10"/>
  <c r="E53" i="10"/>
  <c r="C53" i="10"/>
  <c r="H53" i="10"/>
  <c r="A53" i="10"/>
  <c r="D53" i="10"/>
  <c r="E54" i="10"/>
  <c r="G54" i="10"/>
  <c r="C54" i="10"/>
  <c r="A54" i="10"/>
  <c r="F54" i="10"/>
  <c r="H54" i="10"/>
  <c r="D54" i="10"/>
  <c r="B54" i="10"/>
  <c r="C35" i="10"/>
  <c r="A35" i="10"/>
  <c r="F35" i="10"/>
  <c r="D35" i="10"/>
  <c r="E35" i="10"/>
  <c r="H35" i="10"/>
  <c r="B35" i="10"/>
  <c r="G35" i="10"/>
  <c r="G36" i="10"/>
  <c r="H36" i="10"/>
  <c r="B36" i="10"/>
  <c r="F36" i="10"/>
  <c r="A36" i="10"/>
  <c r="C36" i="10"/>
  <c r="D36" i="10"/>
  <c r="E36" i="10"/>
  <c r="G37" i="10"/>
  <c r="F37" i="10"/>
  <c r="E37" i="10"/>
  <c r="D37" i="10"/>
  <c r="A37" i="10"/>
  <c r="C37" i="10"/>
  <c r="H37" i="10"/>
  <c r="B37" i="10"/>
  <c r="F28" i="10"/>
  <c r="E28" i="10"/>
  <c r="D28" i="10"/>
  <c r="C28" i="10"/>
  <c r="A28" i="10"/>
  <c r="G28" i="10"/>
  <c r="H28" i="10"/>
  <c r="B28" i="10"/>
  <c r="A29" i="10"/>
  <c r="H29" i="10"/>
  <c r="G29" i="10"/>
  <c r="F29" i="10"/>
  <c r="B29" i="10"/>
  <c r="E29" i="10"/>
  <c r="D29" i="10"/>
  <c r="C29" i="10"/>
  <c r="C30" i="10"/>
  <c r="B30" i="10"/>
  <c r="G30" i="10"/>
  <c r="A30" i="10"/>
  <c r="F30" i="10"/>
  <c r="E30" i="10"/>
  <c r="D30" i="10"/>
  <c r="H30" i="10"/>
  <c r="B31" i="10"/>
  <c r="F31" i="10"/>
  <c r="E31" i="10"/>
  <c r="D31" i="10"/>
  <c r="G31" i="10"/>
  <c r="A31" i="10"/>
  <c r="H31" i="10"/>
  <c r="C31" i="10"/>
  <c r="F32" i="10"/>
  <c r="E32" i="10"/>
  <c r="D32" i="10"/>
  <c r="A32" i="10"/>
  <c r="C32" i="10"/>
  <c r="H32" i="10"/>
  <c r="G32" i="10"/>
  <c r="B32" i="10"/>
  <c r="E33" i="10"/>
  <c r="A33" i="10"/>
  <c r="B33" i="10"/>
  <c r="F33" i="10"/>
  <c r="G33" i="10"/>
  <c r="D33" i="10"/>
  <c r="C33" i="10"/>
  <c r="H33" i="10"/>
  <c r="C34" i="10"/>
  <c r="B34" i="10"/>
  <c r="G34" i="10"/>
  <c r="H34" i="10"/>
  <c r="F34" i="10"/>
  <c r="A34" i="10"/>
  <c r="D34" i="10"/>
  <c r="E34" i="10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155" i="10" l="1"/>
  <c r="I155" i="10"/>
  <c r="J133" i="10"/>
  <c r="I133" i="10"/>
  <c r="I85" i="10"/>
  <c r="J85" i="10"/>
  <c r="J148" i="10"/>
  <c r="I148" i="10"/>
  <c r="J144" i="10"/>
  <c r="I144" i="10"/>
  <c r="J135" i="10"/>
  <c r="I135" i="10"/>
  <c r="J119" i="10"/>
  <c r="I119" i="10"/>
  <c r="I115" i="10"/>
  <c r="J115" i="10"/>
  <c r="I98" i="10"/>
  <c r="J98" i="10"/>
  <c r="J86" i="10"/>
  <c r="I86" i="10"/>
  <c r="I84" i="10"/>
  <c r="J84" i="10"/>
  <c r="J152" i="10"/>
  <c r="I152" i="10"/>
  <c r="I138" i="10"/>
  <c r="J138" i="10"/>
  <c r="J128" i="10"/>
  <c r="I128" i="10"/>
  <c r="I126" i="10"/>
  <c r="J126" i="10"/>
  <c r="I102" i="10"/>
  <c r="J102" i="10"/>
  <c r="I142" i="10"/>
  <c r="J142" i="10"/>
  <c r="J132" i="10"/>
  <c r="I132" i="10"/>
  <c r="J131" i="10"/>
  <c r="I131" i="10"/>
  <c r="J123" i="10"/>
  <c r="I123" i="10"/>
  <c r="I111" i="10"/>
  <c r="J111" i="10"/>
  <c r="I110" i="10"/>
  <c r="J110" i="10"/>
  <c r="I109" i="10"/>
  <c r="J109" i="10"/>
  <c r="I107" i="10"/>
  <c r="J107" i="10"/>
  <c r="J87" i="10"/>
  <c r="I87" i="10"/>
  <c r="J151" i="10"/>
  <c r="I151" i="10"/>
  <c r="I147" i="10"/>
  <c r="J147" i="10"/>
  <c r="I146" i="10"/>
  <c r="J146" i="10"/>
  <c r="I145" i="10"/>
  <c r="J145" i="10"/>
  <c r="J136" i="10"/>
  <c r="I136" i="10"/>
  <c r="J120" i="10"/>
  <c r="I120" i="10"/>
  <c r="J118" i="10"/>
  <c r="I118" i="10"/>
  <c r="I141" i="10"/>
  <c r="J141" i="10"/>
  <c r="J137" i="10"/>
  <c r="I137" i="10"/>
  <c r="I130" i="10"/>
  <c r="J130" i="10"/>
  <c r="J129" i="10"/>
  <c r="I129" i="10"/>
  <c r="J127" i="10"/>
  <c r="I127" i="10"/>
  <c r="J122" i="10"/>
  <c r="I122" i="10"/>
  <c r="I117" i="10"/>
  <c r="J117" i="10"/>
  <c r="J114" i="10"/>
  <c r="I114" i="10"/>
  <c r="J112" i="10"/>
  <c r="I112" i="10"/>
  <c r="I108" i="10"/>
  <c r="J108" i="10"/>
  <c r="I105" i="10"/>
  <c r="J105" i="10"/>
  <c r="I104" i="10"/>
  <c r="J104" i="10"/>
  <c r="J94" i="10"/>
  <c r="I94" i="10"/>
  <c r="J89" i="10"/>
  <c r="I89" i="10"/>
  <c r="J88" i="10"/>
  <c r="I88" i="10"/>
  <c r="J154" i="10"/>
  <c r="I154" i="10"/>
  <c r="J153" i="10"/>
  <c r="I153" i="10"/>
  <c r="I150" i="10"/>
  <c r="J150" i="10"/>
  <c r="I149" i="10"/>
  <c r="J149" i="10"/>
  <c r="J143" i="10"/>
  <c r="I143" i="10"/>
  <c r="J139" i="10"/>
  <c r="I139" i="10"/>
  <c r="I121" i="10"/>
  <c r="J121" i="10"/>
  <c r="I116" i="10"/>
  <c r="J116" i="10"/>
  <c r="I113" i="10"/>
  <c r="J113" i="10"/>
  <c r="I100" i="10"/>
  <c r="J100" i="10"/>
  <c r="I96" i="10"/>
  <c r="J96" i="10"/>
  <c r="I92" i="10"/>
  <c r="J92" i="10"/>
  <c r="J91" i="10"/>
  <c r="I91" i="10"/>
  <c r="J90" i="10"/>
  <c r="I90" i="10"/>
  <c r="I156" i="10"/>
  <c r="J156" i="10"/>
  <c r="I140" i="10"/>
  <c r="J140" i="10"/>
  <c r="J134" i="10"/>
  <c r="I134" i="10"/>
  <c r="I125" i="10"/>
  <c r="J125" i="10"/>
  <c r="I124" i="10"/>
  <c r="J124" i="10"/>
  <c r="I106" i="10"/>
  <c r="J106" i="10"/>
  <c r="J103" i="10"/>
  <c r="I103" i="10"/>
  <c r="I101" i="10"/>
  <c r="J101" i="10"/>
  <c r="J99" i="10"/>
  <c r="I99" i="10"/>
  <c r="I97" i="10"/>
  <c r="J97" i="10"/>
  <c r="I95" i="10"/>
  <c r="J95" i="10"/>
  <c r="I93" i="10"/>
  <c r="J93" i="10"/>
  <c r="I83" i="10"/>
  <c r="J83" i="10"/>
  <c r="I67" i="10"/>
  <c r="J67" i="10"/>
  <c r="J66" i="10"/>
  <c r="I66" i="10"/>
  <c r="J78" i="10"/>
  <c r="I78" i="10"/>
  <c r="J73" i="10"/>
  <c r="I73" i="10"/>
  <c r="I69" i="10"/>
  <c r="J69" i="10"/>
  <c r="J68" i="10"/>
  <c r="I68" i="10"/>
  <c r="J59" i="10"/>
  <c r="I59" i="10"/>
  <c r="I75" i="10"/>
  <c r="J75" i="10"/>
  <c r="J74" i="10"/>
  <c r="I74" i="10"/>
  <c r="J82" i="10"/>
  <c r="I82" i="10"/>
  <c r="J63" i="10"/>
  <c r="I63" i="10"/>
  <c r="J61" i="10"/>
  <c r="I61" i="10"/>
  <c r="J55" i="10"/>
  <c r="I55" i="10"/>
  <c r="I79" i="10"/>
  <c r="J79" i="10"/>
  <c r="I76" i="10"/>
  <c r="J76" i="10"/>
  <c r="J70" i="10"/>
  <c r="I70" i="10"/>
  <c r="I72" i="10"/>
  <c r="J72" i="10"/>
  <c r="J62" i="10"/>
  <c r="I62" i="10"/>
  <c r="J60" i="10"/>
  <c r="I60" i="10"/>
  <c r="J56" i="10"/>
  <c r="I56" i="10"/>
  <c r="I81" i="10"/>
  <c r="J81" i="10"/>
  <c r="J65" i="10"/>
  <c r="I65" i="10"/>
  <c r="I80" i="10"/>
  <c r="J80" i="10"/>
  <c r="J77" i="10"/>
  <c r="I77" i="10"/>
  <c r="I71" i="10"/>
  <c r="J71" i="10"/>
  <c r="J64" i="10"/>
  <c r="I64" i="10"/>
  <c r="J58" i="10"/>
  <c r="I58" i="10"/>
  <c r="I57" i="10"/>
  <c r="J57" i="10"/>
  <c r="I39" i="10"/>
  <c r="J39" i="10"/>
  <c r="I38" i="10"/>
  <c r="J38" i="10"/>
  <c r="J45" i="10"/>
  <c r="I45" i="10"/>
  <c r="I40" i="10"/>
  <c r="J40" i="10"/>
  <c r="J42" i="10"/>
  <c r="I42" i="10"/>
  <c r="I44" i="10"/>
  <c r="J44" i="10"/>
  <c r="I50" i="10"/>
  <c r="J50" i="10"/>
  <c r="I47" i="10"/>
  <c r="J47" i="10"/>
  <c r="J53" i="10"/>
  <c r="I53" i="10"/>
  <c r="I52" i="10"/>
  <c r="J52" i="10"/>
  <c r="I51" i="10"/>
  <c r="J51" i="10"/>
  <c r="J49" i="10"/>
  <c r="I49" i="10"/>
  <c r="J41" i="10"/>
  <c r="I41" i="10"/>
  <c r="I54" i="10"/>
  <c r="J54" i="10"/>
  <c r="J48" i="10"/>
  <c r="I48" i="10"/>
  <c r="I46" i="10"/>
  <c r="J46" i="10"/>
  <c r="I43" i="10"/>
  <c r="J43" i="10"/>
  <c r="I35" i="10"/>
  <c r="J35" i="10"/>
  <c r="J37" i="10"/>
  <c r="I37" i="10"/>
  <c r="I36" i="10"/>
  <c r="J36" i="10"/>
  <c r="J32" i="10"/>
  <c r="I32" i="10"/>
  <c r="J28" i="10"/>
  <c r="I28" i="10"/>
  <c r="J33" i="10"/>
  <c r="I33" i="10"/>
  <c r="J31" i="10"/>
  <c r="I31" i="10"/>
  <c r="I34" i="10"/>
  <c r="J34" i="10"/>
  <c r="J30" i="10"/>
  <c r="I30" i="10"/>
  <c r="I29" i="10"/>
  <c r="J29" i="10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B1" i="7" l="1"/>
  <c r="P6" i="14" l="1"/>
  <c r="P7" i="14" s="1"/>
  <c r="O6" i="13"/>
  <c r="O7" i="13" s="1"/>
  <c r="O8" i="13" l="1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K6" i="14" l="1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K10" i="14"/>
  <c r="K9" i="14" l="1"/>
  <c r="K8" i="14"/>
  <c r="O10" i="13"/>
  <c r="J8" i="14"/>
  <c r="G11" i="14"/>
  <c r="F11" i="14"/>
  <c r="E11" i="14"/>
  <c r="D11" i="14"/>
  <c r="C11" i="14"/>
  <c r="B11" i="14"/>
  <c r="H11" i="14"/>
  <c r="I11" i="14"/>
  <c r="O11" i="13"/>
  <c r="P12" i="14"/>
  <c r="P13" i="14" s="1"/>
  <c r="J10" i="14"/>
  <c r="J9" i="14"/>
  <c r="J11" i="14" l="1"/>
  <c r="K11" i="14"/>
  <c r="G13" i="14"/>
  <c r="F13" i="14"/>
  <c r="E13" i="14"/>
  <c r="D13" i="14"/>
  <c r="C13" i="14"/>
  <c r="H13" i="14"/>
  <c r="J13" i="14" s="1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J12" i="14" l="1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J14" i="14" l="1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K15" i="14" l="1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J16" i="14" l="1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19" i="14" l="1"/>
  <c r="F19" i="14"/>
  <c r="E19" i="14"/>
  <c r="D19" i="14"/>
  <c r="C19" i="14"/>
  <c r="H19" i="14"/>
  <c r="B19" i="14"/>
  <c r="I19" i="14"/>
  <c r="O52" i="13"/>
  <c r="J18" i="14"/>
  <c r="K18" i="14"/>
  <c r="P20" i="14"/>
  <c r="G20" i="14" l="1"/>
  <c r="F20" i="14"/>
  <c r="E20" i="14"/>
  <c r="D20" i="14"/>
  <c r="C20" i="14"/>
  <c r="B20" i="14"/>
  <c r="H20" i="14"/>
  <c r="I20" i="14"/>
  <c r="O53" i="13"/>
  <c r="J19" i="14"/>
  <c r="K19" i="14"/>
  <c r="P21" i="14"/>
  <c r="G21" i="14" l="1"/>
  <c r="F21" i="14"/>
  <c r="E21" i="14"/>
  <c r="D21" i="14"/>
  <c r="H21" i="14"/>
  <c r="C21" i="14"/>
  <c r="B21" i="14"/>
  <c r="I21" i="14"/>
  <c r="O54" i="13"/>
  <c r="J20" i="14"/>
  <c r="K20" i="14"/>
  <c r="P22" i="14"/>
  <c r="G22" i="14" l="1"/>
  <c r="F22" i="14"/>
  <c r="H22" i="14"/>
  <c r="E22" i="14"/>
  <c r="D22" i="14"/>
  <c r="C22" i="14"/>
  <c r="B22" i="14"/>
  <c r="I22" i="14"/>
  <c r="K22" i="14" s="1"/>
  <c r="O55" i="13"/>
  <c r="J21" i="14"/>
  <c r="K21" i="14"/>
  <c r="P23" i="14"/>
  <c r="G23" i="14" l="1"/>
  <c r="F23" i="14"/>
  <c r="E23" i="14"/>
  <c r="D23" i="14"/>
  <c r="C23" i="14"/>
  <c r="B23" i="14"/>
  <c r="I23" i="14"/>
  <c r="H23" i="14"/>
  <c r="O56" i="13"/>
  <c r="J22" i="14"/>
  <c r="P24" i="14"/>
  <c r="G24" i="14" l="1"/>
  <c r="F24" i="14"/>
  <c r="E24" i="14"/>
  <c r="D24" i="14"/>
  <c r="C24" i="14"/>
  <c r="H24" i="14"/>
  <c r="B24" i="14"/>
  <c r="I24" i="14"/>
  <c r="O57" i="13"/>
  <c r="J23" i="14"/>
  <c r="K23" i="14"/>
  <c r="P25" i="14"/>
  <c r="J24" i="14" l="1"/>
  <c r="G25" i="14"/>
  <c r="H25" i="14"/>
  <c r="F25" i="14"/>
  <c r="E25" i="14"/>
  <c r="D25" i="14"/>
  <c r="C25" i="14"/>
  <c r="B25" i="14"/>
  <c r="I25" i="14"/>
  <c r="O58" i="13"/>
  <c r="K24" i="14"/>
  <c r="P26" i="14"/>
  <c r="G26" i="14" l="1"/>
  <c r="F26" i="14"/>
  <c r="E26" i="14"/>
  <c r="D26" i="14"/>
  <c r="C26" i="14"/>
  <c r="B26" i="14"/>
  <c r="H26" i="14"/>
  <c r="I26" i="14"/>
  <c r="O59" i="13"/>
  <c r="J25" i="14"/>
  <c r="K25" i="14"/>
  <c r="P27" i="14"/>
  <c r="G27" i="14" l="1"/>
  <c r="F27" i="14"/>
  <c r="E27" i="14"/>
  <c r="H27" i="14"/>
  <c r="D27" i="14"/>
  <c r="C27" i="14"/>
  <c r="B27" i="14"/>
  <c r="I27" i="14"/>
  <c r="O60" i="13"/>
  <c r="J26" i="14"/>
  <c r="K26" i="14"/>
  <c r="P28" i="14"/>
  <c r="G28" i="14" l="1"/>
  <c r="F28" i="14"/>
  <c r="E28" i="14"/>
  <c r="D28" i="14"/>
  <c r="C28" i="14"/>
  <c r="B28" i="14"/>
  <c r="I28" i="14"/>
  <c r="H28" i="14"/>
  <c r="O61" i="13"/>
  <c r="K27" i="14"/>
  <c r="J27" i="14"/>
  <c r="P29" i="14"/>
  <c r="J28" i="14" l="1"/>
  <c r="G29" i="14"/>
  <c r="F29" i="14"/>
  <c r="E29" i="14"/>
  <c r="D29" i="14"/>
  <c r="H29" i="14"/>
  <c r="C29" i="14"/>
  <c r="B29" i="14"/>
  <c r="I29" i="14"/>
  <c r="O62" i="13"/>
  <c r="K28" i="14"/>
  <c r="P30" i="14"/>
  <c r="K29" i="14" l="1"/>
  <c r="G30" i="14"/>
  <c r="F30" i="14"/>
  <c r="E30" i="14"/>
  <c r="D30" i="14"/>
  <c r="C30" i="14"/>
  <c r="H30" i="14"/>
  <c r="B30" i="14"/>
  <c r="I30" i="14"/>
  <c r="O63" i="13"/>
  <c r="J29" i="14"/>
  <c r="P31" i="14"/>
  <c r="K30" i="14" l="1"/>
  <c r="G31" i="14"/>
  <c r="F31" i="14"/>
  <c r="H31" i="14"/>
  <c r="E31" i="14"/>
  <c r="D31" i="14"/>
  <c r="C31" i="14"/>
  <c r="B31" i="14"/>
  <c r="I31" i="14"/>
  <c r="O64" i="13"/>
  <c r="P32" i="14"/>
  <c r="J30" i="14"/>
  <c r="J31" i="14" l="1"/>
  <c r="G32" i="14"/>
  <c r="H32" i="14"/>
  <c r="F32" i="14"/>
  <c r="E32" i="14"/>
  <c r="D32" i="14"/>
  <c r="C32" i="14"/>
  <c r="B32" i="14"/>
  <c r="I32" i="14"/>
  <c r="K31" i="14"/>
  <c r="O65" i="13"/>
  <c r="P33" i="14"/>
  <c r="J32" i="14" l="1"/>
  <c r="G33" i="14"/>
  <c r="F33" i="14"/>
  <c r="E33" i="14"/>
  <c r="D33" i="14"/>
  <c r="C33" i="14"/>
  <c r="B33" i="14"/>
  <c r="H33" i="14"/>
  <c r="I33" i="14"/>
  <c r="O66" i="13"/>
  <c r="K32" i="14"/>
  <c r="P34" i="14"/>
  <c r="K33" i="14" l="1"/>
  <c r="G34" i="14"/>
  <c r="F34" i="14"/>
  <c r="E34" i="14"/>
  <c r="D34" i="14"/>
  <c r="C34" i="14"/>
  <c r="H34" i="14"/>
  <c r="B34" i="14"/>
  <c r="I34" i="14"/>
  <c r="O67" i="13"/>
  <c r="J33" i="14"/>
  <c r="P35" i="14"/>
  <c r="J34" i="14" l="1"/>
  <c r="G35" i="14"/>
  <c r="F35" i="14"/>
  <c r="E35" i="14"/>
  <c r="D35" i="14"/>
  <c r="C35" i="14"/>
  <c r="B35" i="14"/>
  <c r="I35" i="14"/>
  <c r="H35" i="14"/>
  <c r="O68" i="13"/>
  <c r="P36" i="14"/>
  <c r="K34" i="14"/>
  <c r="J35" i="14" l="1"/>
  <c r="G36" i="14"/>
  <c r="F36" i="14"/>
  <c r="E36" i="14"/>
  <c r="D36" i="14"/>
  <c r="H36" i="14"/>
  <c r="C36" i="14"/>
  <c r="B36" i="14"/>
  <c r="I36" i="14"/>
  <c r="K35" i="14"/>
  <c r="O69" i="13"/>
  <c r="P37" i="14"/>
  <c r="K36" i="14" l="1"/>
  <c r="G37" i="14"/>
  <c r="F37" i="14"/>
  <c r="E37" i="14"/>
  <c r="D37" i="14"/>
  <c r="C37" i="14"/>
  <c r="B37" i="14"/>
  <c r="H37" i="14"/>
  <c r="K37" i="14" s="1"/>
  <c r="I37" i="14"/>
  <c r="O70" i="13"/>
  <c r="J36" i="14"/>
  <c r="P38" i="14"/>
  <c r="G38" i="14" l="1"/>
  <c r="H38" i="14"/>
  <c r="F38" i="14"/>
  <c r="E38" i="14"/>
  <c r="D38" i="14"/>
  <c r="C38" i="14"/>
  <c r="B38" i="14"/>
  <c r="I38" i="14"/>
  <c r="J38" i="14" s="1"/>
  <c r="O71" i="13"/>
  <c r="P39" i="14"/>
  <c r="J37" i="14"/>
  <c r="K38" i="14" l="1"/>
  <c r="G39" i="14"/>
  <c r="F39" i="14"/>
  <c r="H39" i="14"/>
  <c r="E39" i="14"/>
  <c r="D39" i="14"/>
  <c r="C39" i="14"/>
  <c r="B39" i="14"/>
  <c r="I39" i="14"/>
  <c r="O72" i="13"/>
  <c r="P40" i="14"/>
  <c r="K39" i="14" l="1"/>
  <c r="G40" i="14"/>
  <c r="F40" i="14"/>
  <c r="E40" i="14"/>
  <c r="H40" i="14"/>
  <c r="D40" i="14"/>
  <c r="C40" i="14"/>
  <c r="B40" i="14"/>
  <c r="I40" i="14"/>
  <c r="O73" i="13"/>
  <c r="J39" i="14"/>
  <c r="P41" i="14"/>
  <c r="K40" i="14" l="1"/>
  <c r="G41" i="14"/>
  <c r="F41" i="14"/>
  <c r="E41" i="14"/>
  <c r="D41" i="14"/>
  <c r="C41" i="14"/>
  <c r="H41" i="14"/>
  <c r="B41" i="14"/>
  <c r="I41" i="14"/>
  <c r="O74" i="13"/>
  <c r="J40" i="14"/>
  <c r="P42" i="14"/>
  <c r="G42" i="14" l="1"/>
  <c r="F42" i="14"/>
  <c r="E42" i="14"/>
  <c r="D42" i="14"/>
  <c r="C42" i="14"/>
  <c r="B42" i="14"/>
  <c r="I42" i="14"/>
  <c r="H42" i="14"/>
  <c r="O75" i="13"/>
  <c r="J41" i="14"/>
  <c r="P43" i="14"/>
  <c r="K41" i="14"/>
  <c r="J42" i="14" l="1"/>
  <c r="K42" i="14"/>
  <c r="G43" i="14"/>
  <c r="H43" i="14"/>
  <c r="F43" i="14"/>
  <c r="E43" i="14"/>
  <c r="D43" i="14"/>
  <c r="C43" i="14"/>
  <c r="B43" i="14"/>
  <c r="I43" i="14"/>
  <c r="K43" i="14" s="1"/>
  <c r="O76" i="13"/>
  <c r="P44" i="14"/>
  <c r="J43" i="14" l="1"/>
  <c r="G44" i="14"/>
  <c r="F44" i="14"/>
  <c r="E44" i="14"/>
  <c r="D44" i="14"/>
  <c r="C44" i="14"/>
  <c r="B44" i="14"/>
  <c r="H44" i="14"/>
  <c r="I44" i="14"/>
  <c r="O77" i="13"/>
  <c r="P45" i="14"/>
  <c r="J44" i="14" l="1"/>
  <c r="K44" i="14"/>
  <c r="G45" i="14"/>
  <c r="F45" i="14"/>
  <c r="E45" i="14"/>
  <c r="D45" i="14"/>
  <c r="H45" i="14"/>
  <c r="C45" i="14"/>
  <c r="B45" i="14"/>
  <c r="I45" i="14"/>
  <c r="O78" i="13"/>
  <c r="P46" i="14"/>
  <c r="K45" i="14" l="1"/>
  <c r="G46" i="14"/>
  <c r="H46" i="14"/>
  <c r="F46" i="14"/>
  <c r="E46" i="14"/>
  <c r="D46" i="14"/>
  <c r="C46" i="14"/>
  <c r="B46" i="14"/>
  <c r="I46" i="14"/>
  <c r="O79" i="13"/>
  <c r="J45" i="14"/>
  <c r="P47" i="14"/>
  <c r="G47" i="14" l="1"/>
  <c r="F47" i="14"/>
  <c r="H47" i="14"/>
  <c r="E47" i="14"/>
  <c r="D47" i="14"/>
  <c r="C47" i="14"/>
  <c r="B47" i="14"/>
  <c r="I47" i="14"/>
  <c r="K47" i="14" s="1"/>
  <c r="O80" i="13"/>
  <c r="J46" i="14"/>
  <c r="P48" i="14"/>
  <c r="K46" i="14"/>
  <c r="G48" i="14" l="1"/>
  <c r="F48" i="14"/>
  <c r="E48" i="14"/>
  <c r="D48" i="14"/>
  <c r="C48" i="14"/>
  <c r="B48" i="14"/>
  <c r="I48" i="14"/>
  <c r="H48" i="14"/>
  <c r="O81" i="13"/>
  <c r="J47" i="14"/>
  <c r="P49" i="14"/>
  <c r="J48" i="14" l="1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J49" i="14" l="1"/>
  <c r="G50" i="14"/>
  <c r="F50" i="14"/>
  <c r="E50" i="14"/>
  <c r="D50" i="14"/>
  <c r="C50" i="14"/>
  <c r="H50" i="14"/>
  <c r="K50" i="14" s="1"/>
  <c r="B50" i="14"/>
  <c r="I50" i="14"/>
  <c r="O83" i="13"/>
  <c r="P51" i="14"/>
  <c r="J50" i="14" l="1"/>
  <c r="G51" i="14"/>
  <c r="H51" i="14"/>
  <c r="F51" i="14"/>
  <c r="E51" i="14"/>
  <c r="D51" i="14"/>
  <c r="C51" i="14"/>
  <c r="B51" i="14"/>
  <c r="I51" i="14"/>
  <c r="O84" i="13"/>
  <c r="P52" i="14"/>
  <c r="J51" i="14" l="1"/>
  <c r="K51" i="14"/>
  <c r="G52" i="14"/>
  <c r="F52" i="14"/>
  <c r="E52" i="14"/>
  <c r="D52" i="14"/>
  <c r="C52" i="14"/>
  <c r="B52" i="14"/>
  <c r="H52" i="14"/>
  <c r="I52" i="14"/>
  <c r="O85" i="13"/>
  <c r="P53" i="14"/>
  <c r="K52" i="14" l="1"/>
  <c r="J52" i="14"/>
  <c r="G53" i="14"/>
  <c r="F53" i="14"/>
  <c r="E53" i="14"/>
  <c r="D53" i="14"/>
  <c r="H53" i="14"/>
  <c r="C53" i="14"/>
  <c r="B53" i="14"/>
  <c r="I53" i="14"/>
  <c r="O86" i="13"/>
  <c r="P54" i="14"/>
  <c r="J53" i="14" l="1"/>
  <c r="K53" i="14"/>
  <c r="G54" i="14"/>
  <c r="F54" i="14"/>
  <c r="H54" i="14"/>
  <c r="E54" i="14"/>
  <c r="D54" i="14"/>
  <c r="C54" i="14"/>
  <c r="B54" i="14"/>
  <c r="I54" i="14"/>
  <c r="O87" i="13"/>
  <c r="P55" i="14"/>
  <c r="K54" i="14" l="1"/>
  <c r="J54" i="14"/>
  <c r="G55" i="14"/>
  <c r="F55" i="14"/>
  <c r="E55" i="14"/>
  <c r="D55" i="14"/>
  <c r="C55" i="14"/>
  <c r="B55" i="14"/>
  <c r="I55" i="14"/>
  <c r="K55" i="14" s="1"/>
  <c r="H55" i="14"/>
  <c r="O88" i="13"/>
  <c r="P56" i="14"/>
  <c r="J55" i="14" l="1"/>
  <c r="G56" i="14"/>
  <c r="F56" i="14"/>
  <c r="E56" i="14"/>
  <c r="D56" i="14"/>
  <c r="C56" i="14"/>
  <c r="H56" i="14"/>
  <c r="B56" i="14"/>
  <c r="I56" i="14"/>
  <c r="O89" i="13"/>
  <c r="P57" i="14"/>
  <c r="J56" i="14" l="1"/>
  <c r="K56" i="14"/>
  <c r="G57" i="14"/>
  <c r="F57" i="14"/>
  <c r="E57" i="14"/>
  <c r="H57" i="14"/>
  <c r="D57" i="14"/>
  <c r="C57" i="14"/>
  <c r="B57" i="14"/>
  <c r="I57" i="14"/>
  <c r="O90" i="13"/>
  <c r="P58" i="14"/>
  <c r="K57" i="14" l="1"/>
  <c r="J57" i="14"/>
  <c r="G58" i="14"/>
  <c r="F58" i="14"/>
  <c r="E58" i="14"/>
  <c r="D58" i="14"/>
  <c r="C58" i="14"/>
  <c r="B58" i="14"/>
  <c r="H58" i="14"/>
  <c r="I58" i="14"/>
  <c r="O91" i="13"/>
  <c r="P59" i="14"/>
  <c r="J58" i="14" l="1"/>
  <c r="K58" i="14"/>
  <c r="G59" i="14"/>
  <c r="F59" i="14"/>
  <c r="H59" i="14"/>
  <c r="E59" i="14"/>
  <c r="D59" i="14"/>
  <c r="C59" i="14"/>
  <c r="B59" i="14"/>
  <c r="I59" i="14"/>
  <c r="O92" i="13"/>
  <c r="P60" i="14"/>
  <c r="K59" i="14" l="1"/>
  <c r="J59" i="14"/>
  <c r="G60" i="14"/>
  <c r="H60" i="14"/>
  <c r="F60" i="14"/>
  <c r="E60" i="14"/>
  <c r="D60" i="14"/>
  <c r="C60" i="14"/>
  <c r="B60" i="14"/>
  <c r="I60" i="14"/>
  <c r="J60" i="14" s="1"/>
  <c r="O93" i="13"/>
  <c r="P61" i="14"/>
  <c r="K60" i="14" l="1"/>
  <c r="G61" i="14"/>
  <c r="F61" i="14"/>
  <c r="E61" i="14"/>
  <c r="D61" i="14"/>
  <c r="C61" i="14"/>
  <c r="B61" i="14"/>
  <c r="I61" i="14"/>
  <c r="H61" i="14"/>
  <c r="O94" i="13"/>
  <c r="P62" i="14"/>
  <c r="K61" i="14" l="1"/>
  <c r="J61" i="14"/>
  <c r="G62" i="14"/>
  <c r="F62" i="14"/>
  <c r="E62" i="14"/>
  <c r="D62" i="14"/>
  <c r="H62" i="14"/>
  <c r="C62" i="14"/>
  <c r="B62" i="14"/>
  <c r="I62" i="14"/>
  <c r="O95" i="13"/>
  <c r="P63" i="14"/>
  <c r="K62" i="14" l="1"/>
  <c r="J62" i="14"/>
  <c r="G63" i="14"/>
  <c r="F63" i="14"/>
  <c r="E63" i="14"/>
  <c r="D63" i="14"/>
  <c r="C63" i="14"/>
  <c r="H63" i="14"/>
  <c r="B63" i="14"/>
  <c r="I63" i="14"/>
  <c r="O96" i="13"/>
  <c r="P64" i="14"/>
  <c r="K63" i="14" l="1"/>
  <c r="J63" i="14"/>
  <c r="G64" i="14"/>
  <c r="F64" i="14"/>
  <c r="E64" i="14"/>
  <c r="D64" i="14"/>
  <c r="C64" i="14"/>
  <c r="B64" i="14"/>
  <c r="H64" i="14"/>
  <c r="I64" i="14"/>
  <c r="O97" i="13"/>
  <c r="P65" i="14"/>
  <c r="J64" i="14" l="1"/>
  <c r="K64" i="14"/>
  <c r="G65" i="14"/>
  <c r="F65" i="14"/>
  <c r="H65" i="14"/>
  <c r="E65" i="14"/>
  <c r="D65" i="14"/>
  <c r="C65" i="14"/>
  <c r="B65" i="14"/>
  <c r="I65" i="14"/>
  <c r="K65" i="14" s="1"/>
  <c r="O98" i="13"/>
  <c r="P66" i="14"/>
  <c r="J65" i="14" l="1"/>
  <c r="G66" i="14"/>
  <c r="H66" i="14"/>
  <c r="F66" i="14"/>
  <c r="E66" i="14"/>
  <c r="D66" i="14"/>
  <c r="C66" i="14"/>
  <c r="B66" i="14"/>
  <c r="I66" i="14"/>
  <c r="J66" i="14" s="1"/>
  <c r="O99" i="13"/>
  <c r="P67" i="14"/>
  <c r="K66" i="14" l="1"/>
  <c r="G67" i="14"/>
  <c r="F67" i="14"/>
  <c r="E67" i="14"/>
  <c r="D67" i="14"/>
  <c r="H67" i="14"/>
  <c r="J67" i="14" s="1"/>
  <c r="C67" i="14"/>
  <c r="B67" i="14"/>
  <c r="I67" i="14"/>
  <c r="O100" i="13"/>
  <c r="P68" i="14"/>
  <c r="K67" i="14" l="1"/>
  <c r="G68" i="14"/>
  <c r="F68" i="14"/>
  <c r="E68" i="14"/>
  <c r="D68" i="14"/>
  <c r="C68" i="14"/>
  <c r="B68" i="14"/>
  <c r="I68" i="14"/>
  <c r="K68" i="14" s="1"/>
  <c r="H68" i="14"/>
  <c r="O101" i="13"/>
  <c r="P69" i="14"/>
  <c r="J68" i="14" l="1"/>
  <c r="G69" i="14"/>
  <c r="F69" i="14"/>
  <c r="E69" i="14"/>
  <c r="D69" i="14"/>
  <c r="C69" i="14"/>
  <c r="H69" i="14"/>
  <c r="K69" i="14" s="1"/>
  <c r="B69" i="14"/>
  <c r="I69" i="14"/>
  <c r="O102" i="13"/>
  <c r="P70" i="14"/>
  <c r="J69" i="14" l="1"/>
  <c r="G70" i="14"/>
  <c r="H70" i="14"/>
  <c r="F70" i="14"/>
  <c r="E70" i="14"/>
  <c r="D70" i="14"/>
  <c r="C70" i="14"/>
  <c r="B70" i="14"/>
  <c r="I70" i="14"/>
  <c r="J70" i="14" s="1"/>
  <c r="O103" i="13"/>
  <c r="P71" i="14"/>
  <c r="K70" i="14" l="1"/>
  <c r="G71" i="14"/>
  <c r="F71" i="14"/>
  <c r="E71" i="14"/>
  <c r="D71" i="14"/>
  <c r="H71" i="14"/>
  <c r="J71" i="14" s="1"/>
  <c r="C71" i="14"/>
  <c r="B71" i="14"/>
  <c r="I71" i="14"/>
  <c r="O104" i="13"/>
  <c r="P72" i="14"/>
  <c r="K71" i="14" l="1"/>
  <c r="G72" i="14"/>
  <c r="F72" i="14"/>
  <c r="H72" i="14"/>
  <c r="E72" i="14"/>
  <c r="D72" i="14"/>
  <c r="C72" i="14"/>
  <c r="B72" i="14"/>
  <c r="I72" i="14"/>
  <c r="J72" i="14" s="1"/>
  <c r="O105" i="13"/>
  <c r="P73" i="14"/>
  <c r="K72" i="14" l="1"/>
  <c r="G73" i="14"/>
  <c r="F73" i="14"/>
  <c r="E73" i="14"/>
  <c r="D73" i="14"/>
  <c r="C73" i="14"/>
  <c r="B73" i="14"/>
  <c r="H73" i="14"/>
  <c r="K73" i="14" s="1"/>
  <c r="I73" i="14"/>
  <c r="O106" i="13"/>
  <c r="P74" i="14"/>
  <c r="J73" i="14" l="1"/>
  <c r="G74" i="14"/>
  <c r="F74" i="14"/>
  <c r="E74" i="14"/>
  <c r="D74" i="14"/>
  <c r="C74" i="14"/>
  <c r="B74" i="14"/>
  <c r="I74" i="14"/>
  <c r="J74" i="14" s="1"/>
  <c r="H74" i="14"/>
  <c r="O107" i="13"/>
  <c r="P75" i="14"/>
  <c r="K74" i="14" l="1"/>
  <c r="G75" i="14"/>
  <c r="F75" i="14"/>
  <c r="E75" i="14"/>
  <c r="D75" i="14"/>
  <c r="C75" i="14"/>
  <c r="H75" i="14"/>
  <c r="B75" i="14"/>
  <c r="I75" i="14"/>
  <c r="O108" i="13"/>
  <c r="P76" i="14"/>
  <c r="J75" i="14" l="1"/>
  <c r="K75" i="14"/>
  <c r="G76" i="14"/>
  <c r="F76" i="14"/>
  <c r="H76" i="14"/>
  <c r="E76" i="14"/>
  <c r="D76" i="14"/>
  <c r="C76" i="14"/>
  <c r="B76" i="14"/>
  <c r="I76" i="14"/>
  <c r="K76" i="14" s="1"/>
  <c r="O109" i="13"/>
  <c r="P77" i="14"/>
  <c r="J76" i="14" l="1"/>
  <c r="G77" i="14"/>
  <c r="F77" i="14"/>
  <c r="E77" i="14"/>
  <c r="D77" i="14"/>
  <c r="H77" i="14"/>
  <c r="C77" i="14"/>
  <c r="B77" i="14"/>
  <c r="I77" i="14"/>
  <c r="O110" i="13"/>
  <c r="P78" i="14"/>
  <c r="J77" i="14" l="1"/>
  <c r="K77" i="14"/>
  <c r="G78" i="14"/>
  <c r="H78" i="14"/>
  <c r="F78" i="14"/>
  <c r="E78" i="14"/>
  <c r="D78" i="14"/>
  <c r="C78" i="14"/>
  <c r="B78" i="14"/>
  <c r="I78" i="14"/>
  <c r="K78" i="14" s="1"/>
  <c r="O111" i="13"/>
  <c r="P79" i="14"/>
  <c r="J78" i="14" l="1"/>
  <c r="G79" i="14"/>
  <c r="F79" i="14"/>
  <c r="E79" i="14"/>
  <c r="D79" i="14"/>
  <c r="C79" i="14"/>
  <c r="B79" i="14"/>
  <c r="H79" i="14"/>
  <c r="J79" i="14" s="1"/>
  <c r="I79" i="14"/>
  <c r="O112" i="13"/>
  <c r="P80" i="14"/>
  <c r="K79" i="14" l="1"/>
  <c r="G80" i="14"/>
  <c r="F80" i="14"/>
  <c r="E80" i="14"/>
  <c r="D80" i="14"/>
  <c r="C80" i="14"/>
  <c r="B80" i="14"/>
  <c r="I80" i="14"/>
  <c r="J80" i="14" s="1"/>
  <c r="H80" i="14"/>
  <c r="O113" i="13"/>
  <c r="P81" i="14"/>
  <c r="K80" i="14" l="1"/>
  <c r="G81" i="14"/>
  <c r="F81" i="14"/>
  <c r="E81" i="14"/>
  <c r="D81" i="14"/>
  <c r="C81" i="14"/>
  <c r="H81" i="14"/>
  <c r="B81" i="14"/>
  <c r="I81" i="14"/>
  <c r="O114" i="13"/>
  <c r="P82" i="14"/>
  <c r="J81" i="14" l="1"/>
  <c r="K81" i="14"/>
  <c r="G82" i="14"/>
  <c r="F82" i="14"/>
  <c r="E82" i="14"/>
  <c r="D82" i="14"/>
  <c r="H82" i="14"/>
  <c r="J82" i="14" s="1"/>
  <c r="C82" i="14"/>
  <c r="B82" i="14"/>
  <c r="I82" i="14"/>
  <c r="O115" i="13"/>
  <c r="P83" i="14"/>
  <c r="K82" i="14" l="1"/>
  <c r="G83" i="14"/>
  <c r="F83" i="14"/>
  <c r="E83" i="14"/>
  <c r="H83" i="14"/>
  <c r="D83" i="14"/>
  <c r="C83" i="14"/>
  <c r="B83" i="14"/>
  <c r="I83" i="14"/>
  <c r="J83" i="14" s="1"/>
  <c r="O116" i="13"/>
  <c r="P84" i="14"/>
  <c r="K83" i="14" l="1"/>
  <c r="G84" i="14"/>
  <c r="F84" i="14"/>
  <c r="H84" i="14"/>
  <c r="E84" i="14"/>
  <c r="D84" i="14"/>
  <c r="C84" i="14"/>
  <c r="B84" i="14"/>
  <c r="I84" i="14"/>
  <c r="J84" i="14" s="1"/>
  <c r="O117" i="13"/>
  <c r="P85" i="14"/>
  <c r="K84" i="14" l="1"/>
  <c r="G85" i="14"/>
  <c r="F85" i="14"/>
  <c r="E85" i="14"/>
  <c r="D85" i="14"/>
  <c r="C85" i="14"/>
  <c r="B85" i="14"/>
  <c r="I85" i="14"/>
  <c r="H85" i="14"/>
  <c r="O118" i="13"/>
  <c r="P86" i="14"/>
  <c r="J85" i="14" l="1"/>
  <c r="K85" i="14"/>
  <c r="G86" i="14"/>
  <c r="H86" i="14"/>
  <c r="F86" i="14"/>
  <c r="E86" i="14"/>
  <c r="D86" i="14"/>
  <c r="C86" i="14"/>
  <c r="B86" i="14"/>
  <c r="I86" i="14"/>
  <c r="K86" i="14" s="1"/>
  <c r="O119" i="13"/>
  <c r="P87" i="14"/>
  <c r="J86" i="14" l="1"/>
  <c r="G87" i="14"/>
  <c r="F87" i="14"/>
  <c r="E87" i="14"/>
  <c r="D87" i="14"/>
  <c r="C87" i="14"/>
  <c r="H87" i="14"/>
  <c r="B87" i="14"/>
  <c r="I87" i="14"/>
  <c r="O120" i="13"/>
  <c r="P88" i="14"/>
  <c r="J87" i="14" l="1"/>
  <c r="K87" i="14"/>
  <c r="G88" i="14"/>
  <c r="F88" i="14"/>
  <c r="E88" i="14"/>
  <c r="D88" i="14"/>
  <c r="C88" i="14"/>
  <c r="B88" i="14"/>
  <c r="H88" i="14"/>
  <c r="I88" i="14"/>
  <c r="O121" i="13"/>
  <c r="P89" i="14"/>
  <c r="K88" i="14" l="1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J89" i="14" l="1"/>
  <c r="G90" i="14"/>
  <c r="F90" i="14"/>
  <c r="E90" i="14"/>
  <c r="D90" i="14"/>
  <c r="C90" i="14"/>
  <c r="H90" i="14"/>
  <c r="B90" i="14"/>
  <c r="I90" i="14"/>
  <c r="K90" i="14" s="1"/>
  <c r="O123" i="13"/>
  <c r="P91" i="14"/>
  <c r="J90" i="14" l="1"/>
  <c r="G91" i="14"/>
  <c r="F91" i="14"/>
  <c r="E91" i="14"/>
  <c r="D91" i="14"/>
  <c r="H91" i="14"/>
  <c r="C91" i="14"/>
  <c r="B91" i="14"/>
  <c r="I91" i="14"/>
  <c r="O124" i="13"/>
  <c r="P92" i="14"/>
  <c r="J91" i="14" l="1"/>
  <c r="K91" i="14"/>
  <c r="G92" i="14"/>
  <c r="F92" i="14"/>
  <c r="E92" i="14"/>
  <c r="D92" i="14"/>
  <c r="C92" i="14"/>
  <c r="B92" i="14"/>
  <c r="I92" i="14"/>
  <c r="H92" i="14"/>
  <c r="O125" i="13"/>
  <c r="J92" i="14"/>
  <c r="K92" i="14"/>
  <c r="P93" i="14"/>
  <c r="G93" i="14" l="1"/>
  <c r="F93" i="14"/>
  <c r="H93" i="14"/>
  <c r="E93" i="14"/>
  <c r="D93" i="14"/>
  <c r="C93" i="14"/>
  <c r="B93" i="14"/>
  <c r="I93" i="14"/>
  <c r="J93" i="14" s="1"/>
  <c r="O126" i="13"/>
  <c r="K93" i="14"/>
  <c r="P94" i="14"/>
  <c r="G94" i="14" l="1"/>
  <c r="H94" i="14"/>
  <c r="F94" i="14"/>
  <c r="E94" i="14"/>
  <c r="D94" i="14"/>
  <c r="C94" i="14"/>
  <c r="B94" i="14"/>
  <c r="I94" i="14"/>
  <c r="J94" i="14" s="1"/>
  <c r="O127" i="13"/>
  <c r="P95" i="14"/>
  <c r="K94" i="14" l="1"/>
  <c r="G95" i="14"/>
  <c r="F95" i="14"/>
  <c r="E95" i="14"/>
  <c r="D95" i="14"/>
  <c r="C95" i="14"/>
  <c r="B95" i="14"/>
  <c r="H95" i="14"/>
  <c r="J95" i="14" s="1"/>
  <c r="I95" i="14"/>
  <c r="O128" i="13"/>
  <c r="P96" i="14"/>
  <c r="K95" i="14" l="1"/>
  <c r="G96" i="14"/>
  <c r="F96" i="14"/>
  <c r="E96" i="14"/>
  <c r="D96" i="14"/>
  <c r="C96" i="14"/>
  <c r="H96" i="14"/>
  <c r="K96" i="14" s="1"/>
  <c r="B96" i="14"/>
  <c r="I96" i="14"/>
  <c r="J96" i="14" s="1"/>
  <c r="O129" i="13"/>
  <c r="P97" i="14"/>
  <c r="G97" i="14" l="1"/>
  <c r="F97" i="14"/>
  <c r="E97" i="14"/>
  <c r="D97" i="14"/>
  <c r="C97" i="14"/>
  <c r="B97" i="14"/>
  <c r="I97" i="14"/>
  <c r="H97" i="14"/>
  <c r="J97" i="14" s="1"/>
  <c r="O130" i="13"/>
  <c r="P98" i="14"/>
  <c r="K97" i="14" l="1"/>
  <c r="G98" i="14"/>
  <c r="F98" i="14"/>
  <c r="E98" i="14"/>
  <c r="D98" i="14"/>
  <c r="H98" i="14"/>
  <c r="C98" i="14"/>
  <c r="B98" i="14"/>
  <c r="I98" i="14"/>
  <c r="J98" i="14" s="1"/>
  <c r="O131" i="13"/>
  <c r="P99" i="14"/>
  <c r="K98" i="14" l="1"/>
  <c r="I99" i="14"/>
  <c r="G99" i="14"/>
  <c r="F99" i="14"/>
  <c r="E99" i="14"/>
  <c r="D99" i="14"/>
  <c r="C99" i="14"/>
  <c r="H99" i="14"/>
  <c r="J99" i="14" s="1"/>
  <c r="B99" i="14"/>
  <c r="O132" i="13"/>
  <c r="P100" i="14"/>
  <c r="K99" i="14" l="1"/>
  <c r="D100" i="14"/>
  <c r="I100" i="14"/>
  <c r="H100" i="14"/>
  <c r="G100" i="14"/>
  <c r="F100" i="14"/>
  <c r="E100" i="14"/>
  <c r="C100" i="14"/>
  <c r="B100" i="14"/>
  <c r="O133" i="13"/>
  <c r="J100" i="14"/>
  <c r="K100" i="14"/>
  <c r="P101" i="14"/>
  <c r="D101" i="14" l="1"/>
  <c r="I101" i="14"/>
  <c r="K101" i="14" s="1"/>
  <c r="B101" i="14"/>
  <c r="C101" i="14"/>
  <c r="H101" i="14"/>
  <c r="G101" i="14"/>
  <c r="F101" i="14"/>
  <c r="E101" i="14"/>
  <c r="O134" i="13"/>
  <c r="P102" i="14"/>
  <c r="J101" i="14" l="1"/>
  <c r="D102" i="14"/>
  <c r="I102" i="14"/>
  <c r="E102" i="14"/>
  <c r="C102" i="14"/>
  <c r="B102" i="14"/>
  <c r="H102" i="14"/>
  <c r="J102" i="14" s="1"/>
  <c r="G102" i="14"/>
  <c r="F102" i="14"/>
  <c r="O135" i="13"/>
  <c r="P103" i="14"/>
  <c r="K102" i="14" l="1"/>
  <c r="D103" i="14"/>
  <c r="I103" i="14"/>
  <c r="G103" i="14"/>
  <c r="H103" i="14"/>
  <c r="F103" i="14"/>
  <c r="E103" i="14"/>
  <c r="C103" i="14"/>
  <c r="B103" i="14"/>
  <c r="O136" i="13"/>
  <c r="J103" i="14"/>
  <c r="K103" i="14"/>
  <c r="P104" i="14"/>
  <c r="D104" i="14" l="1"/>
  <c r="I104" i="14"/>
  <c r="K104" i="14" s="1"/>
  <c r="H104" i="14"/>
  <c r="G104" i="14"/>
  <c r="F104" i="14"/>
  <c r="E104" i="14"/>
  <c r="C104" i="14"/>
  <c r="B104" i="14"/>
  <c r="O137" i="13"/>
  <c r="P105" i="14"/>
  <c r="J104" i="14" l="1"/>
  <c r="D105" i="14"/>
  <c r="I105" i="14"/>
  <c r="K105" i="14" s="1"/>
  <c r="B105" i="14"/>
  <c r="H105" i="14"/>
  <c r="G105" i="14"/>
  <c r="F105" i="14"/>
  <c r="C105" i="14"/>
  <c r="E105" i="14"/>
  <c r="O138" i="13"/>
  <c r="P106" i="14"/>
  <c r="J105" i="14" l="1"/>
  <c r="D106" i="14"/>
  <c r="I106" i="14"/>
  <c r="E106" i="14"/>
  <c r="C106" i="14"/>
  <c r="B106" i="14"/>
  <c r="F106" i="14"/>
  <c r="H106" i="14"/>
  <c r="K106" i="14" s="1"/>
  <c r="G106" i="14"/>
  <c r="O139" i="13"/>
  <c r="P107" i="14"/>
  <c r="J106" i="14" l="1"/>
  <c r="D107" i="14"/>
  <c r="I107" i="14"/>
  <c r="K107" i="14" s="1"/>
  <c r="G107" i="14"/>
  <c r="F107" i="14"/>
  <c r="E107" i="14"/>
  <c r="C107" i="14"/>
  <c r="B107" i="14"/>
  <c r="H107" i="14"/>
  <c r="O140" i="13"/>
  <c r="P108" i="14"/>
  <c r="J107" i="14" l="1"/>
  <c r="D108" i="14"/>
  <c r="I108" i="14"/>
  <c r="H108" i="14"/>
  <c r="G108" i="14"/>
  <c r="F108" i="14"/>
  <c r="E108" i="14"/>
  <c r="C108" i="14"/>
  <c r="B108" i="14"/>
  <c r="O141" i="13"/>
  <c r="J108" i="14"/>
  <c r="K108" i="14"/>
  <c r="P109" i="14"/>
  <c r="D109" i="14" l="1"/>
  <c r="I109" i="14"/>
  <c r="B109" i="14"/>
  <c r="H109" i="14"/>
  <c r="K109" i="14" s="1"/>
  <c r="C109" i="14"/>
  <c r="G109" i="14"/>
  <c r="F109" i="14"/>
  <c r="E109" i="14"/>
  <c r="O142" i="13"/>
  <c r="J109" i="14"/>
  <c r="P110" i="14"/>
  <c r="D110" i="14" l="1"/>
  <c r="I110" i="14"/>
  <c r="E110" i="14"/>
  <c r="C110" i="14"/>
  <c r="B110" i="14"/>
  <c r="F110" i="14"/>
  <c r="H110" i="14"/>
  <c r="K110" i="14" s="1"/>
  <c r="G110" i="14"/>
  <c r="O143" i="13"/>
  <c r="P111" i="14"/>
  <c r="J110" i="14" l="1"/>
  <c r="D111" i="14"/>
  <c r="I111" i="14"/>
  <c r="J111" i="14" s="1"/>
  <c r="G111" i="14"/>
  <c r="F111" i="14"/>
  <c r="E111" i="14"/>
  <c r="C111" i="14"/>
  <c r="B111" i="14"/>
  <c r="H111" i="14"/>
  <c r="O144" i="13"/>
  <c r="P112" i="14"/>
  <c r="K111" i="14" l="1"/>
  <c r="D112" i="14"/>
  <c r="I112" i="14"/>
  <c r="J112" i="14" s="1"/>
  <c r="H112" i="14"/>
  <c r="G112" i="14"/>
  <c r="F112" i="14"/>
  <c r="E112" i="14"/>
  <c r="C112" i="14"/>
  <c r="B112" i="14"/>
  <c r="O145" i="13"/>
  <c r="P113" i="14"/>
  <c r="K112" i="14" l="1"/>
  <c r="D113" i="14"/>
  <c r="I113" i="14"/>
  <c r="B113" i="14"/>
  <c r="C113" i="14"/>
  <c r="H113" i="14"/>
  <c r="J113" i="14" s="1"/>
  <c r="G113" i="14"/>
  <c r="F113" i="14"/>
  <c r="E113" i="14"/>
  <c r="O146" i="13"/>
  <c r="P114" i="14"/>
  <c r="K113" i="14" l="1"/>
  <c r="D114" i="14"/>
  <c r="I114" i="14"/>
  <c r="E114" i="14"/>
  <c r="C114" i="14"/>
  <c r="B114" i="14"/>
  <c r="F114" i="14"/>
  <c r="H114" i="14"/>
  <c r="K114" i="14" s="1"/>
  <c r="G114" i="14"/>
  <c r="O147" i="13"/>
  <c r="P115" i="14"/>
  <c r="J114" i="14" l="1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J117" i="14" s="1"/>
  <c r="B117" i="14"/>
  <c r="H117" i="14"/>
  <c r="G117" i="14"/>
  <c r="C117" i="14"/>
  <c r="F117" i="14"/>
  <c r="E117" i="14"/>
  <c r="O150" i="13"/>
  <c r="G149" i="13"/>
  <c r="D149" i="13"/>
  <c r="C149" i="13"/>
  <c r="E149" i="13"/>
  <c r="H149" i="13"/>
  <c r="J149" i="13"/>
  <c r="I149" i="13"/>
  <c r="A149" i="13"/>
  <c r="B149" i="13"/>
  <c r="F149" i="13"/>
  <c r="P118" i="14"/>
  <c r="K117" i="14" l="1"/>
  <c r="D118" i="14"/>
  <c r="I118" i="14"/>
  <c r="E118" i="14"/>
  <c r="C118" i="14"/>
  <c r="B118" i="14"/>
  <c r="H118" i="14"/>
  <c r="J118" i="14" s="1"/>
  <c r="G118" i="14"/>
  <c r="F118" i="14"/>
  <c r="O151" i="13"/>
  <c r="B150" i="13"/>
  <c r="A150" i="13"/>
  <c r="D150" i="13"/>
  <c r="J150" i="13"/>
  <c r="F150" i="13"/>
  <c r="I150" i="13"/>
  <c r="G150" i="13"/>
  <c r="E150" i="13"/>
  <c r="H150" i="13"/>
  <c r="C150" i="13"/>
  <c r="K118" i="14"/>
  <c r="P119" i="14"/>
  <c r="D119" i="14" l="1"/>
  <c r="I119" i="14"/>
  <c r="G119" i="14"/>
  <c r="F119" i="14"/>
  <c r="E119" i="14"/>
  <c r="C119" i="14"/>
  <c r="B119" i="14"/>
  <c r="H119" i="14"/>
  <c r="K119" i="14" s="1"/>
  <c r="O152" i="13"/>
  <c r="E151" i="13"/>
  <c r="D151" i="13"/>
  <c r="F151" i="13"/>
  <c r="J151" i="13"/>
  <c r="H151" i="13"/>
  <c r="A151" i="13"/>
  <c r="C151" i="13"/>
  <c r="I151" i="13"/>
  <c r="B151" i="13"/>
  <c r="G151" i="13"/>
  <c r="P120" i="14"/>
  <c r="J119" i="14" l="1"/>
  <c r="D120" i="14"/>
  <c r="I120" i="14"/>
  <c r="K120" i="14" s="1"/>
  <c r="H120" i="14"/>
  <c r="G120" i="14"/>
  <c r="F120" i="14"/>
  <c r="E120" i="14"/>
  <c r="C120" i="14"/>
  <c r="B120" i="14"/>
  <c r="O153" i="13"/>
  <c r="E152" i="13"/>
  <c r="H152" i="13"/>
  <c r="I152" i="13"/>
  <c r="D152" i="13"/>
  <c r="B152" i="13"/>
  <c r="G152" i="13"/>
  <c r="J152" i="13"/>
  <c r="A152" i="13"/>
  <c r="F152" i="13"/>
  <c r="C152" i="13"/>
  <c r="P121" i="14"/>
  <c r="J120" i="14" l="1"/>
  <c r="D121" i="14"/>
  <c r="I121" i="14"/>
  <c r="J121" i="14" s="1"/>
  <c r="B121" i="14"/>
  <c r="C121" i="14"/>
  <c r="H121" i="14"/>
  <c r="G121" i="14"/>
  <c r="F121" i="14"/>
  <c r="E121" i="14"/>
  <c r="O154" i="13"/>
  <c r="H153" i="13"/>
  <c r="J153" i="13"/>
  <c r="G153" i="13"/>
  <c r="F153" i="13"/>
  <c r="C153" i="13"/>
  <c r="A153" i="13"/>
  <c r="B153" i="13"/>
  <c r="I153" i="13"/>
  <c r="E153" i="13"/>
  <c r="D153" i="13"/>
  <c r="P122" i="14"/>
  <c r="K121" i="14" l="1"/>
  <c r="D122" i="14"/>
  <c r="I122" i="14"/>
  <c r="E122" i="14"/>
  <c r="C122" i="14"/>
  <c r="B122" i="14"/>
  <c r="H122" i="14"/>
  <c r="J122" i="14" s="1"/>
  <c r="F122" i="14"/>
  <c r="G122" i="14"/>
  <c r="O155" i="13"/>
  <c r="F154" i="13"/>
  <c r="I154" i="13"/>
  <c r="J154" i="13"/>
  <c r="C154" i="13"/>
  <c r="A154" i="13"/>
  <c r="G154" i="13"/>
  <c r="E154" i="13"/>
  <c r="B154" i="13"/>
  <c r="D154" i="13"/>
  <c r="H154" i="13"/>
  <c r="P123" i="14"/>
  <c r="K122" i="14" l="1"/>
  <c r="D123" i="14"/>
  <c r="I123" i="14"/>
  <c r="G123" i="14"/>
  <c r="F123" i="14"/>
  <c r="E123" i="14"/>
  <c r="C123" i="14"/>
  <c r="H123" i="14"/>
  <c r="J123" i="14" s="1"/>
  <c r="B123" i="14"/>
  <c r="O156" i="13"/>
  <c r="B155" i="13"/>
  <c r="C155" i="13"/>
  <c r="F155" i="13"/>
  <c r="E155" i="13"/>
  <c r="J155" i="13"/>
  <c r="A155" i="13"/>
  <c r="I155" i="13"/>
  <c r="D155" i="13"/>
  <c r="H155" i="13"/>
  <c r="G155" i="13"/>
  <c r="P124" i="14"/>
  <c r="K123" i="14" l="1"/>
  <c r="D124" i="14"/>
  <c r="I124" i="14"/>
  <c r="H124" i="14"/>
  <c r="G124" i="14"/>
  <c r="F124" i="14"/>
  <c r="E124" i="14"/>
  <c r="C124" i="14"/>
  <c r="B124" i="14"/>
  <c r="O157" i="13"/>
  <c r="A156" i="13"/>
  <c r="D156" i="13"/>
  <c r="E156" i="13"/>
  <c r="I156" i="13"/>
  <c r="J156" i="13"/>
  <c r="G156" i="13"/>
  <c r="B156" i="13"/>
  <c r="C156" i="13"/>
  <c r="F156" i="13"/>
  <c r="H156" i="13"/>
  <c r="J124" i="14"/>
  <c r="K124" i="14"/>
  <c r="P125" i="14"/>
  <c r="F125" i="14" l="1"/>
  <c r="D125" i="14"/>
  <c r="I125" i="14"/>
  <c r="K125" i="14" s="1"/>
  <c r="B125" i="14"/>
  <c r="H125" i="14"/>
  <c r="J125" i="14" s="1"/>
  <c r="G125" i="14"/>
  <c r="E125" i="14"/>
  <c r="C125" i="14"/>
  <c r="O158" i="13"/>
  <c r="H157" i="13"/>
  <c r="B157" i="13"/>
  <c r="I157" i="13"/>
  <c r="D157" i="13"/>
  <c r="G157" i="13"/>
  <c r="E157" i="13"/>
  <c r="F157" i="13"/>
  <c r="C157" i="13"/>
  <c r="J157" i="13"/>
  <c r="A157" i="13"/>
  <c r="P126" i="14"/>
  <c r="F126" i="14" l="1"/>
  <c r="D126" i="14"/>
  <c r="I126" i="14"/>
  <c r="G126" i="14"/>
  <c r="E126" i="14"/>
  <c r="C126" i="14"/>
  <c r="B126" i="14"/>
  <c r="H126" i="14"/>
  <c r="O159" i="13"/>
  <c r="D158" i="13"/>
  <c r="E158" i="13"/>
  <c r="F158" i="13"/>
  <c r="I158" i="13"/>
  <c r="J158" i="13"/>
  <c r="A158" i="13"/>
  <c r="C158" i="13"/>
  <c r="B158" i="13"/>
  <c r="G158" i="13"/>
  <c r="H158" i="13"/>
  <c r="J126" i="14"/>
  <c r="K126" i="14"/>
  <c r="P127" i="14"/>
  <c r="F127" i="14" l="1"/>
  <c r="E127" i="14"/>
  <c r="D127" i="14"/>
  <c r="I127" i="14"/>
  <c r="J127" i="14" s="1"/>
  <c r="H127" i="14"/>
  <c r="G127" i="14"/>
  <c r="C127" i="14"/>
  <c r="B127" i="14"/>
  <c r="O160" i="13"/>
  <c r="H159" i="13"/>
  <c r="J159" i="13"/>
  <c r="D159" i="13"/>
  <c r="E159" i="13"/>
  <c r="C159" i="13"/>
  <c r="B159" i="13"/>
  <c r="A159" i="13"/>
  <c r="I159" i="13"/>
  <c r="F159" i="13"/>
  <c r="G159" i="13"/>
  <c r="P128" i="14"/>
  <c r="K127" i="14" l="1"/>
  <c r="F128" i="14"/>
  <c r="E128" i="14"/>
  <c r="D128" i="14"/>
  <c r="I128" i="14"/>
  <c r="G128" i="14"/>
  <c r="C128" i="14"/>
  <c r="B128" i="14"/>
  <c r="H128" i="14"/>
  <c r="K128" i="14" s="1"/>
  <c r="O161" i="13"/>
  <c r="E160" i="13"/>
  <c r="I160" i="13"/>
  <c r="J160" i="13"/>
  <c r="F160" i="13"/>
  <c r="B160" i="13"/>
  <c r="D160" i="13"/>
  <c r="A160" i="13"/>
  <c r="H160" i="13"/>
  <c r="C160" i="13"/>
  <c r="G160" i="13"/>
  <c r="P129" i="14"/>
  <c r="J128" i="14" l="1"/>
  <c r="F129" i="14"/>
  <c r="E129" i="14"/>
  <c r="D129" i="14"/>
  <c r="B129" i="14"/>
  <c r="I129" i="14"/>
  <c r="H129" i="14"/>
  <c r="J129" i="14" s="1"/>
  <c r="G129" i="14"/>
  <c r="C129" i="14"/>
  <c r="O162" i="13"/>
  <c r="H161" i="13"/>
  <c r="E161" i="13"/>
  <c r="J161" i="13"/>
  <c r="F161" i="13"/>
  <c r="G161" i="13"/>
  <c r="I161" i="13"/>
  <c r="A161" i="13"/>
  <c r="D161" i="13"/>
  <c r="C161" i="13"/>
  <c r="B161" i="13"/>
  <c r="P130" i="14"/>
  <c r="K129" i="14" l="1"/>
  <c r="F130" i="14"/>
  <c r="E130" i="14"/>
  <c r="D130" i="14"/>
  <c r="B130" i="14"/>
  <c r="I130" i="14"/>
  <c r="H130" i="14"/>
  <c r="J130" i="14" s="1"/>
  <c r="G130" i="14"/>
  <c r="C130" i="14"/>
  <c r="O163" i="13"/>
  <c r="D162" i="13"/>
  <c r="J162" i="13"/>
  <c r="H162" i="13"/>
  <c r="E162" i="13"/>
  <c r="G162" i="13"/>
  <c r="B162" i="13"/>
  <c r="A162" i="13"/>
  <c r="I162" i="13"/>
  <c r="C162" i="13"/>
  <c r="F162" i="13"/>
  <c r="P131" i="14"/>
  <c r="K130" i="14" l="1"/>
  <c r="F131" i="14"/>
  <c r="E131" i="14"/>
  <c r="D131" i="14"/>
  <c r="B131" i="14"/>
  <c r="I131" i="14"/>
  <c r="C131" i="14"/>
  <c r="G131" i="14"/>
  <c r="H131" i="14"/>
  <c r="J131" i="14" s="1"/>
  <c r="O164" i="13"/>
  <c r="F163" i="13"/>
  <c r="E163" i="13"/>
  <c r="D163" i="13"/>
  <c r="A163" i="13"/>
  <c r="G163" i="13"/>
  <c r="B163" i="13"/>
  <c r="H163" i="13"/>
  <c r="C163" i="13"/>
  <c r="J163" i="13"/>
  <c r="I163" i="13"/>
  <c r="P132" i="14"/>
  <c r="K131" i="14" l="1"/>
  <c r="F132" i="14"/>
  <c r="E132" i="14"/>
  <c r="D132" i="14"/>
  <c r="B132" i="14"/>
  <c r="I132" i="14"/>
  <c r="K132" i="14" s="1"/>
  <c r="H132" i="14"/>
  <c r="J132" i="14" s="1"/>
  <c r="G132" i="14"/>
  <c r="C132" i="14"/>
  <c r="O165" i="13"/>
  <c r="F164" i="13"/>
  <c r="J164" i="13"/>
  <c r="D164" i="13"/>
  <c r="E164" i="13"/>
  <c r="H164" i="13"/>
  <c r="A164" i="13"/>
  <c r="I164" i="13"/>
  <c r="B164" i="13"/>
  <c r="C164" i="13"/>
  <c r="G164" i="13"/>
  <c r="P133" i="14"/>
  <c r="F133" i="14" l="1"/>
  <c r="E133" i="14"/>
  <c r="D133" i="14"/>
  <c r="B133" i="14"/>
  <c r="I133" i="14"/>
  <c r="H133" i="14"/>
  <c r="J133" i="14" s="1"/>
  <c r="G133" i="14"/>
  <c r="C133" i="14"/>
  <c r="O166" i="13"/>
  <c r="D165" i="13"/>
  <c r="J165" i="13"/>
  <c r="A165" i="13"/>
  <c r="F165" i="13"/>
  <c r="B165" i="13"/>
  <c r="E165" i="13"/>
  <c r="I165" i="13"/>
  <c r="C165" i="13"/>
  <c r="G165" i="13"/>
  <c r="H165" i="13"/>
  <c r="P134" i="14"/>
  <c r="K133" i="14" l="1"/>
  <c r="F134" i="14"/>
  <c r="E134" i="14"/>
  <c r="D134" i="14"/>
  <c r="B134" i="14"/>
  <c r="I134" i="14"/>
  <c r="C134" i="14"/>
  <c r="H134" i="14"/>
  <c r="K134" i="14" s="1"/>
  <c r="G134" i="14"/>
  <c r="O167" i="13"/>
  <c r="I166" i="13"/>
  <c r="F166" i="13"/>
  <c r="H166" i="13"/>
  <c r="E166" i="13"/>
  <c r="C166" i="13"/>
  <c r="J166" i="13"/>
  <c r="D166" i="13"/>
  <c r="A166" i="13"/>
  <c r="B166" i="13"/>
  <c r="G166" i="13"/>
  <c r="P135" i="14"/>
  <c r="J134" i="14" l="1"/>
  <c r="F135" i="14"/>
  <c r="E135" i="14"/>
  <c r="D135" i="14"/>
  <c r="B135" i="14"/>
  <c r="I135" i="14"/>
  <c r="H135" i="14"/>
  <c r="K135" i="14" s="1"/>
  <c r="G135" i="14"/>
  <c r="C135" i="14"/>
  <c r="O168" i="13"/>
  <c r="B167" i="13"/>
  <c r="E167" i="13"/>
  <c r="J167" i="13"/>
  <c r="I167" i="13"/>
  <c r="H167" i="13"/>
  <c r="G167" i="13"/>
  <c r="C167" i="13"/>
  <c r="F167" i="13"/>
  <c r="A167" i="13"/>
  <c r="D167" i="13"/>
  <c r="P136" i="14"/>
  <c r="J135" i="14" l="1"/>
  <c r="F136" i="14"/>
  <c r="E136" i="14"/>
  <c r="D136" i="14"/>
  <c r="B136" i="14"/>
  <c r="I136" i="14"/>
  <c r="G136" i="14"/>
  <c r="C136" i="14"/>
  <c r="H136" i="14"/>
  <c r="J136" i="14" s="1"/>
  <c r="O169" i="13"/>
  <c r="F168" i="13"/>
  <c r="H168" i="13"/>
  <c r="I168" i="13"/>
  <c r="D168" i="13"/>
  <c r="J168" i="13"/>
  <c r="C168" i="13"/>
  <c r="E168" i="13"/>
  <c r="A168" i="13"/>
  <c r="B168" i="13"/>
  <c r="G168" i="13"/>
  <c r="P137" i="14"/>
  <c r="K136" i="14" l="1"/>
  <c r="F137" i="14"/>
  <c r="E137" i="14"/>
  <c r="D137" i="14"/>
  <c r="B137" i="14"/>
  <c r="I137" i="14"/>
  <c r="K137" i="14" s="1"/>
  <c r="H137" i="14"/>
  <c r="J137" i="14" s="1"/>
  <c r="G137" i="14"/>
  <c r="C137" i="14"/>
  <c r="O170" i="13"/>
  <c r="I169" i="13"/>
  <c r="J169" i="13"/>
  <c r="C169" i="13"/>
  <c r="H169" i="13"/>
  <c r="A169" i="13"/>
  <c r="F169" i="13"/>
  <c r="E169" i="13"/>
  <c r="G169" i="13"/>
  <c r="D169" i="13"/>
  <c r="B169" i="13"/>
  <c r="P138" i="14"/>
  <c r="F138" i="14" l="1"/>
  <c r="E138" i="14"/>
  <c r="D138" i="14"/>
  <c r="B138" i="14"/>
  <c r="I138" i="14"/>
  <c r="K138" i="14" s="1"/>
  <c r="H138" i="14"/>
  <c r="G138" i="14"/>
  <c r="C138" i="14"/>
  <c r="O171" i="13"/>
  <c r="D170" i="13"/>
  <c r="J170" i="13"/>
  <c r="E170" i="13"/>
  <c r="H170" i="13"/>
  <c r="I170" i="13"/>
  <c r="G170" i="13"/>
  <c r="B170" i="13"/>
  <c r="A170" i="13"/>
  <c r="F170" i="13"/>
  <c r="C170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D171" i="13"/>
  <c r="J171" i="13"/>
  <c r="B171" i="13"/>
  <c r="A171" i="13"/>
  <c r="I171" i="13"/>
  <c r="C171" i="13"/>
  <c r="H171" i="13"/>
  <c r="G171" i="13"/>
  <c r="F171" i="13"/>
  <c r="E171" i="13"/>
  <c r="P140" i="14"/>
  <c r="K139" i="14" l="1"/>
  <c r="F140" i="14"/>
  <c r="E140" i="14"/>
  <c r="D140" i="14"/>
  <c r="B140" i="14"/>
  <c r="I140" i="14"/>
  <c r="H140" i="14"/>
  <c r="J140" i="14" s="1"/>
  <c r="G140" i="14"/>
  <c r="C140" i="14"/>
  <c r="O173" i="13"/>
  <c r="I172" i="13"/>
  <c r="D172" i="13"/>
  <c r="E172" i="13"/>
  <c r="B172" i="13"/>
  <c r="F172" i="13"/>
  <c r="A172" i="13"/>
  <c r="C172" i="13"/>
  <c r="G172" i="13"/>
  <c r="J172" i="13"/>
  <c r="H172" i="13"/>
  <c r="P141" i="14"/>
  <c r="K140" i="14" l="1"/>
  <c r="F141" i="14"/>
  <c r="E141" i="14"/>
  <c r="D141" i="14"/>
  <c r="B141" i="14"/>
  <c r="I141" i="14"/>
  <c r="H141" i="14"/>
  <c r="K141" i="14" s="1"/>
  <c r="G141" i="14"/>
  <c r="C141" i="14"/>
  <c r="O174" i="13"/>
  <c r="J173" i="13"/>
  <c r="C173" i="13"/>
  <c r="D173" i="13"/>
  <c r="B173" i="13"/>
  <c r="E173" i="13"/>
  <c r="H173" i="13"/>
  <c r="F173" i="13"/>
  <c r="A173" i="13"/>
  <c r="G173" i="13"/>
  <c r="I173" i="13"/>
  <c r="P142" i="14"/>
  <c r="J141" i="14" l="1"/>
  <c r="F142" i="14"/>
  <c r="E142" i="14"/>
  <c r="D142" i="14"/>
  <c r="B142" i="14"/>
  <c r="I142" i="14"/>
  <c r="H142" i="14"/>
  <c r="J142" i="14" s="1"/>
  <c r="G142" i="14"/>
  <c r="C142" i="14"/>
  <c r="O175" i="13"/>
  <c r="I174" i="13"/>
  <c r="J174" i="13"/>
  <c r="F174" i="13"/>
  <c r="H174" i="13"/>
  <c r="A174" i="13"/>
  <c r="C174" i="13"/>
  <c r="D174" i="13"/>
  <c r="E174" i="13"/>
  <c r="G174" i="13"/>
  <c r="B174" i="13"/>
  <c r="P143" i="14"/>
  <c r="K142" i="14" l="1"/>
  <c r="F143" i="14"/>
  <c r="E143" i="14"/>
  <c r="D143" i="14"/>
  <c r="B143" i="14"/>
  <c r="I143" i="14"/>
  <c r="K143" i="14" s="1"/>
  <c r="H143" i="14"/>
  <c r="G143" i="14"/>
  <c r="C143" i="14"/>
  <c r="O176" i="13"/>
  <c r="F175" i="13"/>
  <c r="D175" i="13"/>
  <c r="G175" i="13"/>
  <c r="E175" i="13"/>
  <c r="H175" i="13"/>
  <c r="C175" i="13"/>
  <c r="J175" i="13"/>
  <c r="A175" i="13"/>
  <c r="I175" i="13"/>
  <c r="B175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E176" i="13"/>
  <c r="H176" i="13"/>
  <c r="C176" i="13"/>
  <c r="I176" i="13"/>
  <c r="J176" i="13"/>
  <c r="G176" i="13"/>
  <c r="F176" i="13"/>
  <c r="B176" i="13"/>
  <c r="A176" i="13"/>
  <c r="D176" i="13"/>
  <c r="P145" i="14"/>
  <c r="K144" i="14" l="1"/>
  <c r="F145" i="14"/>
  <c r="E145" i="14"/>
  <c r="D145" i="14"/>
  <c r="B145" i="14"/>
  <c r="I145" i="14"/>
  <c r="K145" i="14" s="1"/>
  <c r="H145" i="14"/>
  <c r="J145" i="14" s="1"/>
  <c r="G145" i="14"/>
  <c r="C145" i="14"/>
  <c r="O178" i="13"/>
  <c r="H177" i="13"/>
  <c r="J177" i="13"/>
  <c r="G177" i="13"/>
  <c r="B177" i="13"/>
  <c r="F177" i="13"/>
  <c r="C177" i="13"/>
  <c r="E177" i="13"/>
  <c r="A177" i="13"/>
  <c r="D177" i="13"/>
  <c r="I177" i="13"/>
  <c r="P146" i="14"/>
  <c r="F146" i="14" l="1"/>
  <c r="E146" i="14"/>
  <c r="D146" i="14"/>
  <c r="B146" i="14"/>
  <c r="I146" i="14"/>
  <c r="H146" i="14"/>
  <c r="K146" i="14" s="1"/>
  <c r="G146" i="14"/>
  <c r="C146" i="14"/>
  <c r="O179" i="13"/>
  <c r="D178" i="13"/>
  <c r="B178" i="13"/>
  <c r="I178" i="13"/>
  <c r="F178" i="13"/>
  <c r="J178" i="13"/>
  <c r="C178" i="13"/>
  <c r="A178" i="13"/>
  <c r="H178" i="13"/>
  <c r="E178" i="13"/>
  <c r="G178" i="13"/>
  <c r="P147" i="14"/>
  <c r="J146" i="14" l="1"/>
  <c r="F147" i="14"/>
  <c r="E147" i="14"/>
  <c r="D147" i="14"/>
  <c r="B147" i="14"/>
  <c r="I147" i="14"/>
  <c r="K147" i="14" s="1"/>
  <c r="C147" i="14"/>
  <c r="G147" i="14"/>
  <c r="H147" i="14"/>
  <c r="O180" i="13"/>
  <c r="C179" i="13"/>
  <c r="D179" i="13"/>
  <c r="F179" i="13"/>
  <c r="E179" i="13"/>
  <c r="A179" i="13"/>
  <c r="J179" i="13"/>
  <c r="B179" i="13"/>
  <c r="H179" i="13"/>
  <c r="I179" i="13"/>
  <c r="G179" i="13"/>
  <c r="P148" i="14"/>
  <c r="J147" i="14" l="1"/>
  <c r="F148" i="14"/>
  <c r="E148" i="14"/>
  <c r="D148" i="14"/>
  <c r="B148" i="14"/>
  <c r="I148" i="14"/>
  <c r="H148" i="14"/>
  <c r="K148" i="14" s="1"/>
  <c r="G148" i="14"/>
  <c r="C148" i="14"/>
  <c r="O181" i="13"/>
  <c r="H180" i="13"/>
  <c r="G180" i="13"/>
  <c r="B180" i="13"/>
  <c r="D180" i="13"/>
  <c r="I180" i="13"/>
  <c r="A180" i="13"/>
  <c r="E180" i="13"/>
  <c r="C180" i="13"/>
  <c r="F180" i="13"/>
  <c r="J180" i="13"/>
  <c r="P149" i="14"/>
  <c r="J148" i="14" l="1"/>
  <c r="F149" i="14"/>
  <c r="E149" i="14"/>
  <c r="D149" i="14"/>
  <c r="B149" i="14"/>
  <c r="I149" i="14"/>
  <c r="H149" i="14"/>
  <c r="G149" i="14"/>
  <c r="C149" i="14"/>
  <c r="O182" i="13"/>
  <c r="A181" i="13"/>
  <c r="F181" i="13"/>
  <c r="H181" i="13"/>
  <c r="J181" i="13"/>
  <c r="B181" i="13"/>
  <c r="D181" i="13"/>
  <c r="C181" i="13"/>
  <c r="I181" i="13"/>
  <c r="E181" i="13"/>
  <c r="G181" i="13"/>
  <c r="J149" i="14"/>
  <c r="A149" i="14" s="1"/>
  <c r="K149" i="14"/>
  <c r="P150" i="14"/>
  <c r="F150" i="14" l="1"/>
  <c r="E150" i="14"/>
  <c r="D150" i="14"/>
  <c r="B150" i="14"/>
  <c r="I150" i="14"/>
  <c r="C150" i="14"/>
  <c r="H150" i="14"/>
  <c r="G150" i="14"/>
  <c r="O183" i="13"/>
  <c r="A182" i="13"/>
  <c r="H182" i="13"/>
  <c r="E182" i="13"/>
  <c r="G182" i="13"/>
  <c r="I182" i="13"/>
  <c r="J182" i="13"/>
  <c r="F182" i="13"/>
  <c r="C182" i="13"/>
  <c r="B182" i="13"/>
  <c r="D182" i="13"/>
  <c r="J150" i="14"/>
  <c r="A150" i="14" s="1"/>
  <c r="K150" i="14"/>
  <c r="P151" i="14"/>
  <c r="F151" i="14" l="1"/>
  <c r="E151" i="14"/>
  <c r="D151" i="14"/>
  <c r="B151" i="14"/>
  <c r="I151" i="14"/>
  <c r="H151" i="14"/>
  <c r="G151" i="14"/>
  <c r="C151" i="14"/>
  <c r="O184" i="13"/>
  <c r="E183" i="13"/>
  <c r="F183" i="13"/>
  <c r="A183" i="13"/>
  <c r="J183" i="13"/>
  <c r="H183" i="13"/>
  <c r="G183" i="13"/>
  <c r="I183" i="13"/>
  <c r="B183" i="13"/>
  <c r="D183" i="13"/>
  <c r="C183" i="13"/>
  <c r="J151" i="14"/>
  <c r="K151" i="14"/>
  <c r="P152" i="14"/>
  <c r="A151" i="14" l="1"/>
  <c r="F152" i="14"/>
  <c r="E152" i="14"/>
  <c r="D152" i="14"/>
  <c r="B152" i="14"/>
  <c r="I152" i="14"/>
  <c r="G152" i="14"/>
  <c r="C152" i="14"/>
  <c r="H152" i="14"/>
  <c r="O185" i="13"/>
  <c r="E184" i="13"/>
  <c r="G184" i="13"/>
  <c r="J184" i="13"/>
  <c r="H184" i="13"/>
  <c r="I184" i="13"/>
  <c r="F184" i="13"/>
  <c r="D184" i="13"/>
  <c r="B184" i="13"/>
  <c r="C184" i="13"/>
  <c r="A184" i="13"/>
  <c r="J152" i="14"/>
  <c r="K152" i="14"/>
  <c r="P153" i="14"/>
  <c r="A152" i="14" l="1"/>
  <c r="F153" i="14"/>
  <c r="E153" i="14"/>
  <c r="D153" i="14"/>
  <c r="B153" i="14"/>
  <c r="I153" i="14"/>
  <c r="H153" i="14"/>
  <c r="G153" i="14"/>
  <c r="C153" i="14"/>
  <c r="O186" i="13"/>
  <c r="B185" i="13"/>
  <c r="D185" i="13"/>
  <c r="J185" i="13"/>
  <c r="E185" i="13"/>
  <c r="A185" i="13"/>
  <c r="I185" i="13"/>
  <c r="G185" i="13"/>
  <c r="H185" i="13"/>
  <c r="F185" i="13"/>
  <c r="C185" i="13"/>
  <c r="J153" i="14"/>
  <c r="K153" i="14"/>
  <c r="P154" i="14"/>
  <c r="A153" i="14" l="1"/>
  <c r="F154" i="14"/>
  <c r="E154" i="14"/>
  <c r="D154" i="14"/>
  <c r="B154" i="14"/>
  <c r="I154" i="14"/>
  <c r="H154" i="14"/>
  <c r="G154" i="14"/>
  <c r="C154" i="14"/>
  <c r="O187" i="13"/>
  <c r="E186" i="13"/>
  <c r="C186" i="13"/>
  <c r="A186" i="13"/>
  <c r="G186" i="13"/>
  <c r="F186" i="13"/>
  <c r="H186" i="13"/>
  <c r="I186" i="13"/>
  <c r="J186" i="13"/>
  <c r="D186" i="13"/>
  <c r="B186" i="13"/>
  <c r="J154" i="14"/>
  <c r="A154" i="14" s="1"/>
  <c r="K154" i="14"/>
  <c r="P155" i="14"/>
  <c r="F155" i="14" l="1"/>
  <c r="E155" i="14"/>
  <c r="D155" i="14"/>
  <c r="B155" i="14"/>
  <c r="I155" i="14"/>
  <c r="C155" i="14"/>
  <c r="G155" i="14"/>
  <c r="H155" i="14"/>
  <c r="O188" i="13"/>
  <c r="F187" i="13"/>
  <c r="E187" i="13"/>
  <c r="C187" i="13"/>
  <c r="I187" i="13"/>
  <c r="J187" i="13"/>
  <c r="A187" i="13"/>
  <c r="G187" i="13"/>
  <c r="H187" i="13"/>
  <c r="B187" i="13"/>
  <c r="D187" i="13"/>
  <c r="J155" i="14"/>
  <c r="A155" i="14" s="1"/>
  <c r="K155" i="14"/>
  <c r="P156" i="14"/>
  <c r="F156" i="14" l="1"/>
  <c r="E156" i="14"/>
  <c r="D156" i="14"/>
  <c r="B156" i="14"/>
  <c r="I156" i="14"/>
  <c r="H156" i="14"/>
  <c r="G156" i="14"/>
  <c r="C156" i="14"/>
  <c r="O189" i="13"/>
  <c r="A188" i="13"/>
  <c r="D188" i="13"/>
  <c r="C188" i="13"/>
  <c r="H188" i="13"/>
  <c r="F188" i="13"/>
  <c r="G188" i="13"/>
  <c r="J188" i="13"/>
  <c r="E188" i="13"/>
  <c r="I188" i="13"/>
  <c r="B188" i="13"/>
  <c r="K156" i="14"/>
  <c r="J156" i="14"/>
  <c r="A156" i="14" s="1"/>
  <c r="P157" i="14"/>
  <c r="F157" i="14" l="1"/>
  <c r="E157" i="14"/>
  <c r="D157" i="14"/>
  <c r="B157" i="14"/>
  <c r="I157" i="14"/>
  <c r="H157" i="14"/>
  <c r="G157" i="14"/>
  <c r="C157" i="14"/>
  <c r="O190" i="13"/>
  <c r="C189" i="13"/>
  <c r="B189" i="13"/>
  <c r="F189" i="13"/>
  <c r="I189" i="13"/>
  <c r="E189" i="13"/>
  <c r="A189" i="13"/>
  <c r="H189" i="13"/>
  <c r="J189" i="13"/>
  <c r="G189" i="13"/>
  <c r="D189" i="13"/>
  <c r="J157" i="14"/>
  <c r="A157" i="14" s="1"/>
  <c r="K157" i="14"/>
  <c r="P158" i="14"/>
  <c r="F158" i="14" l="1"/>
  <c r="E158" i="14"/>
  <c r="D158" i="14"/>
  <c r="B158" i="14"/>
  <c r="I158" i="14"/>
  <c r="H158" i="14"/>
  <c r="G158" i="14"/>
  <c r="C158" i="14"/>
  <c r="O191" i="13"/>
  <c r="J190" i="13"/>
  <c r="G190" i="13"/>
  <c r="D190" i="13"/>
  <c r="B190" i="13"/>
  <c r="A190" i="13"/>
  <c r="E190" i="13"/>
  <c r="C190" i="13"/>
  <c r="F190" i="13"/>
  <c r="H190" i="13"/>
  <c r="I190" i="13"/>
  <c r="J158" i="14"/>
  <c r="A158" i="14" s="1"/>
  <c r="K158" i="14"/>
  <c r="P159" i="14"/>
  <c r="F159" i="14" l="1"/>
  <c r="E159" i="14"/>
  <c r="D159" i="14"/>
  <c r="B159" i="14"/>
  <c r="I159" i="14"/>
  <c r="H159" i="14"/>
  <c r="G159" i="14"/>
  <c r="C159" i="14"/>
  <c r="O192" i="13"/>
  <c r="D191" i="13"/>
  <c r="H191" i="13"/>
  <c r="B191" i="13"/>
  <c r="J191" i="13"/>
  <c r="G191" i="13"/>
  <c r="C191" i="13"/>
  <c r="E191" i="13"/>
  <c r="F191" i="13"/>
  <c r="I191" i="13"/>
  <c r="A191" i="13"/>
  <c r="K159" i="14"/>
  <c r="J159" i="14"/>
  <c r="A159" i="14" s="1"/>
  <c r="P160" i="14"/>
  <c r="F160" i="14" l="1"/>
  <c r="E160" i="14"/>
  <c r="D160" i="14"/>
  <c r="B160" i="14"/>
  <c r="I160" i="14"/>
  <c r="G160" i="14"/>
  <c r="C160" i="14"/>
  <c r="H160" i="14"/>
  <c r="O193" i="13"/>
  <c r="J192" i="13"/>
  <c r="C192" i="13"/>
  <c r="B192" i="13"/>
  <c r="I192" i="13"/>
  <c r="A192" i="13"/>
  <c r="E192" i="13"/>
  <c r="F192" i="13"/>
  <c r="H192" i="13"/>
  <c r="G192" i="13"/>
  <c r="D192" i="13"/>
  <c r="K160" i="14"/>
  <c r="J160" i="14"/>
  <c r="A160" i="14" s="1"/>
  <c r="P161" i="14"/>
  <c r="G161" i="14" l="1"/>
  <c r="F161" i="14"/>
  <c r="E161" i="14"/>
  <c r="D161" i="14"/>
  <c r="B161" i="14"/>
  <c r="I161" i="14"/>
  <c r="H161" i="14"/>
  <c r="C161" i="14"/>
  <c r="O194" i="13"/>
  <c r="I193" i="13"/>
  <c r="F193" i="13"/>
  <c r="C193" i="13"/>
  <c r="E193" i="13"/>
  <c r="H193" i="13"/>
  <c r="D193" i="13"/>
  <c r="J193" i="13"/>
  <c r="A193" i="13"/>
  <c r="B193" i="13"/>
  <c r="G193" i="13"/>
  <c r="J161" i="14"/>
  <c r="A161" i="14" s="1"/>
  <c r="K161" i="14"/>
  <c r="P162" i="14"/>
  <c r="G162" i="14" l="1"/>
  <c r="F162" i="14"/>
  <c r="E162" i="14"/>
  <c r="D162" i="14"/>
  <c r="C162" i="14"/>
  <c r="B162" i="14"/>
  <c r="I162" i="14"/>
  <c r="H162" i="14"/>
  <c r="O195" i="13"/>
  <c r="C194" i="13"/>
  <c r="F194" i="13"/>
  <c r="B194" i="13"/>
  <c r="G194" i="13"/>
  <c r="E194" i="13"/>
  <c r="A194" i="13"/>
  <c r="I194" i="13"/>
  <c r="J194" i="13"/>
  <c r="H194" i="13"/>
  <c r="D194" i="13"/>
  <c r="K162" i="14"/>
  <c r="J162" i="14"/>
  <c r="A162" i="14" s="1"/>
  <c r="P163" i="14"/>
  <c r="G163" i="14" l="1"/>
  <c r="F163" i="14"/>
  <c r="E163" i="14"/>
  <c r="D163" i="14"/>
  <c r="C163" i="14"/>
  <c r="B163" i="14"/>
  <c r="I163" i="14"/>
  <c r="H163" i="14"/>
  <c r="O196" i="13"/>
  <c r="B195" i="13"/>
  <c r="E195" i="13"/>
  <c r="J195" i="13"/>
  <c r="C195" i="13"/>
  <c r="F195" i="13"/>
  <c r="D195" i="13"/>
  <c r="I195" i="13"/>
  <c r="H195" i="13"/>
  <c r="G195" i="13"/>
  <c r="A195" i="13"/>
  <c r="J163" i="14"/>
  <c r="A163" i="14" s="1"/>
  <c r="K163" i="14"/>
  <c r="P164" i="14"/>
  <c r="G164" i="14" l="1"/>
  <c r="F164" i="14"/>
  <c r="E164" i="14"/>
  <c r="D164" i="14"/>
  <c r="C164" i="14"/>
  <c r="B164" i="14"/>
  <c r="I164" i="14"/>
  <c r="H164" i="14"/>
  <c r="O197" i="13"/>
  <c r="F196" i="13"/>
  <c r="D196" i="13"/>
  <c r="E196" i="13"/>
  <c r="H196" i="13"/>
  <c r="J196" i="13"/>
  <c r="C196" i="13"/>
  <c r="G196" i="13"/>
  <c r="B196" i="13"/>
  <c r="I196" i="13"/>
  <c r="A196" i="13"/>
  <c r="K164" i="14"/>
  <c r="J164" i="14"/>
  <c r="A164" i="14" s="1"/>
  <c r="P165" i="14"/>
  <c r="G165" i="14" l="1"/>
  <c r="F165" i="14"/>
  <c r="E165" i="14"/>
  <c r="D165" i="14"/>
  <c r="C165" i="14"/>
  <c r="B165" i="14"/>
  <c r="I165" i="14"/>
  <c r="H165" i="14"/>
  <c r="O198" i="13"/>
  <c r="C197" i="13"/>
  <c r="H197" i="13"/>
  <c r="J197" i="13"/>
  <c r="I197" i="13"/>
  <c r="A197" i="13"/>
  <c r="E197" i="13"/>
  <c r="D197" i="13"/>
  <c r="G197" i="13"/>
  <c r="F197" i="13"/>
  <c r="B197" i="13"/>
  <c r="J165" i="14"/>
  <c r="A165" i="14" s="1"/>
  <c r="K165" i="14"/>
  <c r="P166" i="14"/>
  <c r="G166" i="14" l="1"/>
  <c r="F166" i="14"/>
  <c r="E166" i="14"/>
  <c r="D166" i="14"/>
  <c r="C166" i="14"/>
  <c r="B166" i="14"/>
  <c r="I166" i="14"/>
  <c r="H166" i="14"/>
  <c r="O199" i="13"/>
  <c r="C198" i="13"/>
  <c r="A198" i="13"/>
  <c r="E198" i="13"/>
  <c r="J198" i="13"/>
  <c r="B198" i="13"/>
  <c r="D198" i="13"/>
  <c r="F198" i="13"/>
  <c r="H198" i="13"/>
  <c r="I198" i="13"/>
  <c r="G198" i="13"/>
  <c r="J166" i="14"/>
  <c r="A166" i="14" s="1"/>
  <c r="K166" i="14"/>
  <c r="P167" i="14"/>
  <c r="G167" i="14" l="1"/>
  <c r="F167" i="14"/>
  <c r="E167" i="14"/>
  <c r="D167" i="14"/>
  <c r="C167" i="14"/>
  <c r="B167" i="14"/>
  <c r="I167" i="14"/>
  <c r="H167" i="14"/>
  <c r="O200" i="13"/>
  <c r="C199" i="13"/>
  <c r="F199" i="13"/>
  <c r="B199" i="13"/>
  <c r="J199" i="13"/>
  <c r="H199" i="13"/>
  <c r="A199" i="13"/>
  <c r="D199" i="13"/>
  <c r="I199" i="13"/>
  <c r="E199" i="13"/>
  <c r="G199" i="13"/>
  <c r="K167" i="14"/>
  <c r="J167" i="14"/>
  <c r="A167" i="14" s="1"/>
  <c r="P168" i="14"/>
  <c r="G168" i="14" l="1"/>
  <c r="F168" i="14"/>
  <c r="E168" i="14"/>
  <c r="D168" i="14"/>
  <c r="C168" i="14"/>
  <c r="B168" i="14"/>
  <c r="I168" i="14"/>
  <c r="H168" i="14"/>
  <c r="O201" i="13"/>
  <c r="C200" i="13"/>
  <c r="D200" i="13"/>
  <c r="B200" i="13"/>
  <c r="G200" i="13"/>
  <c r="J200" i="13"/>
  <c r="I200" i="13"/>
  <c r="H200" i="13"/>
  <c r="A200" i="13"/>
  <c r="E200" i="13"/>
  <c r="F200" i="13"/>
  <c r="J168" i="14"/>
  <c r="A168" i="14" s="1"/>
  <c r="K168" i="14"/>
  <c r="P169" i="14"/>
  <c r="G169" i="14" l="1"/>
  <c r="F169" i="14"/>
  <c r="E169" i="14"/>
  <c r="D169" i="14"/>
  <c r="C169" i="14"/>
  <c r="B169" i="14"/>
  <c r="I169" i="14"/>
  <c r="H169" i="14"/>
  <c r="O202" i="13"/>
  <c r="A201" i="13"/>
  <c r="C201" i="13"/>
  <c r="E201" i="13"/>
  <c r="B201" i="13"/>
  <c r="D201" i="13"/>
  <c r="I201" i="13"/>
  <c r="J201" i="13"/>
  <c r="G201" i="13"/>
  <c r="F201" i="13"/>
  <c r="H201" i="13"/>
  <c r="J169" i="14"/>
  <c r="A169" i="14" s="1"/>
  <c r="K169" i="14"/>
  <c r="P170" i="14"/>
  <c r="G170" i="14" l="1"/>
  <c r="F170" i="14"/>
  <c r="E170" i="14"/>
  <c r="D170" i="14"/>
  <c r="C170" i="14"/>
  <c r="B170" i="14"/>
  <c r="I170" i="14"/>
  <c r="H170" i="14"/>
  <c r="O203" i="13"/>
  <c r="A202" i="13"/>
  <c r="J202" i="13"/>
  <c r="H202" i="13"/>
  <c r="F202" i="13"/>
  <c r="C202" i="13"/>
  <c r="I202" i="13"/>
  <c r="B202" i="13"/>
  <c r="E202" i="13"/>
  <c r="D202" i="13"/>
  <c r="G202" i="13"/>
  <c r="K170" i="14"/>
  <c r="J170" i="14"/>
  <c r="A170" i="14" s="1"/>
  <c r="P171" i="14"/>
  <c r="G171" i="14" l="1"/>
  <c r="F171" i="14"/>
  <c r="E171" i="14"/>
  <c r="D171" i="14"/>
  <c r="C171" i="14"/>
  <c r="B171" i="14"/>
  <c r="I171" i="14"/>
  <c r="H171" i="14"/>
  <c r="O204" i="13"/>
  <c r="J203" i="13"/>
  <c r="E203" i="13"/>
  <c r="C203" i="13"/>
  <c r="G203" i="13"/>
  <c r="F203" i="13"/>
  <c r="H203" i="13"/>
  <c r="D203" i="13"/>
  <c r="I203" i="13"/>
  <c r="A203" i="13"/>
  <c r="B203" i="13"/>
  <c r="J171" i="14"/>
  <c r="A171" i="14" s="1"/>
  <c r="K171" i="14"/>
  <c r="P172" i="14"/>
  <c r="G172" i="14" l="1"/>
  <c r="F172" i="14"/>
  <c r="E172" i="14"/>
  <c r="D172" i="14"/>
  <c r="C172" i="14"/>
  <c r="B172" i="14"/>
  <c r="I172" i="14"/>
  <c r="H172" i="14"/>
  <c r="O205" i="13"/>
  <c r="G204" i="13"/>
  <c r="B204" i="13"/>
  <c r="I204" i="13"/>
  <c r="H204" i="13"/>
  <c r="F204" i="13"/>
  <c r="C204" i="13"/>
  <c r="J204" i="13"/>
  <c r="E204" i="13"/>
  <c r="A204" i="13"/>
  <c r="D204" i="13"/>
  <c r="K172" i="14"/>
  <c r="J172" i="14"/>
  <c r="A172" i="14" s="1"/>
  <c r="P173" i="14"/>
  <c r="G173" i="14" l="1"/>
  <c r="F173" i="14"/>
  <c r="E173" i="14"/>
  <c r="D173" i="14"/>
  <c r="C173" i="14"/>
  <c r="B173" i="14"/>
  <c r="I173" i="14"/>
  <c r="H173" i="14"/>
  <c r="O206" i="13"/>
  <c r="E205" i="13"/>
  <c r="H205" i="13"/>
  <c r="A205" i="13"/>
  <c r="C205" i="13"/>
  <c r="F205" i="13"/>
  <c r="D205" i="13"/>
  <c r="G205" i="13"/>
  <c r="B205" i="13"/>
  <c r="J205" i="13"/>
  <c r="I205" i="13"/>
  <c r="J173" i="14"/>
  <c r="A173" i="14" s="1"/>
  <c r="K173" i="14"/>
  <c r="P174" i="14"/>
  <c r="G174" i="14" l="1"/>
  <c r="F174" i="14"/>
  <c r="E174" i="14"/>
  <c r="D174" i="14"/>
  <c r="C174" i="14"/>
  <c r="B174" i="14"/>
  <c r="I174" i="14"/>
  <c r="H174" i="14"/>
  <c r="O207" i="13"/>
  <c r="J206" i="13"/>
  <c r="G206" i="13"/>
  <c r="I206" i="13"/>
  <c r="A206" i="13"/>
  <c r="D206" i="13"/>
  <c r="F206" i="13"/>
  <c r="H206" i="13"/>
  <c r="B206" i="13"/>
  <c r="E206" i="13"/>
  <c r="C206" i="13"/>
  <c r="J174" i="14"/>
  <c r="A174" i="14" s="1"/>
  <c r="K174" i="14"/>
  <c r="P175" i="14"/>
  <c r="G175" i="14" l="1"/>
  <c r="F175" i="14"/>
  <c r="E175" i="14"/>
  <c r="D175" i="14"/>
  <c r="C175" i="14"/>
  <c r="B175" i="14"/>
  <c r="I175" i="14"/>
  <c r="H175" i="14"/>
  <c r="O208" i="13"/>
  <c r="H207" i="13"/>
  <c r="A207" i="13"/>
  <c r="D207" i="13"/>
  <c r="B207" i="13"/>
  <c r="E207" i="13"/>
  <c r="C207" i="13"/>
  <c r="F207" i="13"/>
  <c r="I207" i="13"/>
  <c r="J207" i="13"/>
  <c r="G207" i="13"/>
  <c r="J175" i="14"/>
  <c r="A175" i="14" s="1"/>
  <c r="K175" i="14"/>
  <c r="P176" i="14"/>
  <c r="G176" i="14" l="1"/>
  <c r="F176" i="14"/>
  <c r="E176" i="14"/>
  <c r="D176" i="14"/>
  <c r="C176" i="14"/>
  <c r="B176" i="14"/>
  <c r="I176" i="14"/>
  <c r="H176" i="14"/>
  <c r="O209" i="13"/>
  <c r="D208" i="13"/>
  <c r="A208" i="13"/>
  <c r="G208" i="13"/>
  <c r="B208" i="13"/>
  <c r="C208" i="13"/>
  <c r="F208" i="13"/>
  <c r="H208" i="13"/>
  <c r="I208" i="13"/>
  <c r="E208" i="13"/>
  <c r="J208" i="13"/>
  <c r="K176" i="14"/>
  <c r="J176" i="14"/>
  <c r="A176" i="14" s="1"/>
  <c r="P177" i="14"/>
  <c r="G177" i="14" l="1"/>
  <c r="F177" i="14"/>
  <c r="E177" i="14"/>
  <c r="D177" i="14"/>
  <c r="C177" i="14"/>
  <c r="B177" i="14"/>
  <c r="I177" i="14"/>
  <c r="H177" i="14"/>
  <c r="O210" i="13"/>
  <c r="F209" i="13"/>
  <c r="C209" i="13"/>
  <c r="E209" i="13"/>
  <c r="J209" i="13"/>
  <c r="A209" i="13"/>
  <c r="I209" i="13"/>
  <c r="G209" i="13"/>
  <c r="D209" i="13"/>
  <c r="H209" i="13"/>
  <c r="B209" i="13"/>
  <c r="J177" i="14"/>
  <c r="A177" i="14" s="1"/>
  <c r="K177" i="14"/>
  <c r="P178" i="14"/>
  <c r="G178" i="14" l="1"/>
  <c r="F178" i="14"/>
  <c r="E178" i="14"/>
  <c r="D178" i="14"/>
  <c r="C178" i="14"/>
  <c r="B178" i="14"/>
  <c r="I178" i="14"/>
  <c r="H178" i="14"/>
  <c r="O211" i="13"/>
  <c r="C210" i="13"/>
  <c r="F210" i="13"/>
  <c r="A210" i="13"/>
  <c r="B210" i="13"/>
  <c r="G210" i="13"/>
  <c r="I210" i="13"/>
  <c r="J210" i="13"/>
  <c r="H210" i="13"/>
  <c r="E210" i="13"/>
  <c r="D210" i="13"/>
  <c r="J178" i="14"/>
  <c r="A178" i="14" s="1"/>
  <c r="K178" i="14"/>
  <c r="P179" i="14"/>
  <c r="G179" i="14" l="1"/>
  <c r="F179" i="14"/>
  <c r="E179" i="14"/>
  <c r="D179" i="14"/>
  <c r="C179" i="14"/>
  <c r="B179" i="14"/>
  <c r="I179" i="14"/>
  <c r="H179" i="14"/>
  <c r="O212" i="13"/>
  <c r="H211" i="13"/>
  <c r="C211" i="13"/>
  <c r="I211" i="13"/>
  <c r="E211" i="13"/>
  <c r="B211" i="13"/>
  <c r="J211" i="13"/>
  <c r="F211" i="13"/>
  <c r="G211" i="13"/>
  <c r="D211" i="13"/>
  <c r="A211" i="13"/>
  <c r="J179" i="14"/>
  <c r="A179" i="14" s="1"/>
  <c r="K179" i="14"/>
  <c r="P180" i="14"/>
  <c r="G180" i="14" l="1"/>
  <c r="F180" i="14"/>
  <c r="E180" i="14"/>
  <c r="D180" i="14"/>
  <c r="C180" i="14"/>
  <c r="B180" i="14"/>
  <c r="I180" i="14"/>
  <c r="H180" i="14"/>
  <c r="O213" i="13"/>
  <c r="F212" i="13"/>
  <c r="E212" i="13"/>
  <c r="H212" i="13"/>
  <c r="B212" i="13"/>
  <c r="J212" i="13"/>
  <c r="G212" i="13"/>
  <c r="A212" i="13"/>
  <c r="I212" i="13"/>
  <c r="D212" i="13"/>
  <c r="C212" i="13"/>
  <c r="K180" i="14"/>
  <c r="J180" i="14"/>
  <c r="A180" i="14" s="1"/>
  <c r="P181" i="14"/>
  <c r="G181" i="14" l="1"/>
  <c r="F181" i="14"/>
  <c r="E181" i="14"/>
  <c r="D181" i="14"/>
  <c r="C181" i="14"/>
  <c r="B181" i="14"/>
  <c r="I181" i="14"/>
  <c r="H181" i="14"/>
  <c r="O214" i="13"/>
  <c r="E213" i="13"/>
  <c r="H213" i="13"/>
  <c r="A213" i="13"/>
  <c r="B213" i="13"/>
  <c r="D213" i="13"/>
  <c r="F213" i="13"/>
  <c r="G213" i="13"/>
  <c r="I213" i="13"/>
  <c r="C213" i="13"/>
  <c r="J213" i="13"/>
  <c r="J181" i="14"/>
  <c r="A181" i="14" s="1"/>
  <c r="K181" i="14"/>
  <c r="P182" i="14"/>
  <c r="G182" i="14" l="1"/>
  <c r="F182" i="14"/>
  <c r="E182" i="14"/>
  <c r="D182" i="14"/>
  <c r="C182" i="14"/>
  <c r="B182" i="14"/>
  <c r="I182" i="14"/>
  <c r="H182" i="14"/>
  <c r="O215" i="13"/>
  <c r="F214" i="13"/>
  <c r="J214" i="13"/>
  <c r="A214" i="13"/>
  <c r="I214" i="13"/>
  <c r="H214" i="13"/>
  <c r="G214" i="13"/>
  <c r="E214" i="13"/>
  <c r="D214" i="13"/>
  <c r="B214" i="13"/>
  <c r="C214" i="13"/>
  <c r="K182" i="14"/>
  <c r="J182" i="14"/>
  <c r="A182" i="14" s="1"/>
  <c r="P183" i="14"/>
  <c r="G183" i="14" l="1"/>
  <c r="F183" i="14"/>
  <c r="E183" i="14"/>
  <c r="D183" i="14"/>
  <c r="C183" i="14"/>
  <c r="B183" i="14"/>
  <c r="I183" i="14"/>
  <c r="H183" i="14"/>
  <c r="O216" i="13"/>
  <c r="H215" i="13"/>
  <c r="B215" i="13"/>
  <c r="C215" i="13"/>
  <c r="A215" i="13"/>
  <c r="J215" i="13"/>
  <c r="D215" i="13"/>
  <c r="I215" i="13"/>
  <c r="E215" i="13"/>
  <c r="F215" i="13"/>
  <c r="G215" i="13"/>
  <c r="J183" i="14"/>
  <c r="A183" i="14" s="1"/>
  <c r="K183" i="14"/>
  <c r="P184" i="14"/>
  <c r="G184" i="14" l="1"/>
  <c r="F184" i="14"/>
  <c r="E184" i="14"/>
  <c r="D184" i="14"/>
  <c r="C184" i="14"/>
  <c r="B184" i="14"/>
  <c r="I184" i="14"/>
  <c r="H184" i="14"/>
  <c r="O217" i="13"/>
  <c r="B216" i="13"/>
  <c r="A216" i="13"/>
  <c r="J216" i="13"/>
  <c r="C216" i="13"/>
  <c r="G216" i="13"/>
  <c r="F216" i="13"/>
  <c r="D216" i="13"/>
  <c r="H216" i="13"/>
  <c r="I216" i="13"/>
  <c r="E216" i="13"/>
  <c r="J184" i="14"/>
  <c r="A184" i="14" s="1"/>
  <c r="K184" i="14"/>
  <c r="P185" i="14"/>
  <c r="G185" i="14" l="1"/>
  <c r="F185" i="14"/>
  <c r="E185" i="14"/>
  <c r="D185" i="14"/>
  <c r="C185" i="14"/>
  <c r="B185" i="14"/>
  <c r="I185" i="14"/>
  <c r="H185" i="14"/>
  <c r="O218" i="13"/>
  <c r="D217" i="13"/>
  <c r="B217" i="13"/>
  <c r="C217" i="13"/>
  <c r="G217" i="13"/>
  <c r="J217" i="13"/>
  <c r="I217" i="13"/>
  <c r="F217" i="13"/>
  <c r="H217" i="13"/>
  <c r="E217" i="13"/>
  <c r="A217" i="13"/>
  <c r="J185" i="14"/>
  <c r="A185" i="14" s="1"/>
  <c r="K185" i="14"/>
  <c r="P186" i="14"/>
  <c r="G186" i="14" l="1"/>
  <c r="F186" i="14"/>
  <c r="E186" i="14"/>
  <c r="D186" i="14"/>
  <c r="C186" i="14"/>
  <c r="B186" i="14"/>
  <c r="I186" i="14"/>
  <c r="H186" i="14"/>
  <c r="O219" i="13"/>
  <c r="G218" i="13"/>
  <c r="B218" i="13"/>
  <c r="C218" i="13"/>
  <c r="F218" i="13"/>
  <c r="A218" i="13"/>
  <c r="I218" i="13"/>
  <c r="E218" i="13"/>
  <c r="J218" i="13"/>
  <c r="D218" i="13"/>
  <c r="H218" i="13"/>
  <c r="J186" i="14"/>
  <c r="A186" i="14" s="1"/>
  <c r="K186" i="14"/>
  <c r="P187" i="14"/>
  <c r="G187" i="14" l="1"/>
  <c r="F187" i="14"/>
  <c r="E187" i="14"/>
  <c r="D187" i="14"/>
  <c r="C187" i="14"/>
  <c r="B187" i="14"/>
  <c r="I187" i="14"/>
  <c r="H187" i="14"/>
  <c r="O220" i="13"/>
  <c r="B219" i="13"/>
  <c r="E219" i="13"/>
  <c r="G219" i="13"/>
  <c r="D219" i="13"/>
  <c r="F219" i="13"/>
  <c r="I219" i="13"/>
  <c r="C219" i="13"/>
  <c r="J219" i="13"/>
  <c r="A219" i="13"/>
  <c r="H219" i="13"/>
  <c r="J187" i="14"/>
  <c r="A187" i="14" s="1"/>
  <c r="K187" i="14"/>
  <c r="P188" i="14"/>
  <c r="G188" i="14" l="1"/>
  <c r="F188" i="14"/>
  <c r="E188" i="14"/>
  <c r="D188" i="14"/>
  <c r="C188" i="14"/>
  <c r="B188" i="14"/>
  <c r="I188" i="14"/>
  <c r="H188" i="14"/>
  <c r="O221" i="13"/>
  <c r="I220" i="13"/>
  <c r="B220" i="13"/>
  <c r="A220" i="13"/>
  <c r="F220" i="13"/>
  <c r="H220" i="13"/>
  <c r="J220" i="13"/>
  <c r="D220" i="13"/>
  <c r="C220" i="13"/>
  <c r="G220" i="13"/>
  <c r="E220" i="13"/>
  <c r="J188" i="14"/>
  <c r="A188" i="14" s="1"/>
  <c r="K188" i="14"/>
  <c r="P189" i="14"/>
  <c r="G189" i="14" l="1"/>
  <c r="F189" i="14"/>
  <c r="E189" i="14"/>
  <c r="D189" i="14"/>
  <c r="C189" i="14"/>
  <c r="B189" i="14"/>
  <c r="I189" i="14"/>
  <c r="H189" i="14"/>
  <c r="O222" i="13"/>
  <c r="J221" i="13"/>
  <c r="C221" i="13"/>
  <c r="H221" i="13"/>
  <c r="I221" i="13"/>
  <c r="F221" i="13"/>
  <c r="D221" i="13"/>
  <c r="E221" i="13"/>
  <c r="G221" i="13"/>
  <c r="B221" i="13"/>
  <c r="A221" i="13"/>
  <c r="J189" i="14"/>
  <c r="A189" i="14" s="1"/>
  <c r="K189" i="14"/>
  <c r="P190" i="14"/>
  <c r="G190" i="14" l="1"/>
  <c r="F190" i="14"/>
  <c r="E190" i="14"/>
  <c r="D190" i="14"/>
  <c r="C190" i="14"/>
  <c r="B190" i="14"/>
  <c r="I190" i="14"/>
  <c r="H190" i="14"/>
  <c r="O223" i="13"/>
  <c r="G222" i="13"/>
  <c r="B222" i="13"/>
  <c r="J222" i="13"/>
  <c r="I222" i="13"/>
  <c r="A222" i="13"/>
  <c r="D222" i="13"/>
  <c r="F222" i="13"/>
  <c r="C222" i="13"/>
  <c r="E222" i="13"/>
  <c r="H222" i="13"/>
  <c r="J190" i="14"/>
  <c r="A190" i="14" s="1"/>
  <c r="K190" i="14"/>
  <c r="P191" i="14"/>
  <c r="G191" i="14" l="1"/>
  <c r="F191" i="14"/>
  <c r="E191" i="14"/>
  <c r="D191" i="14"/>
  <c r="C191" i="14"/>
  <c r="B191" i="14"/>
  <c r="I191" i="14"/>
  <c r="H191" i="14"/>
  <c r="O224" i="13"/>
  <c r="G223" i="13"/>
  <c r="H223" i="13"/>
  <c r="B223" i="13"/>
  <c r="J223" i="13"/>
  <c r="I223" i="13"/>
  <c r="F223" i="13"/>
  <c r="D223" i="13"/>
  <c r="A223" i="13"/>
  <c r="E223" i="13"/>
  <c r="C223" i="13"/>
  <c r="J191" i="14"/>
  <c r="A191" i="14" s="1"/>
  <c r="K191" i="14"/>
  <c r="P192" i="14"/>
  <c r="G192" i="14" l="1"/>
  <c r="F192" i="14"/>
  <c r="E192" i="14"/>
  <c r="D192" i="14"/>
  <c r="C192" i="14"/>
  <c r="B192" i="14"/>
  <c r="I192" i="14"/>
  <c r="H192" i="14"/>
  <c r="O225" i="13"/>
  <c r="H224" i="13"/>
  <c r="G224" i="13"/>
  <c r="B224" i="13"/>
  <c r="J224" i="13"/>
  <c r="I224" i="13"/>
  <c r="F224" i="13"/>
  <c r="A224" i="13"/>
  <c r="D224" i="13"/>
  <c r="C224" i="13"/>
  <c r="E224" i="13"/>
  <c r="J192" i="14"/>
  <c r="A192" i="14" s="1"/>
  <c r="K192" i="14"/>
  <c r="P193" i="14"/>
  <c r="G193" i="14" l="1"/>
  <c r="F193" i="14"/>
  <c r="E193" i="14"/>
  <c r="D193" i="14"/>
  <c r="C193" i="14"/>
  <c r="B193" i="14"/>
  <c r="I193" i="14"/>
  <c r="H193" i="14"/>
  <c r="O226" i="13"/>
  <c r="F225" i="13"/>
  <c r="B225" i="13"/>
  <c r="A225" i="13"/>
  <c r="G225" i="13"/>
  <c r="C225" i="13"/>
  <c r="E225" i="13"/>
  <c r="H225" i="13"/>
  <c r="D225" i="13"/>
  <c r="J225" i="13"/>
  <c r="I225" i="13"/>
  <c r="K193" i="14"/>
  <c r="J193" i="14"/>
  <c r="A193" i="14" s="1"/>
  <c r="P194" i="14"/>
  <c r="G194" i="14" l="1"/>
  <c r="F194" i="14"/>
  <c r="E194" i="14"/>
  <c r="D194" i="14"/>
  <c r="C194" i="14"/>
  <c r="B194" i="14"/>
  <c r="I194" i="14"/>
  <c r="H194" i="14"/>
  <c r="O227" i="13"/>
  <c r="A226" i="13"/>
  <c r="E226" i="13"/>
  <c r="H226" i="13"/>
  <c r="G226" i="13"/>
  <c r="I226" i="13"/>
  <c r="D226" i="13"/>
  <c r="C226" i="13"/>
  <c r="B226" i="13"/>
  <c r="F226" i="13"/>
  <c r="J226" i="13"/>
  <c r="K194" i="14"/>
  <c r="J194" i="14"/>
  <c r="A194" i="14" s="1"/>
  <c r="P195" i="14"/>
  <c r="G195" i="14" l="1"/>
  <c r="F195" i="14"/>
  <c r="E195" i="14"/>
  <c r="D195" i="14"/>
  <c r="C195" i="14"/>
  <c r="B195" i="14"/>
  <c r="I195" i="14"/>
  <c r="H195" i="14"/>
  <c r="O228" i="13"/>
  <c r="C227" i="13"/>
  <c r="A227" i="13"/>
  <c r="G227" i="13"/>
  <c r="E227" i="13"/>
  <c r="B227" i="13"/>
  <c r="F227" i="13"/>
  <c r="J227" i="13"/>
  <c r="D227" i="13"/>
  <c r="I227" i="13"/>
  <c r="H227" i="13"/>
  <c r="K195" i="14"/>
  <c r="J195" i="14"/>
  <c r="A195" i="14" s="1"/>
  <c r="P196" i="14"/>
  <c r="G196" i="14" l="1"/>
  <c r="F196" i="14"/>
  <c r="E196" i="14"/>
  <c r="D196" i="14"/>
  <c r="C196" i="14"/>
  <c r="B196" i="14"/>
  <c r="I196" i="14"/>
  <c r="H196" i="14"/>
  <c r="O229" i="13"/>
  <c r="A228" i="13"/>
  <c r="F228" i="13"/>
  <c r="D228" i="13"/>
  <c r="I228" i="13"/>
  <c r="C228" i="13"/>
  <c r="J228" i="13"/>
  <c r="B228" i="13"/>
  <c r="H228" i="13"/>
  <c r="G228" i="13"/>
  <c r="E228" i="13"/>
  <c r="J196" i="14"/>
  <c r="A196" i="14" s="1"/>
  <c r="K196" i="14"/>
  <c r="P197" i="14"/>
  <c r="G197" i="14" l="1"/>
  <c r="F197" i="14"/>
  <c r="E197" i="14"/>
  <c r="D197" i="14"/>
  <c r="C197" i="14"/>
  <c r="B197" i="14"/>
  <c r="I197" i="14"/>
  <c r="H197" i="14"/>
  <c r="O230" i="13"/>
  <c r="D229" i="13"/>
  <c r="H229" i="13"/>
  <c r="J229" i="13"/>
  <c r="A229" i="13"/>
  <c r="B229" i="13"/>
  <c r="I229" i="13"/>
  <c r="G229" i="13"/>
  <c r="E229" i="13"/>
  <c r="C229" i="13"/>
  <c r="F229" i="13"/>
  <c r="J197" i="14"/>
  <c r="A197" i="14" s="1"/>
  <c r="K197" i="14"/>
  <c r="P198" i="14"/>
  <c r="G198" i="14" l="1"/>
  <c r="F198" i="14"/>
  <c r="E198" i="14"/>
  <c r="D198" i="14"/>
  <c r="C198" i="14"/>
  <c r="B198" i="14"/>
  <c r="I198" i="14"/>
  <c r="H198" i="14"/>
  <c r="O231" i="13"/>
  <c r="H230" i="13"/>
  <c r="I230" i="13"/>
  <c r="G230" i="13"/>
  <c r="B230" i="13"/>
  <c r="D230" i="13"/>
  <c r="F230" i="13"/>
  <c r="E230" i="13"/>
  <c r="A230" i="13"/>
  <c r="J230" i="13"/>
  <c r="C230" i="13"/>
  <c r="J198" i="14"/>
  <c r="A198" i="14" s="1"/>
  <c r="K198" i="14"/>
  <c r="P199" i="14"/>
  <c r="G199" i="14" l="1"/>
  <c r="F199" i="14"/>
  <c r="E199" i="14"/>
  <c r="D199" i="14"/>
  <c r="C199" i="14"/>
  <c r="B199" i="14"/>
  <c r="I199" i="14"/>
  <c r="H199" i="14"/>
  <c r="O232" i="13"/>
  <c r="C231" i="13"/>
  <c r="H231" i="13"/>
  <c r="D231" i="13"/>
  <c r="E231" i="13"/>
  <c r="B231" i="13"/>
  <c r="G231" i="13"/>
  <c r="I231" i="13"/>
  <c r="F231" i="13"/>
  <c r="J231" i="13"/>
  <c r="A231" i="13"/>
  <c r="J199" i="14"/>
  <c r="A199" i="14" s="1"/>
  <c r="K199" i="14"/>
  <c r="P200" i="14"/>
  <c r="G200" i="14" l="1"/>
  <c r="F200" i="14"/>
  <c r="E200" i="14"/>
  <c r="D200" i="14"/>
  <c r="C200" i="14"/>
  <c r="B200" i="14"/>
  <c r="I200" i="14"/>
  <c r="H200" i="14"/>
  <c r="O233" i="13"/>
  <c r="B232" i="13"/>
  <c r="I232" i="13"/>
  <c r="A232" i="13"/>
  <c r="D232" i="13"/>
  <c r="G232" i="13"/>
  <c r="J232" i="13"/>
  <c r="F232" i="13"/>
  <c r="H232" i="13"/>
  <c r="E232" i="13"/>
  <c r="C232" i="13"/>
  <c r="J200" i="14"/>
  <c r="A200" i="14" s="1"/>
  <c r="K200" i="14"/>
  <c r="P201" i="14"/>
  <c r="G201" i="14" l="1"/>
  <c r="F201" i="14"/>
  <c r="E201" i="14"/>
  <c r="D201" i="14"/>
  <c r="C201" i="14"/>
  <c r="B201" i="14"/>
  <c r="I201" i="14"/>
  <c r="H201" i="14"/>
  <c r="O234" i="13"/>
  <c r="G233" i="13"/>
  <c r="C233" i="13"/>
  <c r="E233" i="13"/>
  <c r="H233" i="13"/>
  <c r="J233" i="13"/>
  <c r="B233" i="13"/>
  <c r="A233" i="13"/>
  <c r="F233" i="13"/>
  <c r="D233" i="13"/>
  <c r="I233" i="13"/>
  <c r="J201" i="14"/>
  <c r="A201" i="14" s="1"/>
  <c r="K201" i="14"/>
  <c r="P202" i="14"/>
  <c r="G202" i="14" l="1"/>
  <c r="F202" i="14"/>
  <c r="E202" i="14"/>
  <c r="D202" i="14"/>
  <c r="C202" i="14"/>
  <c r="B202" i="14"/>
  <c r="I202" i="14"/>
  <c r="H202" i="14"/>
  <c r="O235" i="13"/>
  <c r="J234" i="13"/>
  <c r="G234" i="13"/>
  <c r="E234" i="13"/>
  <c r="A234" i="13"/>
  <c r="B234" i="13"/>
  <c r="I234" i="13"/>
  <c r="H234" i="13"/>
  <c r="C234" i="13"/>
  <c r="D234" i="13"/>
  <c r="F234" i="13"/>
  <c r="K202" i="14"/>
  <c r="J202" i="14"/>
  <c r="A202" i="14" s="1"/>
  <c r="P203" i="14"/>
  <c r="G203" i="14" l="1"/>
  <c r="F203" i="14"/>
  <c r="E203" i="14"/>
  <c r="D203" i="14"/>
  <c r="C203" i="14"/>
  <c r="B203" i="14"/>
  <c r="I203" i="14"/>
  <c r="H203" i="14"/>
  <c r="O236" i="13"/>
  <c r="G235" i="13"/>
  <c r="D235" i="13"/>
  <c r="I235" i="13"/>
  <c r="A235" i="13"/>
  <c r="C235" i="13"/>
  <c r="F235" i="13"/>
  <c r="J235" i="13"/>
  <c r="B235" i="13"/>
  <c r="H235" i="13"/>
  <c r="E235" i="13"/>
  <c r="J203" i="14"/>
  <c r="A203" i="14" s="1"/>
  <c r="K203" i="14"/>
  <c r="P204" i="14"/>
  <c r="G204" i="14" l="1"/>
  <c r="F204" i="14"/>
  <c r="E204" i="14"/>
  <c r="D204" i="14"/>
  <c r="C204" i="14"/>
  <c r="B204" i="14"/>
  <c r="I204" i="14"/>
  <c r="H204" i="14"/>
  <c r="O237" i="13"/>
  <c r="J236" i="13"/>
  <c r="C236" i="13"/>
  <c r="I236" i="13"/>
  <c r="E236" i="13"/>
  <c r="A236" i="13"/>
  <c r="D236" i="13"/>
  <c r="H236" i="13"/>
  <c r="B236" i="13"/>
  <c r="F236" i="13"/>
  <c r="G236" i="13"/>
  <c r="J204" i="14"/>
  <c r="A204" i="14" s="1"/>
  <c r="K204" i="14"/>
  <c r="P205" i="14"/>
  <c r="G205" i="14" l="1"/>
  <c r="F205" i="14"/>
  <c r="E205" i="14"/>
  <c r="D205" i="14"/>
  <c r="C205" i="14"/>
  <c r="B205" i="14"/>
  <c r="I205" i="14"/>
  <c r="H205" i="14"/>
  <c r="O238" i="13"/>
  <c r="E237" i="13"/>
  <c r="B237" i="13"/>
  <c r="I237" i="13"/>
  <c r="F237" i="13"/>
  <c r="C237" i="13"/>
  <c r="G237" i="13"/>
  <c r="H237" i="13"/>
  <c r="D237" i="13"/>
  <c r="A237" i="13"/>
  <c r="J237" i="13"/>
  <c r="K205" i="14"/>
  <c r="J205" i="14"/>
  <c r="A205" i="14" s="1"/>
  <c r="P206" i="14"/>
  <c r="C206" i="14" l="1"/>
  <c r="H206" i="14"/>
  <c r="G206" i="14"/>
  <c r="F206" i="14"/>
  <c r="E206" i="14"/>
  <c r="D206" i="14"/>
  <c r="B206" i="14"/>
  <c r="I206" i="14"/>
  <c r="O239" i="13"/>
  <c r="F238" i="13"/>
  <c r="E238" i="13"/>
  <c r="D238" i="13"/>
  <c r="G238" i="13"/>
  <c r="J238" i="13"/>
  <c r="H238" i="13"/>
  <c r="C238" i="13"/>
  <c r="I238" i="13"/>
  <c r="A238" i="13"/>
  <c r="B238" i="13"/>
  <c r="J206" i="14"/>
  <c r="A206" i="14" s="1"/>
  <c r="K206" i="14"/>
  <c r="P207" i="14"/>
  <c r="E207" i="14" l="1"/>
  <c r="C207" i="14"/>
  <c r="I207" i="14"/>
  <c r="H207" i="14"/>
  <c r="G207" i="14"/>
  <c r="F207" i="14"/>
  <c r="D207" i="14"/>
  <c r="B207" i="14"/>
  <c r="O240" i="13"/>
  <c r="G239" i="13"/>
  <c r="I239" i="13"/>
  <c r="B239" i="13"/>
  <c r="C239" i="13"/>
  <c r="E239" i="13"/>
  <c r="J239" i="13"/>
  <c r="A239" i="13"/>
  <c r="D239" i="13"/>
  <c r="H239" i="13"/>
  <c r="F239" i="13"/>
  <c r="J207" i="14"/>
  <c r="A207" i="14" s="1"/>
  <c r="K207" i="14"/>
  <c r="P208" i="14"/>
  <c r="E208" i="14" l="1"/>
  <c r="C208" i="14"/>
  <c r="B208" i="14"/>
  <c r="I208" i="14"/>
  <c r="H208" i="14"/>
  <c r="G208" i="14"/>
  <c r="F208" i="14"/>
  <c r="D208" i="14"/>
  <c r="O241" i="13"/>
  <c r="J240" i="13"/>
  <c r="I240" i="13"/>
  <c r="A240" i="13"/>
  <c r="F240" i="13"/>
  <c r="G240" i="13"/>
  <c r="D240" i="13"/>
  <c r="E240" i="13"/>
  <c r="H240" i="13"/>
  <c r="C240" i="13"/>
  <c r="B240" i="13"/>
  <c r="J208" i="14"/>
  <c r="A208" i="14" s="1"/>
  <c r="K208" i="14"/>
  <c r="P209" i="14"/>
  <c r="E209" i="14" l="1"/>
  <c r="C209" i="14"/>
  <c r="F209" i="14"/>
  <c r="D209" i="14"/>
  <c r="B209" i="14"/>
  <c r="I209" i="14"/>
  <c r="H209" i="14"/>
  <c r="G209" i="14"/>
  <c r="O242" i="13"/>
  <c r="C241" i="13"/>
  <c r="J241" i="13"/>
  <c r="D241" i="13"/>
  <c r="B241" i="13"/>
  <c r="A241" i="13"/>
  <c r="I241" i="13"/>
  <c r="F241" i="13"/>
  <c r="G241" i="13"/>
  <c r="E241" i="13"/>
  <c r="H241" i="13"/>
  <c r="J209" i="14"/>
  <c r="A209" i="14" s="1"/>
  <c r="K209" i="14"/>
  <c r="P210" i="14"/>
  <c r="E210" i="14" l="1"/>
  <c r="C210" i="14"/>
  <c r="H210" i="14"/>
  <c r="G210" i="14"/>
  <c r="F210" i="14"/>
  <c r="D210" i="14"/>
  <c r="B210" i="14"/>
  <c r="I210" i="14"/>
  <c r="O243" i="13"/>
  <c r="E242" i="13"/>
  <c r="C242" i="13"/>
  <c r="J242" i="13"/>
  <c r="B242" i="13"/>
  <c r="F242" i="13"/>
  <c r="H242" i="13"/>
  <c r="I242" i="13"/>
  <c r="G242" i="13"/>
  <c r="A242" i="13"/>
  <c r="D242" i="13"/>
  <c r="K210" i="14"/>
  <c r="J210" i="14"/>
  <c r="A210" i="14" s="1"/>
  <c r="P211" i="14"/>
  <c r="E211" i="14" l="1"/>
  <c r="C211" i="14"/>
  <c r="I211" i="14"/>
  <c r="H211" i="14"/>
  <c r="G211" i="14"/>
  <c r="F211" i="14"/>
  <c r="D211" i="14"/>
  <c r="B211" i="14"/>
  <c r="O244" i="13"/>
  <c r="A243" i="13"/>
  <c r="H243" i="13"/>
  <c r="E243" i="13"/>
  <c r="D243" i="13"/>
  <c r="F243" i="13"/>
  <c r="C243" i="13"/>
  <c r="I243" i="13"/>
  <c r="J243" i="13"/>
  <c r="B243" i="13"/>
  <c r="G243" i="13"/>
  <c r="J211" i="14"/>
  <c r="A211" i="14" s="1"/>
  <c r="K211" i="14"/>
  <c r="P212" i="14"/>
  <c r="E212" i="14" l="1"/>
  <c r="C212" i="14"/>
  <c r="B212" i="14"/>
  <c r="I212" i="14"/>
  <c r="H212" i="14"/>
  <c r="G212" i="14"/>
  <c r="F212" i="14"/>
  <c r="D212" i="14"/>
  <c r="O245" i="13"/>
  <c r="G244" i="13"/>
  <c r="E244" i="13"/>
  <c r="H244" i="13"/>
  <c r="C244" i="13"/>
  <c r="D244" i="13"/>
  <c r="F244" i="13"/>
  <c r="B244" i="13"/>
  <c r="I244" i="13"/>
  <c r="J244" i="13"/>
  <c r="A244" i="13"/>
  <c r="J212" i="14"/>
  <c r="A212" i="14" s="1"/>
  <c r="K212" i="14"/>
  <c r="P213" i="14"/>
  <c r="E213" i="14" l="1"/>
  <c r="C213" i="14"/>
  <c r="F213" i="14"/>
  <c r="D213" i="14"/>
  <c r="B213" i="14"/>
  <c r="I213" i="14"/>
  <c r="H213" i="14"/>
  <c r="G213" i="14"/>
  <c r="O246" i="13"/>
  <c r="I245" i="13"/>
  <c r="J245" i="13"/>
  <c r="B245" i="13"/>
  <c r="F245" i="13"/>
  <c r="H245" i="13"/>
  <c r="G245" i="13"/>
  <c r="E245" i="13"/>
  <c r="A245" i="13"/>
  <c r="D245" i="13"/>
  <c r="C245" i="13"/>
  <c r="K213" i="14"/>
  <c r="J213" i="14"/>
  <c r="A213" i="14" s="1"/>
  <c r="P214" i="14"/>
  <c r="E214" i="14" l="1"/>
  <c r="C214" i="14"/>
  <c r="H214" i="14"/>
  <c r="G214" i="14"/>
  <c r="F214" i="14"/>
  <c r="D214" i="14"/>
  <c r="B214" i="14"/>
  <c r="I214" i="14"/>
  <c r="O247" i="13"/>
  <c r="A246" i="13"/>
  <c r="D246" i="13"/>
  <c r="I246" i="13"/>
  <c r="G246" i="13"/>
  <c r="F246" i="13"/>
  <c r="C246" i="13"/>
  <c r="E246" i="13"/>
  <c r="H246" i="13"/>
  <c r="J246" i="13"/>
  <c r="B246" i="13"/>
  <c r="J214" i="14"/>
  <c r="A214" i="14" s="1"/>
  <c r="K214" i="14"/>
  <c r="P215" i="14"/>
  <c r="E215" i="14" l="1"/>
  <c r="C215" i="14"/>
  <c r="I215" i="14"/>
  <c r="H215" i="14"/>
  <c r="G215" i="14"/>
  <c r="F215" i="14"/>
  <c r="D215" i="14"/>
  <c r="B215" i="14"/>
  <c r="O248" i="13"/>
  <c r="E247" i="13"/>
  <c r="I247" i="13"/>
  <c r="J247" i="13"/>
  <c r="B247" i="13"/>
  <c r="F247" i="13"/>
  <c r="A247" i="13"/>
  <c r="C247" i="13"/>
  <c r="D247" i="13"/>
  <c r="H247" i="13"/>
  <c r="G247" i="13"/>
  <c r="J215" i="14"/>
  <c r="A215" i="14" s="1"/>
  <c r="K215" i="14"/>
  <c r="P216" i="14"/>
  <c r="E216" i="14" l="1"/>
  <c r="C216" i="14"/>
  <c r="B216" i="14"/>
  <c r="I216" i="14"/>
  <c r="H216" i="14"/>
  <c r="G216" i="14"/>
  <c r="F216" i="14"/>
  <c r="D216" i="14"/>
  <c r="O249" i="13"/>
  <c r="A248" i="13"/>
  <c r="I248" i="13"/>
  <c r="H248" i="13"/>
  <c r="F248" i="13"/>
  <c r="B248" i="13"/>
  <c r="E248" i="13"/>
  <c r="G248" i="13"/>
  <c r="J248" i="13"/>
  <c r="D248" i="13"/>
  <c r="C248" i="13"/>
  <c r="J216" i="14"/>
  <c r="A216" i="14" s="1"/>
  <c r="K216" i="14"/>
  <c r="P217" i="14"/>
  <c r="E217" i="14" l="1"/>
  <c r="C217" i="14"/>
  <c r="F217" i="14"/>
  <c r="D217" i="14"/>
  <c r="B217" i="14"/>
  <c r="I217" i="14"/>
  <c r="H217" i="14"/>
  <c r="G217" i="14"/>
  <c r="O250" i="13"/>
  <c r="F249" i="13"/>
  <c r="A249" i="13"/>
  <c r="C249" i="13"/>
  <c r="H249" i="13"/>
  <c r="J249" i="13"/>
  <c r="D249" i="13"/>
  <c r="B249" i="13"/>
  <c r="E249" i="13"/>
  <c r="I249" i="13"/>
  <c r="G249" i="13"/>
  <c r="J217" i="14"/>
  <c r="A217" i="14" s="1"/>
  <c r="K217" i="14"/>
  <c r="P218" i="14"/>
  <c r="E218" i="14" l="1"/>
  <c r="C218" i="14"/>
  <c r="H218" i="14"/>
  <c r="G218" i="14"/>
  <c r="F218" i="14"/>
  <c r="D218" i="14"/>
  <c r="B218" i="14"/>
  <c r="I218" i="14"/>
  <c r="O251" i="13"/>
  <c r="C250" i="13"/>
  <c r="D250" i="13"/>
  <c r="J250" i="13"/>
  <c r="I250" i="13"/>
  <c r="F250" i="13"/>
  <c r="H250" i="13"/>
  <c r="B250" i="13"/>
  <c r="G250" i="13"/>
  <c r="A250" i="13"/>
  <c r="E250" i="13"/>
  <c r="K218" i="14"/>
  <c r="J218" i="14"/>
  <c r="A218" i="14" s="1"/>
  <c r="P219" i="14"/>
  <c r="E219" i="14" l="1"/>
  <c r="C219" i="14"/>
  <c r="I219" i="14"/>
  <c r="H219" i="14"/>
  <c r="G219" i="14"/>
  <c r="F219" i="14"/>
  <c r="D219" i="14"/>
  <c r="B219" i="14"/>
  <c r="O252" i="13"/>
  <c r="E251" i="13"/>
  <c r="J251" i="13"/>
  <c r="D251" i="13"/>
  <c r="H251" i="13"/>
  <c r="C251" i="13"/>
  <c r="F251" i="13"/>
  <c r="A251" i="13"/>
  <c r="G251" i="13"/>
  <c r="B251" i="13"/>
  <c r="I251" i="13"/>
  <c r="K219" i="14"/>
  <c r="J219" i="14"/>
  <c r="A219" i="14" s="1"/>
  <c r="P220" i="14"/>
  <c r="E220" i="14" l="1"/>
  <c r="C220" i="14"/>
  <c r="B220" i="14"/>
  <c r="I220" i="14"/>
  <c r="H220" i="14"/>
  <c r="G220" i="14"/>
  <c r="F220" i="14"/>
  <c r="D220" i="14"/>
  <c r="O253" i="13"/>
  <c r="J252" i="13"/>
  <c r="C252" i="13"/>
  <c r="A252" i="13"/>
  <c r="H252" i="13"/>
  <c r="E252" i="13"/>
  <c r="B252" i="13"/>
  <c r="D252" i="13"/>
  <c r="I252" i="13"/>
  <c r="F252" i="13"/>
  <c r="G252" i="13"/>
  <c r="J220" i="14"/>
  <c r="A220" i="14" s="1"/>
  <c r="K220" i="14"/>
  <c r="P221" i="14"/>
  <c r="E221" i="14" l="1"/>
  <c r="C221" i="14"/>
  <c r="F221" i="14"/>
  <c r="D221" i="14"/>
  <c r="B221" i="14"/>
  <c r="I221" i="14"/>
  <c r="H221" i="14"/>
  <c r="G221" i="14"/>
  <c r="O254" i="13"/>
  <c r="B253" i="13"/>
  <c r="I253" i="13"/>
  <c r="J253" i="13"/>
  <c r="F253" i="13"/>
  <c r="H253" i="13"/>
  <c r="E253" i="13"/>
  <c r="A253" i="13"/>
  <c r="C253" i="13"/>
  <c r="D253" i="13"/>
  <c r="G253" i="13"/>
  <c r="K221" i="14"/>
  <c r="J221" i="14"/>
  <c r="A221" i="14" s="1"/>
  <c r="P222" i="14"/>
  <c r="E222" i="14" l="1"/>
  <c r="C222" i="14"/>
  <c r="H222" i="14"/>
  <c r="G222" i="14"/>
  <c r="F222" i="14"/>
  <c r="D222" i="14"/>
  <c r="B222" i="14"/>
  <c r="I222" i="14"/>
  <c r="O255" i="13"/>
  <c r="G254" i="13"/>
  <c r="H254" i="13"/>
  <c r="I254" i="13"/>
  <c r="J254" i="13"/>
  <c r="C254" i="13"/>
  <c r="A254" i="13"/>
  <c r="B254" i="13"/>
  <c r="E254" i="13"/>
  <c r="F254" i="13"/>
  <c r="D254" i="13"/>
  <c r="J222" i="14"/>
  <c r="A222" i="14" s="1"/>
  <c r="K222" i="14"/>
  <c r="P223" i="14"/>
  <c r="E223" i="14" l="1"/>
  <c r="C223" i="14"/>
  <c r="I223" i="14"/>
  <c r="H223" i="14"/>
  <c r="G223" i="14"/>
  <c r="F223" i="14"/>
  <c r="D223" i="14"/>
  <c r="B223" i="14"/>
  <c r="O256" i="13"/>
  <c r="D255" i="13"/>
  <c r="F255" i="13"/>
  <c r="I255" i="13"/>
  <c r="J255" i="13"/>
  <c r="E255" i="13"/>
  <c r="G255" i="13"/>
  <c r="C255" i="13"/>
  <c r="A255" i="13"/>
  <c r="B255" i="13"/>
  <c r="H255" i="13"/>
  <c r="J223" i="14"/>
  <c r="A223" i="14" s="1"/>
  <c r="K223" i="14"/>
  <c r="P224" i="14"/>
  <c r="E224" i="14" l="1"/>
  <c r="C224" i="14"/>
  <c r="B224" i="14"/>
  <c r="I224" i="14"/>
  <c r="H224" i="14"/>
  <c r="G224" i="14"/>
  <c r="F224" i="14"/>
  <c r="D224" i="14"/>
  <c r="O257" i="13"/>
  <c r="C256" i="13"/>
  <c r="B256" i="13"/>
  <c r="A256" i="13"/>
  <c r="F256" i="13"/>
  <c r="I256" i="13"/>
  <c r="G256" i="13"/>
  <c r="E256" i="13"/>
  <c r="H256" i="13"/>
  <c r="J256" i="13"/>
  <c r="D256" i="13"/>
  <c r="J224" i="14"/>
  <c r="A224" i="14" s="1"/>
  <c r="K224" i="14"/>
  <c r="P225" i="14"/>
  <c r="E225" i="14" l="1"/>
  <c r="C225" i="14"/>
  <c r="F225" i="14"/>
  <c r="D225" i="14"/>
  <c r="B225" i="14"/>
  <c r="I225" i="14"/>
  <c r="H225" i="14"/>
  <c r="G225" i="14"/>
  <c r="O258" i="13"/>
  <c r="H257" i="13"/>
  <c r="J257" i="13"/>
  <c r="D257" i="13"/>
  <c r="E257" i="13"/>
  <c r="G257" i="13"/>
  <c r="C257" i="13"/>
  <c r="B257" i="13"/>
  <c r="I257" i="13"/>
  <c r="A257" i="13"/>
  <c r="F257" i="13"/>
  <c r="J225" i="14"/>
  <c r="A225" i="14" s="1"/>
  <c r="K225" i="14"/>
  <c r="P226" i="14"/>
  <c r="E226" i="14" l="1"/>
  <c r="D226" i="14"/>
  <c r="C226" i="14"/>
  <c r="I226" i="14"/>
  <c r="H226" i="14"/>
  <c r="G226" i="14"/>
  <c r="F226" i="14"/>
  <c r="B226" i="14"/>
  <c r="O259" i="13"/>
  <c r="I258" i="13"/>
  <c r="F258" i="13"/>
  <c r="D258" i="13"/>
  <c r="E258" i="13"/>
  <c r="H258" i="13"/>
  <c r="A258" i="13"/>
  <c r="C258" i="13"/>
  <c r="B258" i="13"/>
  <c r="G258" i="13"/>
  <c r="J258" i="13"/>
  <c r="K226" i="14"/>
  <c r="J226" i="14"/>
  <c r="A226" i="14" s="1"/>
  <c r="P227" i="14"/>
  <c r="E227" i="14" l="1"/>
  <c r="D227" i="14"/>
  <c r="C227" i="14"/>
  <c r="I227" i="14"/>
  <c r="H227" i="14"/>
  <c r="G227" i="14"/>
  <c r="F227" i="14"/>
  <c r="B227" i="14"/>
  <c r="O260" i="13"/>
  <c r="A259" i="13"/>
  <c r="D259" i="13"/>
  <c r="H259" i="13"/>
  <c r="B259" i="13"/>
  <c r="G259" i="13"/>
  <c r="I259" i="13"/>
  <c r="F259" i="13"/>
  <c r="C259" i="13"/>
  <c r="J259" i="13"/>
  <c r="E259" i="13"/>
  <c r="K227" i="14"/>
  <c r="J227" i="14"/>
  <c r="A227" i="14" s="1"/>
  <c r="P228" i="14"/>
  <c r="E228" i="14" l="1"/>
  <c r="D228" i="14"/>
  <c r="C228" i="14"/>
  <c r="G228" i="14"/>
  <c r="F228" i="14"/>
  <c r="B228" i="14"/>
  <c r="I228" i="14"/>
  <c r="H228" i="14"/>
  <c r="O261" i="13"/>
  <c r="J260" i="13"/>
  <c r="G260" i="13"/>
  <c r="A260" i="13"/>
  <c r="D260" i="13"/>
  <c r="H260" i="13"/>
  <c r="F260" i="13"/>
  <c r="C260" i="13"/>
  <c r="B260" i="13"/>
  <c r="E260" i="13"/>
  <c r="I260" i="13"/>
  <c r="K228" i="14"/>
  <c r="J228" i="14"/>
  <c r="A228" i="14" s="1"/>
  <c r="P229" i="14"/>
  <c r="E229" i="14" l="1"/>
  <c r="D229" i="14"/>
  <c r="C229" i="14"/>
  <c r="I229" i="14"/>
  <c r="H229" i="14"/>
  <c r="G229" i="14"/>
  <c r="F229" i="14"/>
  <c r="B229" i="14"/>
  <c r="O262" i="13"/>
  <c r="A261" i="13"/>
  <c r="F261" i="13"/>
  <c r="G261" i="13"/>
  <c r="D261" i="13"/>
  <c r="C261" i="13"/>
  <c r="E261" i="13"/>
  <c r="H261" i="13"/>
  <c r="J261" i="13"/>
  <c r="B261" i="13"/>
  <c r="I261" i="13"/>
  <c r="K229" i="14"/>
  <c r="J229" i="14"/>
  <c r="A229" i="14" s="1"/>
  <c r="P230" i="14"/>
  <c r="E230" i="14" l="1"/>
  <c r="D230" i="14"/>
  <c r="C230" i="14"/>
  <c r="B230" i="14"/>
  <c r="I230" i="14"/>
  <c r="H230" i="14"/>
  <c r="G230" i="14"/>
  <c r="F230" i="14"/>
  <c r="O263" i="13"/>
  <c r="G262" i="13"/>
  <c r="B262" i="13"/>
  <c r="F262" i="13"/>
  <c r="D262" i="13"/>
  <c r="C262" i="13"/>
  <c r="A262" i="13"/>
  <c r="I262" i="13"/>
  <c r="H262" i="13"/>
  <c r="J262" i="13"/>
  <c r="E262" i="13"/>
  <c r="J230" i="14"/>
  <c r="A230" i="14" s="1"/>
  <c r="K230" i="14"/>
  <c r="P231" i="14"/>
  <c r="E231" i="14" l="1"/>
  <c r="D231" i="14"/>
  <c r="C231" i="14"/>
  <c r="H231" i="14"/>
  <c r="G231" i="14"/>
  <c r="F231" i="14"/>
  <c r="B231" i="14"/>
  <c r="I231" i="14"/>
  <c r="O264" i="13"/>
  <c r="B263" i="13"/>
  <c r="E263" i="13"/>
  <c r="I263" i="13"/>
  <c r="J263" i="13"/>
  <c r="A263" i="13"/>
  <c r="C263" i="13"/>
  <c r="F263" i="13"/>
  <c r="H263" i="13"/>
  <c r="G263" i="13"/>
  <c r="D263" i="13"/>
  <c r="J231" i="14"/>
  <c r="A231" i="14" s="1"/>
  <c r="K231" i="14"/>
  <c r="P232" i="14"/>
  <c r="E232" i="14" l="1"/>
  <c r="D232" i="14"/>
  <c r="C232" i="14"/>
  <c r="I232" i="14"/>
  <c r="H232" i="14"/>
  <c r="G232" i="14"/>
  <c r="F232" i="14"/>
  <c r="B232" i="14"/>
  <c r="O265" i="13"/>
  <c r="A264" i="13"/>
  <c r="B264" i="13"/>
  <c r="G264" i="13"/>
  <c r="I264" i="13"/>
  <c r="H264" i="13"/>
  <c r="J264" i="13"/>
  <c r="F264" i="13"/>
  <c r="D264" i="13"/>
  <c r="E264" i="13"/>
  <c r="C264" i="13"/>
  <c r="J232" i="14"/>
  <c r="A232" i="14" s="1"/>
  <c r="K232" i="14"/>
  <c r="P233" i="14"/>
  <c r="E233" i="14" l="1"/>
  <c r="D233" i="14"/>
  <c r="C233" i="14"/>
  <c r="F233" i="14"/>
  <c r="B233" i="14"/>
  <c r="I233" i="14"/>
  <c r="H233" i="14"/>
  <c r="G233" i="14"/>
  <c r="O266" i="13"/>
  <c r="A265" i="13"/>
  <c r="H265" i="13"/>
  <c r="J265" i="13"/>
  <c r="F265" i="13"/>
  <c r="E265" i="13"/>
  <c r="C265" i="13"/>
  <c r="B265" i="13"/>
  <c r="I265" i="13"/>
  <c r="D265" i="13"/>
  <c r="G265" i="13"/>
  <c r="J233" i="14"/>
  <c r="A233" i="14" s="1"/>
  <c r="K233" i="14"/>
  <c r="P234" i="14"/>
  <c r="E234" i="14" l="1"/>
  <c r="D234" i="14"/>
  <c r="C234" i="14"/>
  <c r="I234" i="14"/>
  <c r="H234" i="14"/>
  <c r="G234" i="14"/>
  <c r="F234" i="14"/>
  <c r="B234" i="14"/>
  <c r="O267" i="13"/>
  <c r="I266" i="13"/>
  <c r="D266" i="13"/>
  <c r="J266" i="13"/>
  <c r="C266" i="13"/>
  <c r="B266" i="13"/>
  <c r="H266" i="13"/>
  <c r="E266" i="13"/>
  <c r="A266" i="13"/>
  <c r="G266" i="13"/>
  <c r="F266" i="13"/>
  <c r="K234" i="14"/>
  <c r="J234" i="14"/>
  <c r="A234" i="14" s="1"/>
  <c r="P235" i="14"/>
  <c r="E235" i="14" l="1"/>
  <c r="D235" i="14"/>
  <c r="C235" i="14"/>
  <c r="I235" i="14"/>
  <c r="H235" i="14"/>
  <c r="G235" i="14"/>
  <c r="F235" i="14"/>
  <c r="B235" i="14"/>
  <c r="O268" i="13"/>
  <c r="I267" i="13"/>
  <c r="F267" i="13"/>
  <c r="H267" i="13"/>
  <c r="D267" i="13"/>
  <c r="G267" i="13"/>
  <c r="A267" i="13"/>
  <c r="E267" i="13"/>
  <c r="B267" i="13"/>
  <c r="C267" i="13"/>
  <c r="J267" i="13"/>
  <c r="J235" i="14"/>
  <c r="A235" i="14" s="1"/>
  <c r="K235" i="14"/>
  <c r="P236" i="14"/>
  <c r="E236" i="14" l="1"/>
  <c r="D236" i="14"/>
  <c r="C236" i="14"/>
  <c r="G236" i="14"/>
  <c r="F236" i="14"/>
  <c r="B236" i="14"/>
  <c r="I236" i="14"/>
  <c r="H236" i="14"/>
  <c r="O269" i="13"/>
  <c r="J268" i="13"/>
  <c r="H268" i="13"/>
  <c r="G268" i="13"/>
  <c r="E268" i="13"/>
  <c r="B268" i="13"/>
  <c r="C268" i="13"/>
  <c r="I268" i="13"/>
  <c r="D268" i="13"/>
  <c r="F268" i="13"/>
  <c r="A268" i="13"/>
  <c r="K236" i="14"/>
  <c r="J236" i="14"/>
  <c r="A236" i="14" s="1"/>
  <c r="P237" i="14"/>
  <c r="E237" i="14" l="1"/>
  <c r="D237" i="14"/>
  <c r="C237" i="14"/>
  <c r="I237" i="14"/>
  <c r="H237" i="14"/>
  <c r="G237" i="14"/>
  <c r="F237" i="14"/>
  <c r="B237" i="14"/>
  <c r="O270" i="13"/>
  <c r="A269" i="13"/>
  <c r="J269" i="13"/>
  <c r="I269" i="13"/>
  <c r="F269" i="13"/>
  <c r="G269" i="13"/>
  <c r="D269" i="13"/>
  <c r="B269" i="13"/>
  <c r="H269" i="13"/>
  <c r="C269" i="13"/>
  <c r="E269" i="13"/>
  <c r="K237" i="14"/>
  <c r="J237" i="14"/>
  <c r="A237" i="14" s="1"/>
  <c r="P238" i="14"/>
  <c r="E238" i="14" l="1"/>
  <c r="D238" i="14"/>
  <c r="C238" i="14"/>
  <c r="B238" i="14"/>
  <c r="I238" i="14"/>
  <c r="H238" i="14"/>
  <c r="G238" i="14"/>
  <c r="F238" i="14"/>
  <c r="O271" i="13"/>
  <c r="I270" i="13"/>
  <c r="D270" i="13"/>
  <c r="B270" i="13"/>
  <c r="A270" i="13"/>
  <c r="J270" i="13"/>
  <c r="C270" i="13"/>
  <c r="E270" i="13"/>
  <c r="G270" i="13"/>
  <c r="H270" i="13"/>
  <c r="F270" i="13"/>
  <c r="J238" i="14"/>
  <c r="A238" i="14" s="1"/>
  <c r="K238" i="14"/>
  <c r="P239" i="14"/>
  <c r="E239" i="14" l="1"/>
  <c r="D239" i="14"/>
  <c r="C239" i="14"/>
  <c r="H239" i="14"/>
  <c r="G239" i="14"/>
  <c r="F239" i="14"/>
  <c r="B239" i="14"/>
  <c r="I239" i="14"/>
  <c r="O272" i="13"/>
  <c r="B271" i="13"/>
  <c r="A271" i="13"/>
  <c r="I271" i="13"/>
  <c r="C271" i="13"/>
  <c r="H271" i="13"/>
  <c r="E271" i="13"/>
  <c r="F271" i="13"/>
  <c r="D271" i="13"/>
  <c r="J271" i="13"/>
  <c r="G271" i="13"/>
  <c r="K239" i="14"/>
  <c r="J239" i="14"/>
  <c r="A239" i="14" s="1"/>
  <c r="P240" i="14"/>
  <c r="E240" i="14" l="1"/>
  <c r="D240" i="14"/>
  <c r="C240" i="14"/>
  <c r="I240" i="14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J240" i="14"/>
  <c r="A240" i="14" s="1"/>
  <c r="K240" i="14"/>
  <c r="P241" i="14"/>
  <c r="E241" i="14" l="1"/>
  <c r="D241" i="14"/>
  <c r="C241" i="14"/>
  <c r="F241" i="14"/>
  <c r="B241" i="14"/>
  <c r="I241" i="14"/>
  <c r="H241" i="14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J241" i="14"/>
  <c r="A241" i="14" s="1"/>
  <c r="K241" i="14"/>
  <c r="P242" i="14"/>
  <c r="E242" i="14" l="1"/>
  <c r="D242" i="14"/>
  <c r="C242" i="14"/>
  <c r="I242" i="14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J242" i="14"/>
  <c r="A242" i="14" s="1"/>
  <c r="K242" i="14"/>
  <c r="P243" i="14"/>
  <c r="E243" i="14" l="1"/>
  <c r="D243" i="14"/>
  <c r="C243" i="14"/>
  <c r="I243" i="14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J243" i="14"/>
  <c r="A243" i="14" s="1"/>
  <c r="K243" i="14"/>
  <c r="P244" i="14"/>
  <c r="E244" i="14" l="1"/>
  <c r="D244" i="14"/>
  <c r="C244" i="14"/>
  <c r="G244" i="14"/>
  <c r="F244" i="14"/>
  <c r="B244" i="14"/>
  <c r="I244" i="14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J244" i="14"/>
  <c r="A244" i="14" s="1"/>
  <c r="K244" i="14"/>
  <c r="P245" i="14"/>
  <c r="E245" i="14" l="1"/>
  <c r="D245" i="14"/>
  <c r="C245" i="14"/>
  <c r="I245" i="14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J245" i="14"/>
  <c r="A245" i="14" s="1"/>
  <c r="K245" i="14"/>
  <c r="P246" i="14"/>
  <c r="E246" i="14" l="1"/>
  <c r="D246" i="14"/>
  <c r="C246" i="14"/>
  <c r="B246" i="14"/>
  <c r="I246" i="14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J246" i="14"/>
  <c r="A246" i="14" s="1"/>
  <c r="K246" i="14"/>
  <c r="P247" i="14"/>
  <c r="E247" i="14" l="1"/>
  <c r="D247" i="14"/>
  <c r="C247" i="14"/>
  <c r="H247" i="14"/>
  <c r="G247" i="14"/>
  <c r="F247" i="14"/>
  <c r="B247" i="14"/>
  <c r="I247" i="14"/>
  <c r="O280" i="13"/>
  <c r="D279" i="13"/>
  <c r="F279" i="13"/>
  <c r="I279" i="13"/>
  <c r="J279" i="13"/>
  <c r="A279" i="13"/>
  <c r="E279" i="13"/>
  <c r="G279" i="13"/>
  <c r="C279" i="13"/>
  <c r="H279" i="13"/>
  <c r="B279" i="13"/>
  <c r="J247" i="14"/>
  <c r="A247" i="14" s="1"/>
  <c r="K247" i="14"/>
  <c r="P248" i="14"/>
  <c r="E248" i="14" l="1"/>
  <c r="D248" i="14"/>
  <c r="C248" i="14"/>
  <c r="I248" i="14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J248" i="14"/>
  <c r="A248" i="14" s="1"/>
  <c r="K248" i="14"/>
  <c r="P249" i="14"/>
  <c r="E249" i="14" l="1"/>
  <c r="D249" i="14"/>
  <c r="C249" i="14"/>
  <c r="F249" i="14"/>
  <c r="B249" i="14"/>
  <c r="I249" i="14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J249" i="14"/>
  <c r="A249" i="14" s="1"/>
  <c r="K249" i="14"/>
  <c r="P250" i="14"/>
  <c r="E250" i="14" l="1"/>
  <c r="D250" i="14"/>
  <c r="C250" i="14"/>
  <c r="I250" i="14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J250" i="14"/>
  <c r="A250" i="14" s="1"/>
  <c r="K250" i="14"/>
  <c r="P251" i="14"/>
  <c r="G251" i="14" l="1"/>
  <c r="D251" i="14"/>
  <c r="F251" i="14"/>
  <c r="E251" i="14"/>
  <c r="C251" i="14"/>
  <c r="I251" i="14"/>
  <c r="H251" i="14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J251" i="14"/>
  <c r="A251" i="14" s="1"/>
  <c r="K251" i="14"/>
  <c r="P252" i="14"/>
  <c r="G252" i="14" l="1"/>
  <c r="D252" i="14"/>
  <c r="I252" i="14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J252" i="14"/>
  <c r="A252" i="14" s="1"/>
  <c r="K252" i="14"/>
  <c r="P253" i="14"/>
  <c r="G253" i="14" l="1"/>
  <c r="D253" i="14"/>
  <c r="I253" i="14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J253" i="14"/>
  <c r="A253" i="14" s="1"/>
  <c r="K253" i="14"/>
  <c r="P254" i="14"/>
  <c r="G254" i="14" l="1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J254" i="14"/>
  <c r="A254" i="14" s="1"/>
  <c r="K254" i="14"/>
  <c r="P255" i="14"/>
  <c r="G255" i="14" l="1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K255" i="14"/>
  <c r="J255" i="14"/>
  <c r="A255" i="14" s="1"/>
  <c r="P256" i="14"/>
  <c r="G256" i="14" l="1"/>
  <c r="D256" i="14"/>
  <c r="I256" i="14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K256" i="14"/>
  <c r="J256" i="14"/>
  <c r="A256" i="14" s="1"/>
  <c r="P257" i="14"/>
  <c r="G257" i="14" l="1"/>
  <c r="D257" i="14"/>
  <c r="I257" i="14"/>
  <c r="E257" i="14"/>
  <c r="C257" i="14"/>
  <c r="B257" i="14"/>
  <c r="H257" i="14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J257" i="14"/>
  <c r="A257" i="14" s="1"/>
  <c r="K257" i="14"/>
  <c r="P258" i="14"/>
  <c r="G258" i="14" l="1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K258" i="14"/>
  <c r="J258" i="14"/>
  <c r="A258" i="14" s="1"/>
  <c r="P259" i="14"/>
  <c r="G259" i="14" l="1"/>
  <c r="D259" i="14"/>
  <c r="F259" i="14"/>
  <c r="E259" i="14"/>
  <c r="C259" i="14"/>
  <c r="H259" i="14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J259" i="14"/>
  <c r="A259" i="14" s="1"/>
  <c r="K259" i="14"/>
  <c r="P260" i="14"/>
  <c r="G260" i="14" l="1"/>
  <c r="D260" i="14"/>
  <c r="I260" i="14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J260" i="14"/>
  <c r="A260" i="14" s="1"/>
  <c r="K260" i="14"/>
  <c r="P261" i="14"/>
  <c r="G261" i="14" l="1"/>
  <c r="D261" i="14"/>
  <c r="I261" i="14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J261" i="14"/>
  <c r="A261" i="14" s="1"/>
  <c r="K261" i="14"/>
  <c r="P262" i="14"/>
  <c r="G262" i="14" l="1"/>
  <c r="D262" i="14"/>
  <c r="F262" i="14"/>
  <c r="C262" i="14"/>
  <c r="B262" i="14"/>
  <c r="I262" i="14"/>
  <c r="H262" i="14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J262" i="14"/>
  <c r="A262" i="14" s="1"/>
  <c r="K262" i="14"/>
  <c r="P263" i="14"/>
  <c r="G263" i="14" l="1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K263" i="14"/>
  <c r="J263" i="14"/>
  <c r="A263" i="14" s="1"/>
  <c r="P264" i="14"/>
  <c r="G264" i="14" l="1"/>
  <c r="D264" i="14"/>
  <c r="C264" i="14"/>
  <c r="I264" i="14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J264" i="14"/>
  <c r="A264" i="14" s="1"/>
  <c r="K264" i="14"/>
  <c r="P265" i="14"/>
  <c r="G265" i="14" l="1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J265" i="14"/>
  <c r="A265" i="14" s="1"/>
  <c r="K265" i="14"/>
  <c r="P266" i="14"/>
  <c r="G266" i="14" l="1"/>
  <c r="D266" i="14"/>
  <c r="I266" i="14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J266" i="14"/>
  <c r="A266" i="14" s="1"/>
  <c r="K266" i="14"/>
  <c r="P267" i="14"/>
  <c r="G267" i="14" l="1"/>
  <c r="D267" i="14"/>
  <c r="I267" i="14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J267" i="14"/>
  <c r="A267" i="14" s="1"/>
  <c r="K267" i="14"/>
  <c r="P268" i="14"/>
  <c r="G268" i="14" l="1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J268" i="14"/>
  <c r="A268" i="14" s="1"/>
  <c r="K268" i="14"/>
  <c r="P269" i="14"/>
  <c r="G269" i="14" l="1"/>
  <c r="D269" i="14"/>
  <c r="F269" i="14"/>
  <c r="E269" i="14"/>
  <c r="C269" i="14"/>
  <c r="B269" i="14"/>
  <c r="I269" i="14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K269" i="14"/>
  <c r="J269" i="14"/>
  <c r="A269" i="14" s="1"/>
  <c r="P270" i="14"/>
  <c r="G270" i="14" l="1"/>
  <c r="D270" i="14"/>
  <c r="I270" i="14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J270" i="14"/>
  <c r="A270" i="14" s="1"/>
  <c r="K270" i="14"/>
  <c r="P271" i="14"/>
  <c r="G271" i="14" l="1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A272" i="14" s="1"/>
  <c r="P273" i="14"/>
  <c r="G273" i="14" l="1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48" i="14" l="1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E48" i="13" l="1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9" i="13" l="1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U22" i="7" l="1"/>
  <c r="V22" i="7"/>
  <c r="C108" i="2"/>
  <c r="X1455" i="2"/>
  <c r="W1455" i="2"/>
  <c r="P188" i="7"/>
  <c r="C136" i="2" l="1"/>
  <c r="U188" i="7"/>
  <c r="V188" i="7"/>
  <c r="C22" i="7"/>
  <c r="C27" i="7" l="1"/>
  <c r="C30" i="7" s="1"/>
  <c r="C137" i="2"/>
  <c r="C204" i="2"/>
  <c r="C138" i="2" l="1"/>
  <c r="C31" i="7"/>
  <c r="C139" i="2" l="1"/>
  <c r="C33" i="7"/>
  <c r="C36" i="7" l="1"/>
  <c r="C140" i="2"/>
  <c r="C170" i="2" l="1"/>
  <c r="C48" i="7"/>
  <c r="C49" i="7" l="1"/>
  <c r="C53" i="7" s="1"/>
  <c r="C171" i="2"/>
  <c r="C54" i="7" l="1"/>
  <c r="C55" i="7" s="1"/>
  <c r="C172" i="2"/>
  <c r="C300" i="2"/>
  <c r="C173" i="2" l="1"/>
  <c r="C59" i="7"/>
  <c r="C174" i="2" l="1"/>
  <c r="C60" i="7"/>
  <c r="C61" i="7" l="1"/>
  <c r="C175" i="2"/>
  <c r="C176" i="2" l="1"/>
  <c r="C62" i="7"/>
  <c r="C800" i="2"/>
  <c r="C65" i="7" l="1"/>
  <c r="C178" i="2"/>
  <c r="C179" i="2" l="1"/>
  <c r="C180" i="2" s="1"/>
  <c r="C201" i="2" s="1"/>
  <c r="C210" i="2" s="1"/>
  <c r="C216" i="2" s="1"/>
  <c r="C227" i="2" s="1"/>
  <c r="C228" i="2" s="1"/>
  <c r="C229" i="2" s="1"/>
  <c r="C230" i="2" s="1"/>
  <c r="C67" i="7"/>
  <c r="C286" i="2" l="1"/>
  <c r="C290" i="2" s="1"/>
  <c r="C68" i="7"/>
  <c r="C69" i="7" s="1"/>
  <c r="C70" i="7" s="1"/>
  <c r="C71" i="7" s="1"/>
  <c r="C72" i="7" s="1"/>
  <c r="C73" i="7" s="1"/>
  <c r="C77" i="7" s="1"/>
  <c r="C79" i="7" s="1"/>
  <c r="C81" i="7" s="1"/>
  <c r="C82" i="7" s="1"/>
  <c r="C84" i="7" s="1"/>
  <c r="C85" i="7" s="1"/>
  <c r="C88" i="7" s="1"/>
  <c r="C929" i="2"/>
  <c r="C301" i="2" l="1"/>
  <c r="C302" i="2"/>
  <c r="C90" i="7"/>
  <c r="C91" i="7" s="1"/>
  <c r="C93" i="7" l="1"/>
  <c r="C94" i="7" s="1"/>
  <c r="C95" i="7" s="1"/>
  <c r="C96" i="7" s="1"/>
  <c r="C303" i="2"/>
  <c r="C304" i="2" l="1"/>
  <c r="C97" i="7"/>
  <c r="C98" i="7" s="1"/>
  <c r="C99" i="7" l="1"/>
  <c r="C100" i="7" s="1"/>
  <c r="C305" i="2"/>
  <c r="C306" i="2" l="1"/>
  <c r="C101" i="7"/>
  <c r="C102" i="7" l="1"/>
  <c r="C107" i="7" s="1"/>
  <c r="C307" i="2"/>
  <c r="C325" i="2" l="1"/>
  <c r="C108" i="7"/>
  <c r="C111" i="7" s="1"/>
  <c r="C113" i="7" s="1"/>
  <c r="C114" i="7" s="1"/>
  <c r="C115" i="7" s="1"/>
  <c r="C116" i="7" s="1"/>
  <c r="C119" i="7" l="1"/>
  <c r="C120" i="7" s="1"/>
  <c r="C329" i="2"/>
  <c r="C124" i="7" l="1"/>
  <c r="C125" i="7" s="1"/>
  <c r="C330" i="2"/>
  <c r="C331" i="2" l="1"/>
  <c r="C126" i="7"/>
  <c r="C128" i="7" l="1"/>
  <c r="C129" i="7" s="1"/>
  <c r="C130" i="7" s="1"/>
  <c r="C131" i="7" s="1"/>
  <c r="C133" i="7" s="1"/>
  <c r="C333" i="2"/>
  <c r="C344" i="2" l="1"/>
  <c r="C134" i="7"/>
  <c r="C135" i="7" s="1"/>
  <c r="C136" i="7" l="1"/>
  <c r="C137" i="7" s="1"/>
  <c r="C138" i="7" s="1"/>
  <c r="C139" i="7" s="1"/>
  <c r="C141" i="7" s="1"/>
  <c r="C350" i="2"/>
  <c r="C355" i="2" s="1"/>
  <c r="C364" i="2" l="1"/>
  <c r="C365" i="2" s="1"/>
  <c r="C366" i="2" s="1"/>
  <c r="C367" i="2" s="1"/>
  <c r="C375" i="2" s="1"/>
  <c r="C378" i="2" s="1"/>
  <c r="C143" i="7"/>
  <c r="C152" i="7" s="1"/>
  <c r="C153" i="7" s="1"/>
  <c r="C154" i="7" l="1"/>
  <c r="C166" i="7" s="1"/>
  <c r="C383" i="2"/>
  <c r="C385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07" i="2" l="1"/>
  <c r="C413" i="2" s="1"/>
  <c r="C418" i="2" s="1"/>
  <c r="C168" i="7"/>
  <c r="C419" i="2" l="1"/>
  <c r="C420" i="2" s="1"/>
  <c r="C422" i="2" s="1"/>
  <c r="C423" i="2" s="1"/>
  <c r="C428" i="2" s="1"/>
  <c r="C431" i="2" s="1"/>
  <c r="C170" i="7"/>
  <c r="C171" i="7" s="1"/>
  <c r="C172" i="7" l="1"/>
  <c r="C173" i="7" s="1"/>
  <c r="C177" i="7" s="1"/>
  <c r="C178" i="7" s="1"/>
  <c r="C179" i="7" s="1"/>
  <c r="C180" i="7" s="1"/>
  <c r="C182" i="7" s="1"/>
  <c r="C184" i="7" s="1"/>
  <c r="C185" i="7" s="1"/>
  <c r="C188" i="7" s="1"/>
  <c r="C434" i="2"/>
  <c r="C435" i="2" s="1"/>
  <c r="C437" i="2" l="1"/>
  <c r="C438" i="2" s="1"/>
  <c r="C1" i="7"/>
  <c r="P6" i="16" l="1"/>
  <c r="P7" i="16" s="1"/>
  <c r="P8" i="16" s="1"/>
  <c r="O6" i="15"/>
  <c r="O7" i="15" s="1"/>
  <c r="O8" i="15" s="1"/>
  <c r="O9" i="15" s="1"/>
  <c r="C439" i="2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2" i="2" s="1"/>
  <c r="O10" i="15" l="1"/>
  <c r="D8" i="16"/>
  <c r="I8" i="16"/>
  <c r="E8" i="16"/>
  <c r="B8" i="16"/>
  <c r="G8" i="16"/>
  <c r="C8" i="16"/>
  <c r="H8" i="16"/>
  <c r="K8" i="16" s="1"/>
  <c r="F8" i="16"/>
  <c r="H7" i="16"/>
  <c r="F7" i="16"/>
  <c r="D7" i="16"/>
  <c r="B7" i="16"/>
  <c r="E7" i="16"/>
  <c r="C7" i="16"/>
  <c r="I7" i="16"/>
  <c r="K7" i="16" s="1"/>
  <c r="G7" i="16"/>
  <c r="E6" i="16"/>
  <c r="I6" i="16"/>
  <c r="F6" i="16"/>
  <c r="H6" i="16"/>
  <c r="D6" i="16"/>
  <c r="C6" i="16"/>
  <c r="B6" i="16"/>
  <c r="G6" i="16"/>
  <c r="C461" i="2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6" i="2" s="1"/>
  <c r="P9" i="16"/>
  <c r="K6" i="16" l="1"/>
  <c r="J7" i="16"/>
  <c r="J6" i="16"/>
  <c r="F9" i="16"/>
  <c r="D9" i="16"/>
  <c r="H9" i="16"/>
  <c r="E9" i="16"/>
  <c r="I9" i="16"/>
  <c r="G9" i="16"/>
  <c r="C9" i="16"/>
  <c r="B9" i="16"/>
  <c r="C517" i="2"/>
  <c r="C518" i="2" s="1"/>
  <c r="C525" i="2" s="1"/>
  <c r="C526" i="2" s="1"/>
  <c r="C528" i="2" s="1"/>
  <c r="C530" i="2" s="1"/>
  <c r="C562" i="2" s="1"/>
  <c r="C564" i="2" s="1"/>
  <c r="C565" i="2" s="1"/>
  <c r="C566" i="2" s="1"/>
  <c r="C568" i="2" s="1"/>
  <c r="C569" i="2" s="1"/>
  <c r="C570" i="2" s="1"/>
  <c r="C571" i="2" s="1"/>
  <c r="C572" i="2" s="1"/>
  <c r="C573" i="2" s="1"/>
  <c r="C605" i="2" s="1"/>
  <c r="C606" i="2" s="1"/>
  <c r="C607" i="2" s="1"/>
  <c r="C612" i="2" s="1"/>
  <c r="J8" i="16"/>
  <c r="O11" i="15"/>
  <c r="O12" i="15" s="1"/>
  <c r="P10" i="16"/>
  <c r="J9" i="16" l="1"/>
  <c r="C620" i="2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O13" i="15"/>
  <c r="P11" i="16"/>
  <c r="K9" i="16"/>
  <c r="I10" i="16"/>
  <c r="F10" i="16"/>
  <c r="D10" i="16"/>
  <c r="C10" i="16"/>
  <c r="B10" i="16"/>
  <c r="E10" i="16"/>
  <c r="H10" i="16"/>
  <c r="G10" i="16"/>
  <c r="K10" i="16" l="1"/>
  <c r="F11" i="16"/>
  <c r="B11" i="16"/>
  <c r="I11" i="16"/>
  <c r="H11" i="16"/>
  <c r="G11" i="16"/>
  <c r="E11" i="16"/>
  <c r="D11" i="16"/>
  <c r="C11" i="16"/>
  <c r="P12" i="16"/>
  <c r="J10" i="16"/>
  <c r="C680" i="2"/>
  <c r="C688" i="2" s="1"/>
  <c r="C704" i="2" s="1"/>
  <c r="C712" i="2" s="1"/>
  <c r="C715" i="2" s="1"/>
  <c r="O14" i="15"/>
  <c r="K11" i="16" l="1"/>
  <c r="J11" i="16"/>
  <c r="O15" i="15"/>
  <c r="C733" i="2"/>
  <c r="C734" i="2" s="1"/>
  <c r="C735" i="2" s="1"/>
  <c r="C736" i="2" s="1"/>
  <c r="C737" i="2" s="1"/>
  <c r="C727" i="2"/>
  <c r="C728" i="2" s="1"/>
  <c r="P13" i="16"/>
  <c r="C12" i="16"/>
  <c r="H12" i="16"/>
  <c r="K12" i="16" s="1"/>
  <c r="B12" i="16"/>
  <c r="I12" i="16"/>
  <c r="F12" i="16"/>
  <c r="E12" i="16"/>
  <c r="D12" i="16"/>
  <c r="G12" i="16"/>
  <c r="J12" i="16" l="1"/>
  <c r="O16" i="15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C738" i="2"/>
  <c r="C739" i="2" s="1"/>
  <c r="C740" i="2" s="1"/>
  <c r="E13" i="16"/>
  <c r="D13" i="16"/>
  <c r="C13" i="16"/>
  <c r="B13" i="16"/>
  <c r="H13" i="16"/>
  <c r="J13" i="16" s="1"/>
  <c r="I13" i="16"/>
  <c r="G13" i="16"/>
  <c r="F13" i="16"/>
  <c r="P14" i="16"/>
  <c r="C746" i="2" l="1"/>
  <c r="C747" i="2" s="1"/>
  <c r="C752" i="2" s="1"/>
  <c r="C765" i="2" s="1"/>
  <c r="C766" i="2" s="1"/>
  <c r="C767" i="2" s="1"/>
  <c r="C768" i="2" s="1"/>
  <c r="P15" i="16"/>
  <c r="F14" i="16"/>
  <c r="H14" i="16"/>
  <c r="I14" i="16"/>
  <c r="E14" i="16"/>
  <c r="D14" i="16"/>
  <c r="C14" i="16"/>
  <c r="B14" i="16"/>
  <c r="G14" i="16"/>
  <c r="K13" i="16"/>
  <c r="O34" i="15"/>
  <c r="O35" i="15" s="1"/>
  <c r="J14" i="16" l="1"/>
  <c r="O36" i="15"/>
  <c r="O37" i="15" s="1"/>
  <c r="K14" i="16"/>
  <c r="I15" i="16"/>
  <c r="G15" i="16"/>
  <c r="E15" i="16"/>
  <c r="D15" i="16"/>
  <c r="C15" i="16"/>
  <c r="H15" i="16"/>
  <c r="F15" i="16"/>
  <c r="B15" i="16"/>
  <c r="P16" i="16"/>
  <c r="C774" i="2"/>
  <c r="C783" i="2" s="1"/>
  <c r="C789" i="2" s="1"/>
  <c r="C794" i="2" s="1"/>
  <c r="C798" i="2" s="1"/>
  <c r="C799" i="2" s="1"/>
  <c r="C801" i="2" s="1"/>
  <c r="C802" i="2" s="1"/>
  <c r="C803" i="2" s="1"/>
  <c r="C805" i="2" s="1"/>
  <c r="C806" i="2" s="1"/>
  <c r="C807" i="2" s="1"/>
  <c r="C810" i="2" s="1"/>
  <c r="K15" i="16" l="1"/>
  <c r="O38" i="15"/>
  <c r="O39" i="15" s="1"/>
  <c r="J15" i="16"/>
  <c r="C812" i="2"/>
  <c r="C814" i="2" s="1"/>
  <c r="C815" i="2" s="1"/>
  <c r="C817" i="2" s="1"/>
  <c r="C811" i="2"/>
  <c r="B16" i="16"/>
  <c r="I16" i="16"/>
  <c r="J16" i="16" s="1"/>
  <c r="H16" i="16"/>
  <c r="E16" i="16"/>
  <c r="G16" i="16"/>
  <c r="F16" i="16"/>
  <c r="C16" i="16"/>
  <c r="D16" i="16"/>
  <c r="P17" i="16"/>
  <c r="O40" i="15" l="1"/>
  <c r="O41" i="15" s="1"/>
  <c r="O42" i="15" s="1"/>
  <c r="K16" i="16"/>
  <c r="D17" i="16"/>
  <c r="B17" i="16"/>
  <c r="I17" i="16"/>
  <c r="F17" i="16"/>
  <c r="E17" i="16"/>
  <c r="C17" i="16"/>
  <c r="H17" i="16"/>
  <c r="G17" i="16"/>
  <c r="P18" i="16"/>
  <c r="C820" i="2"/>
  <c r="C822" i="2" s="1"/>
  <c r="C844" i="2" s="1"/>
  <c r="J17" i="16" l="1"/>
  <c r="C864" i="2"/>
  <c r="C865" i="2" s="1"/>
  <c r="C871" i="2" s="1"/>
  <c r="B18" i="16"/>
  <c r="H18" i="16"/>
  <c r="I18" i="16"/>
  <c r="K18" i="16" s="1"/>
  <c r="G18" i="16"/>
  <c r="F18" i="16"/>
  <c r="E18" i="16"/>
  <c r="D18" i="16"/>
  <c r="C18" i="16"/>
  <c r="P19" i="16"/>
  <c r="K17" i="16"/>
  <c r="O43" i="15"/>
  <c r="C874" i="2" l="1"/>
  <c r="C879" i="2" s="1"/>
  <c r="E19" i="16"/>
  <c r="D19" i="16"/>
  <c r="C19" i="16"/>
  <c r="B19" i="16"/>
  <c r="H19" i="16"/>
  <c r="I19" i="16"/>
  <c r="J19" i="16" s="1"/>
  <c r="G19" i="16"/>
  <c r="F19" i="16"/>
  <c r="P20" i="16"/>
  <c r="J18" i="16"/>
  <c r="O44" i="15"/>
  <c r="K19" i="16" l="1"/>
  <c r="H20" i="16"/>
  <c r="B20" i="16"/>
  <c r="G20" i="16"/>
  <c r="F20" i="16"/>
  <c r="E20" i="16"/>
  <c r="I20" i="16"/>
  <c r="J20" i="16" s="1"/>
  <c r="D20" i="16"/>
  <c r="C20" i="16"/>
  <c r="P21" i="16"/>
  <c r="C880" i="2"/>
  <c r="C881" i="2" s="1"/>
  <c r="O45" i="15"/>
  <c r="G21" i="16" l="1"/>
  <c r="E21" i="16"/>
  <c r="F21" i="16"/>
  <c r="H21" i="16"/>
  <c r="D21" i="16"/>
  <c r="C21" i="16"/>
  <c r="I21" i="16"/>
  <c r="B21" i="16"/>
  <c r="P22" i="16"/>
  <c r="K20" i="16"/>
  <c r="C889" i="2"/>
  <c r="C890" i="2" s="1"/>
  <c r="O46" i="15"/>
  <c r="K21" i="16" l="1"/>
  <c r="G22" i="16"/>
  <c r="F22" i="16"/>
  <c r="H22" i="16"/>
  <c r="E22" i="16"/>
  <c r="D22" i="16"/>
  <c r="B22" i="16"/>
  <c r="C22" i="16"/>
  <c r="I22" i="16"/>
  <c r="P23" i="16"/>
  <c r="J21" i="16"/>
  <c r="C891" i="2"/>
  <c r="C892" i="2" s="1"/>
  <c r="C917" i="2" s="1"/>
  <c r="C919" i="2" s="1"/>
  <c r="C920" i="2" s="1"/>
  <c r="C921" i="2" s="1"/>
  <c r="C922" i="2" s="1"/>
  <c r="C923" i="2" s="1"/>
  <c r="C924" i="2" s="1"/>
  <c r="C925" i="2" s="1"/>
  <c r="C926" i="2" s="1"/>
  <c r="C927" i="2" s="1"/>
  <c r="C933" i="2" s="1"/>
  <c r="C937" i="2" s="1"/>
  <c r="C939" i="2" s="1"/>
  <c r="C947" i="2" s="1"/>
  <c r="C949" i="2" s="1"/>
  <c r="C956" i="2" s="1"/>
  <c r="O47" i="15"/>
  <c r="J22" i="16" l="1"/>
  <c r="K22" i="16"/>
  <c r="I23" i="16"/>
  <c r="E23" i="16"/>
  <c r="D23" i="16"/>
  <c r="C23" i="16"/>
  <c r="G23" i="16"/>
  <c r="H23" i="16"/>
  <c r="K23" i="16" s="1"/>
  <c r="B23" i="16"/>
  <c r="F23" i="16"/>
  <c r="P24" i="16"/>
  <c r="C957" i="2"/>
  <c r="C958" i="2" s="1"/>
  <c r="C969" i="2" s="1"/>
  <c r="O48" i="15"/>
  <c r="J23" i="16" l="1"/>
  <c r="C970" i="2"/>
  <c r="C972" i="2" s="1"/>
  <c r="C973" i="2" s="1"/>
  <c r="C981" i="2" s="1"/>
  <c r="C24" i="16"/>
  <c r="F24" i="16"/>
  <c r="D24" i="16"/>
  <c r="G24" i="16"/>
  <c r="B24" i="16"/>
  <c r="I24" i="16"/>
  <c r="E24" i="16"/>
  <c r="H24" i="16"/>
  <c r="P25" i="16"/>
  <c r="O49" i="15"/>
  <c r="J24" i="16" l="1"/>
  <c r="C25" i="16"/>
  <c r="B25" i="16"/>
  <c r="E25" i="16"/>
  <c r="G25" i="16"/>
  <c r="H25" i="16"/>
  <c r="D25" i="16"/>
  <c r="I25" i="16"/>
  <c r="F25" i="16"/>
  <c r="P26" i="16"/>
  <c r="K24" i="16"/>
  <c r="C998" i="2"/>
  <c r="C999" i="2" s="1"/>
  <c r="C1000" i="2" s="1"/>
  <c r="C1007" i="2" s="1"/>
  <c r="C1013" i="2" s="1"/>
  <c r="C1014" i="2" s="1"/>
  <c r="C1015" i="2" s="1"/>
  <c r="C1018" i="2" s="1"/>
  <c r="C1023" i="2" s="1"/>
  <c r="C1027" i="2" s="1"/>
  <c r="C1028" i="2" s="1"/>
  <c r="C1029" i="2" s="1"/>
  <c r="C1032" i="2" s="1"/>
  <c r="C1033" i="2" s="1"/>
  <c r="C1037" i="2" s="1"/>
  <c r="C1041" i="2" s="1"/>
  <c r="C1043" i="2" s="1"/>
  <c r="C1044" i="2" s="1"/>
  <c r="C1045" i="2" s="1"/>
  <c r="O50" i="15"/>
  <c r="J25" i="16" l="1"/>
  <c r="C1055" i="2"/>
  <c r="C1056" i="2" s="1"/>
  <c r="C1057" i="2" s="1"/>
  <c r="C1058" i="2" s="1"/>
  <c r="C1059" i="2" s="1"/>
  <c r="C1060" i="2" s="1"/>
  <c r="G26" i="16"/>
  <c r="D26" i="16"/>
  <c r="C26" i="16"/>
  <c r="B26" i="16"/>
  <c r="H26" i="16"/>
  <c r="J26" i="16" s="1"/>
  <c r="E26" i="16"/>
  <c r="I26" i="16"/>
  <c r="F26" i="16"/>
  <c r="P27" i="16"/>
  <c r="K25" i="16"/>
  <c r="O51" i="15"/>
  <c r="G27" i="16" l="1"/>
  <c r="E27" i="16"/>
  <c r="D27" i="16"/>
  <c r="H27" i="16"/>
  <c r="B27" i="16"/>
  <c r="C27" i="16"/>
  <c r="F27" i="16"/>
  <c r="I27" i="16"/>
  <c r="P28" i="16"/>
  <c r="K26" i="16"/>
  <c r="C1061" i="2"/>
  <c r="O52" i="15"/>
  <c r="K27" i="16" l="1"/>
  <c r="E28" i="16"/>
  <c r="B28" i="16"/>
  <c r="I28" i="16"/>
  <c r="H28" i="16"/>
  <c r="C28" i="16"/>
  <c r="G28" i="16"/>
  <c r="F28" i="16"/>
  <c r="D28" i="16"/>
  <c r="P29" i="16"/>
  <c r="J27" i="16"/>
  <c r="C1063" i="2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O53" i="15"/>
  <c r="K28" i="16" l="1"/>
  <c r="C1078" i="2"/>
  <c r="C1076" i="2"/>
  <c r="C1079" i="2" s="1"/>
  <c r="H29" i="16"/>
  <c r="D29" i="16"/>
  <c r="I29" i="16"/>
  <c r="K29" i="16" s="1"/>
  <c r="F29" i="16"/>
  <c r="E29" i="16"/>
  <c r="C29" i="16"/>
  <c r="B29" i="16"/>
  <c r="G29" i="16"/>
  <c r="P30" i="16"/>
  <c r="J28" i="16"/>
  <c r="O54" i="15"/>
  <c r="J29" i="16" l="1"/>
  <c r="C30" i="16"/>
  <c r="F30" i="16"/>
  <c r="D30" i="16"/>
  <c r="B30" i="16"/>
  <c r="G30" i="16"/>
  <c r="H30" i="16"/>
  <c r="E30" i="16"/>
  <c r="I30" i="16"/>
  <c r="P31" i="16"/>
  <c r="C1081" i="2"/>
  <c r="O55" i="15"/>
  <c r="J30" i="16" l="1"/>
  <c r="C1083" i="2"/>
  <c r="C1084" i="2" s="1"/>
  <c r="C1085" i="2" s="1"/>
  <c r="C1086" i="2" s="1"/>
  <c r="C1087" i="2" s="1"/>
  <c r="C1088" i="2" s="1"/>
  <c r="C1082" i="2"/>
  <c r="H31" i="16"/>
  <c r="F31" i="16"/>
  <c r="B31" i="16"/>
  <c r="G31" i="16"/>
  <c r="E31" i="16"/>
  <c r="I31" i="16"/>
  <c r="C31" i="16"/>
  <c r="D31" i="16"/>
  <c r="P32" i="16"/>
  <c r="K30" i="16"/>
  <c r="O56" i="15"/>
  <c r="J31" i="16" l="1"/>
  <c r="I32" i="16"/>
  <c r="F32" i="16"/>
  <c r="E32" i="16"/>
  <c r="B32" i="16"/>
  <c r="D32" i="16"/>
  <c r="H32" i="16"/>
  <c r="J32" i="16" s="1"/>
  <c r="G32" i="16"/>
  <c r="C32" i="16"/>
  <c r="P33" i="16"/>
  <c r="K31" i="16"/>
  <c r="C1089" i="2"/>
  <c r="O57" i="15"/>
  <c r="B33" i="16" l="1"/>
  <c r="F33" i="16"/>
  <c r="E33" i="16"/>
  <c r="H33" i="16"/>
  <c r="G33" i="16"/>
  <c r="C33" i="16"/>
  <c r="I33" i="16"/>
  <c r="D33" i="16"/>
  <c r="P34" i="16"/>
  <c r="C1090" i="2"/>
  <c r="C1091" i="2" s="1"/>
  <c r="C1092" i="2" s="1"/>
  <c r="C1098" i="2" s="1"/>
  <c r="C1101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9" i="2" s="1"/>
  <c r="K32" i="16"/>
  <c r="O58" i="15"/>
  <c r="J33" i="16" l="1"/>
  <c r="C1135" i="2"/>
  <c r="C1136" i="2" s="1"/>
  <c r="H34" i="16"/>
  <c r="E34" i="16"/>
  <c r="F34" i="16"/>
  <c r="D34" i="16"/>
  <c r="C34" i="16"/>
  <c r="I34" i="16"/>
  <c r="J34" i="16" s="1"/>
  <c r="G34" i="16"/>
  <c r="B34" i="16"/>
  <c r="P35" i="16"/>
  <c r="K33" i="16"/>
  <c r="O59" i="15"/>
  <c r="C1139" i="2" l="1"/>
  <c r="C1140" i="2" s="1"/>
  <c r="C1141" i="2" s="1"/>
  <c r="C1148" i="2" s="1"/>
  <c r="I35" i="16"/>
  <c r="E35" i="16"/>
  <c r="C35" i="16"/>
  <c r="G35" i="16"/>
  <c r="H35" i="16"/>
  <c r="F35" i="16"/>
  <c r="D35" i="16"/>
  <c r="B35" i="16"/>
  <c r="P36" i="16"/>
  <c r="K34" i="16"/>
  <c r="O60" i="15"/>
  <c r="J35" i="16" l="1"/>
  <c r="C36" i="16"/>
  <c r="D36" i="16"/>
  <c r="E36" i="16"/>
  <c r="G36" i="16"/>
  <c r="I36" i="16"/>
  <c r="H36" i="16"/>
  <c r="B36" i="16"/>
  <c r="F36" i="16"/>
  <c r="P37" i="16"/>
  <c r="K35" i="16"/>
  <c r="C1150" i="2"/>
  <c r="C1151" i="2" s="1"/>
  <c r="C1152" i="2" s="1"/>
  <c r="C1156" i="2" s="1"/>
  <c r="C1159" i="2" s="1"/>
  <c r="C1161" i="2" s="1"/>
  <c r="O61" i="15"/>
  <c r="J36" i="16" l="1"/>
  <c r="B37" i="16"/>
  <c r="H37" i="16"/>
  <c r="D37" i="16"/>
  <c r="E37" i="16"/>
  <c r="C37" i="16"/>
  <c r="G37" i="16"/>
  <c r="I37" i="16"/>
  <c r="K37" i="16" s="1"/>
  <c r="F37" i="16"/>
  <c r="P38" i="16"/>
  <c r="C1164" i="2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K36" i="16"/>
  <c r="O62" i="15"/>
  <c r="C1209" i="2" l="1"/>
  <c r="C1210" i="2" s="1"/>
  <c r="C1211" i="2" s="1"/>
  <c r="C1213" i="2" s="1"/>
  <c r="B38" i="16"/>
  <c r="H38" i="16"/>
  <c r="E38" i="16"/>
  <c r="I38" i="16"/>
  <c r="J38" i="16" s="1"/>
  <c r="G38" i="16"/>
  <c r="F38" i="16"/>
  <c r="C38" i="16"/>
  <c r="D38" i="16"/>
  <c r="P39" i="16"/>
  <c r="J37" i="16"/>
  <c r="O63" i="15"/>
  <c r="G39" i="16" l="1"/>
  <c r="E39" i="16"/>
  <c r="H39" i="16"/>
  <c r="B39" i="16"/>
  <c r="D39" i="16"/>
  <c r="F39" i="16"/>
  <c r="C39" i="16"/>
  <c r="I39" i="16"/>
  <c r="J39" i="16" s="1"/>
  <c r="P40" i="16"/>
  <c r="K38" i="16"/>
  <c r="C1214" i="2"/>
  <c r="C1216" i="2" s="1"/>
  <c r="C1218" i="2" s="1"/>
  <c r="C1219" i="2" s="1"/>
  <c r="C1220" i="2" s="1"/>
  <c r="C1221" i="2" s="1"/>
  <c r="C1222" i="2" s="1"/>
  <c r="C1240" i="2" s="1"/>
  <c r="C1249" i="2" s="1"/>
  <c r="C1250" i="2" s="1"/>
  <c r="C1255" i="2" s="1"/>
  <c r="O64" i="15"/>
  <c r="K39" i="16" l="1"/>
  <c r="C1280" i="2"/>
  <c r="C1281" i="2" s="1"/>
  <c r="C1282" i="2" s="1"/>
  <c r="C1283" i="2" s="1"/>
  <c r="C1284" i="2" s="1"/>
  <c r="C1285" i="2" s="1"/>
  <c r="C1290" i="2" s="1"/>
  <c r="I40" i="16"/>
  <c r="F40" i="16"/>
  <c r="G40" i="16"/>
  <c r="E40" i="16"/>
  <c r="D40" i="16"/>
  <c r="H40" i="16"/>
  <c r="J40" i="16" s="1"/>
  <c r="B40" i="16"/>
  <c r="C40" i="16"/>
  <c r="P41" i="16"/>
  <c r="O65" i="15"/>
  <c r="H41" i="16" l="1"/>
  <c r="G41" i="16"/>
  <c r="I41" i="16"/>
  <c r="K41" i="16" s="1"/>
  <c r="D41" i="16"/>
  <c r="F41" i="16"/>
  <c r="E41" i="16"/>
  <c r="C41" i="16"/>
  <c r="B41" i="16"/>
  <c r="P42" i="16"/>
  <c r="K40" i="16"/>
  <c r="C1296" i="2"/>
  <c r="O66" i="15"/>
  <c r="D42" i="16" l="1"/>
  <c r="F42" i="16"/>
  <c r="C42" i="16"/>
  <c r="B42" i="16"/>
  <c r="I42" i="16"/>
  <c r="H42" i="16"/>
  <c r="G42" i="16"/>
  <c r="E42" i="16"/>
  <c r="P43" i="16"/>
  <c r="J41" i="16"/>
  <c r="C1305" i="2"/>
  <c r="C1306" i="2" s="1"/>
  <c r="C1307" i="2" s="1"/>
  <c r="O67" i="15"/>
  <c r="K42" i="16" l="1"/>
  <c r="J42" i="16"/>
  <c r="G43" i="16"/>
  <c r="E43" i="16"/>
  <c r="H43" i="16"/>
  <c r="I43" i="16"/>
  <c r="K43" i="16" s="1"/>
  <c r="F43" i="16"/>
  <c r="D43" i="16"/>
  <c r="C43" i="16"/>
  <c r="B43" i="16"/>
  <c r="P44" i="16"/>
  <c r="C1312" i="2"/>
  <c r="O68" i="15"/>
  <c r="J43" i="16" l="1"/>
  <c r="C1315" i="2"/>
  <c r="C1384" i="2" s="1"/>
  <c r="C1404" i="2" s="1"/>
  <c r="C1406" i="2" s="1"/>
  <c r="C1409" i="2" s="1"/>
  <c r="D44" i="16"/>
  <c r="B44" i="16"/>
  <c r="G44" i="16"/>
  <c r="F44" i="16"/>
  <c r="I44" i="16"/>
  <c r="C44" i="16"/>
  <c r="H44" i="16"/>
  <c r="E44" i="16"/>
  <c r="P45" i="16"/>
  <c r="O69" i="15"/>
  <c r="J44" i="16" l="1"/>
  <c r="C1412" i="2"/>
  <c r="C1413" i="2" s="1"/>
  <c r="C1423" i="2" s="1"/>
  <c r="C1425" i="2" s="1"/>
  <c r="C1427" i="2" s="1"/>
  <c r="C1433" i="2" s="1"/>
  <c r="C1435" i="2" s="1"/>
  <c r="C1436" i="2" s="1"/>
  <c r="H45" i="16"/>
  <c r="D45" i="16"/>
  <c r="C45" i="16"/>
  <c r="G45" i="16"/>
  <c r="B45" i="16"/>
  <c r="I45" i="16"/>
  <c r="F45" i="16"/>
  <c r="E45" i="16"/>
  <c r="P46" i="16"/>
  <c r="K44" i="16"/>
  <c r="O70" i="15"/>
  <c r="J45" i="16" l="1"/>
  <c r="C1438" i="2"/>
  <c r="C1443" i="2" s="1"/>
  <c r="C1444" i="2" s="1"/>
  <c r="C1445" i="2" s="1"/>
  <c r="K45" i="16"/>
  <c r="C46" i="16"/>
  <c r="E46" i="16"/>
  <c r="B46" i="16"/>
  <c r="I46" i="16"/>
  <c r="H46" i="16"/>
  <c r="F46" i="16"/>
  <c r="D46" i="16"/>
  <c r="G46" i="16"/>
  <c r="P47" i="16"/>
  <c r="O71" i="15"/>
  <c r="K46" i="16" l="1"/>
  <c r="C1446" i="2"/>
  <c r="C1448" i="2" s="1"/>
  <c r="C1449" i="2" s="1"/>
  <c r="C1451" i="2" s="1"/>
  <c r="C1452" i="2" s="1"/>
  <c r="G47" i="16"/>
  <c r="I47" i="16"/>
  <c r="D47" i="16"/>
  <c r="C47" i="16"/>
  <c r="B47" i="16"/>
  <c r="E47" i="16"/>
  <c r="F47" i="16"/>
  <c r="H47" i="16"/>
  <c r="P48" i="16"/>
  <c r="J46" i="16"/>
  <c r="O72" i="15"/>
  <c r="K47" i="16" l="1"/>
  <c r="C1455" i="2"/>
  <c r="C1" i="2" s="1"/>
  <c r="E48" i="16"/>
  <c r="H48" i="16"/>
  <c r="I48" i="16"/>
  <c r="J48" i="16" s="1"/>
  <c r="F48" i="16"/>
  <c r="G48" i="16"/>
  <c r="C48" i="16"/>
  <c r="D48" i="16"/>
  <c r="B48" i="16"/>
  <c r="P49" i="16"/>
  <c r="J47" i="16"/>
  <c r="O73" i="15"/>
  <c r="K48" i="16" l="1"/>
  <c r="R6" i="6"/>
  <c r="Q6" i="12"/>
  <c r="F49" i="16"/>
  <c r="G49" i="16"/>
  <c r="E49" i="16"/>
  <c r="I49" i="16"/>
  <c r="J49" i="16" s="1"/>
  <c r="C49" i="16"/>
  <c r="D49" i="16"/>
  <c r="B49" i="16"/>
  <c r="H49" i="16"/>
  <c r="P50" i="16"/>
  <c r="O74" i="15"/>
  <c r="C6" i="6" l="1"/>
  <c r="I6" i="6"/>
  <c r="F6" i="6"/>
  <c r="D6" i="6"/>
  <c r="K6" i="6"/>
  <c r="H6" i="6"/>
  <c r="E6" i="6"/>
  <c r="J6" i="6"/>
  <c r="L6" i="6" s="1"/>
  <c r="B6" i="6"/>
  <c r="G6" i="6"/>
  <c r="C50" i="16"/>
  <c r="I50" i="16"/>
  <c r="G50" i="16"/>
  <c r="F50" i="16"/>
  <c r="D50" i="16"/>
  <c r="H50" i="16"/>
  <c r="B50" i="16"/>
  <c r="E50" i="16"/>
  <c r="P51" i="16"/>
  <c r="K49" i="16"/>
  <c r="Q7" i="12"/>
  <c r="R7" i="6"/>
  <c r="O75" i="15"/>
  <c r="M6" i="6" l="1"/>
  <c r="R8" i="6"/>
  <c r="F7" i="6"/>
  <c r="E7" i="6"/>
  <c r="C7" i="6"/>
  <c r="G7" i="6"/>
  <c r="K7" i="6"/>
  <c r="B7" i="6"/>
  <c r="H7" i="6"/>
  <c r="I7" i="6"/>
  <c r="J7" i="6"/>
  <c r="D7" i="6"/>
  <c r="F51" i="16"/>
  <c r="D51" i="16"/>
  <c r="H51" i="16"/>
  <c r="C51" i="16"/>
  <c r="E51" i="16"/>
  <c r="I51" i="16"/>
  <c r="G51" i="16"/>
  <c r="B51" i="16"/>
  <c r="P52" i="16"/>
  <c r="R9" i="6"/>
  <c r="R10" i="6" s="1"/>
  <c r="K50" i="16"/>
  <c r="J50" i="16"/>
  <c r="Q8" i="12"/>
  <c r="Q9" i="12" s="1"/>
  <c r="Q10" i="12" s="1"/>
  <c r="Q11" i="12" s="1"/>
  <c r="Q12" i="12" s="1"/>
  <c r="O76" i="15"/>
  <c r="L7" i="6" l="1"/>
  <c r="M7" i="6"/>
  <c r="G9" i="6"/>
  <c r="D9" i="6"/>
  <c r="F9" i="6"/>
  <c r="H9" i="6"/>
  <c r="J9" i="6"/>
  <c r="M9" i="6" s="1"/>
  <c r="I9" i="6"/>
  <c r="B9" i="6"/>
  <c r="K9" i="6"/>
  <c r="C9" i="6"/>
  <c r="E9" i="6"/>
  <c r="K51" i="16"/>
  <c r="I10" i="6"/>
  <c r="G10" i="6"/>
  <c r="H10" i="6"/>
  <c r="F10" i="6"/>
  <c r="C10" i="6"/>
  <c r="B10" i="6"/>
  <c r="D10" i="6"/>
  <c r="E10" i="6"/>
  <c r="K10" i="6"/>
  <c r="J10" i="6"/>
  <c r="B52" i="16"/>
  <c r="C52" i="16"/>
  <c r="H52" i="16"/>
  <c r="I52" i="16"/>
  <c r="E52" i="16"/>
  <c r="G52" i="16"/>
  <c r="F52" i="16"/>
  <c r="D52" i="16"/>
  <c r="P53" i="16"/>
  <c r="R11" i="6"/>
  <c r="R12" i="6" s="1"/>
  <c r="K8" i="6"/>
  <c r="B8" i="6"/>
  <c r="G8" i="6"/>
  <c r="D8" i="6"/>
  <c r="E8" i="6"/>
  <c r="F8" i="6"/>
  <c r="J8" i="6"/>
  <c r="I8" i="6"/>
  <c r="H8" i="6"/>
  <c r="C8" i="6"/>
  <c r="Q13" i="12"/>
  <c r="J51" i="16"/>
  <c r="O77" i="15"/>
  <c r="L10" i="6" l="1"/>
  <c r="L8" i="6"/>
  <c r="M10" i="6"/>
  <c r="J52" i="16"/>
  <c r="E12" i="6"/>
  <c r="B12" i="6"/>
  <c r="H12" i="6"/>
  <c r="I12" i="6"/>
  <c r="J12" i="6"/>
  <c r="K12" i="6"/>
  <c r="F12" i="6"/>
  <c r="G12" i="6"/>
  <c r="C12" i="6"/>
  <c r="D12" i="6"/>
  <c r="D53" i="16"/>
  <c r="H53" i="16"/>
  <c r="B53" i="16"/>
  <c r="I53" i="16"/>
  <c r="F53" i="16"/>
  <c r="G53" i="16"/>
  <c r="E53" i="16"/>
  <c r="C53" i="16"/>
  <c r="P54" i="16"/>
  <c r="K52" i="16"/>
  <c r="L9" i="6"/>
  <c r="Q15" i="12"/>
  <c r="Q14" i="12"/>
  <c r="M8" i="6"/>
  <c r="R13" i="6"/>
  <c r="R14" i="6" s="1"/>
  <c r="E11" i="6"/>
  <c r="H11" i="6"/>
  <c r="D11" i="6"/>
  <c r="K11" i="6"/>
  <c r="I11" i="6"/>
  <c r="J11" i="6"/>
  <c r="C11" i="6"/>
  <c r="B11" i="6"/>
  <c r="G11" i="6"/>
  <c r="F11" i="6"/>
  <c r="O78" i="15"/>
  <c r="M11" i="6" l="1"/>
  <c r="L12" i="6"/>
  <c r="K53" i="16"/>
  <c r="E14" i="6"/>
  <c r="F14" i="6"/>
  <c r="H14" i="6"/>
  <c r="K14" i="6"/>
  <c r="M14" i="6" s="1"/>
  <c r="I14" i="6"/>
  <c r="G14" i="6"/>
  <c r="C14" i="6"/>
  <c r="J14" i="6"/>
  <c r="D14" i="6"/>
  <c r="B14" i="6"/>
  <c r="J53" i="16"/>
  <c r="L11" i="6"/>
  <c r="Q16" i="12"/>
  <c r="H54" i="16"/>
  <c r="I54" i="16"/>
  <c r="G54" i="16"/>
  <c r="D54" i="16"/>
  <c r="B54" i="16"/>
  <c r="E54" i="16"/>
  <c r="F54" i="16"/>
  <c r="C54" i="16"/>
  <c r="P55" i="16"/>
  <c r="R15" i="6"/>
  <c r="M12" i="6"/>
  <c r="G13" i="6"/>
  <c r="C13" i="6"/>
  <c r="J13" i="6"/>
  <c r="F13" i="6"/>
  <c r="H13" i="6"/>
  <c r="B13" i="6"/>
  <c r="K13" i="6"/>
  <c r="L13" i="6" s="1"/>
  <c r="D13" i="6"/>
  <c r="E13" i="6"/>
  <c r="I13" i="6"/>
  <c r="O79" i="15"/>
  <c r="K54" i="16" l="1"/>
  <c r="M13" i="6"/>
  <c r="E55" i="16"/>
  <c r="H55" i="16"/>
  <c r="F55" i="16"/>
  <c r="B55" i="16"/>
  <c r="D55" i="16"/>
  <c r="C55" i="16"/>
  <c r="I55" i="16"/>
  <c r="J55" i="16" s="1"/>
  <c r="G55" i="16"/>
  <c r="P56" i="16"/>
  <c r="L14" i="6"/>
  <c r="J54" i="16"/>
  <c r="Q17" i="12"/>
  <c r="G15" i="6"/>
  <c r="F15" i="6"/>
  <c r="I15" i="6"/>
  <c r="C15" i="6"/>
  <c r="D15" i="6"/>
  <c r="H15" i="6"/>
  <c r="E15" i="6"/>
  <c r="B15" i="6"/>
  <c r="J15" i="6"/>
  <c r="K15" i="6"/>
  <c r="L15" i="6" s="1"/>
  <c r="R16" i="6"/>
  <c r="O80" i="15"/>
  <c r="Q18" i="12" l="1"/>
  <c r="K55" i="16"/>
  <c r="E56" i="16"/>
  <c r="D56" i="16"/>
  <c r="H56" i="16"/>
  <c r="C56" i="16"/>
  <c r="I56" i="16"/>
  <c r="B56" i="16"/>
  <c r="G56" i="16"/>
  <c r="F56" i="16"/>
  <c r="P57" i="16"/>
  <c r="H16" i="6"/>
  <c r="I16" i="6"/>
  <c r="C16" i="6"/>
  <c r="B16" i="6"/>
  <c r="J16" i="6"/>
  <c r="F16" i="6"/>
  <c r="K16" i="6"/>
  <c r="D16" i="6"/>
  <c r="E16" i="6"/>
  <c r="G16" i="6"/>
  <c r="R17" i="6"/>
  <c r="M15" i="6"/>
  <c r="O81" i="15"/>
  <c r="L16" i="6" l="1"/>
  <c r="M16" i="6"/>
  <c r="K56" i="16"/>
  <c r="J56" i="16"/>
  <c r="I57" i="16"/>
  <c r="H57" i="16"/>
  <c r="D57" i="16"/>
  <c r="E57" i="16"/>
  <c r="C57" i="16"/>
  <c r="B57" i="16"/>
  <c r="F57" i="16"/>
  <c r="G57" i="16"/>
  <c r="P58" i="16"/>
  <c r="D17" i="6"/>
  <c r="I17" i="6"/>
  <c r="J17" i="6"/>
  <c r="E17" i="6"/>
  <c r="C17" i="6"/>
  <c r="B17" i="6"/>
  <c r="H17" i="6"/>
  <c r="F17" i="6"/>
  <c r="G17" i="6"/>
  <c r="K17" i="6"/>
  <c r="L17" i="6" s="1"/>
  <c r="R18" i="6"/>
  <c r="Q19" i="12"/>
  <c r="O82" i="15"/>
  <c r="J57" i="16" l="1"/>
  <c r="K57" i="16"/>
  <c r="Q20" i="12"/>
  <c r="I58" i="16"/>
  <c r="B58" i="16"/>
  <c r="F58" i="16"/>
  <c r="E58" i="16"/>
  <c r="H58" i="16"/>
  <c r="K58" i="16" s="1"/>
  <c r="G58" i="16"/>
  <c r="D58" i="16"/>
  <c r="C58" i="16"/>
  <c r="P59" i="16"/>
  <c r="K18" i="6"/>
  <c r="E18" i="6"/>
  <c r="I18" i="6"/>
  <c r="H18" i="6"/>
  <c r="C18" i="6"/>
  <c r="B18" i="6"/>
  <c r="D18" i="6"/>
  <c r="J18" i="6"/>
  <c r="M18" i="6" s="1"/>
  <c r="F18" i="6"/>
  <c r="G18" i="6"/>
  <c r="R19" i="6"/>
  <c r="M17" i="6"/>
  <c r="O83" i="15"/>
  <c r="L18" i="6" l="1"/>
  <c r="C59" i="16"/>
  <c r="E59" i="16"/>
  <c r="G59" i="16"/>
  <c r="I59" i="16"/>
  <c r="D59" i="16"/>
  <c r="H59" i="16"/>
  <c r="B59" i="16"/>
  <c r="F59" i="16"/>
  <c r="P60" i="16"/>
  <c r="Q21" i="12"/>
  <c r="J58" i="16"/>
  <c r="G19" i="6"/>
  <c r="J19" i="6"/>
  <c r="C19" i="6"/>
  <c r="B19" i="6"/>
  <c r="H19" i="6"/>
  <c r="F19" i="6"/>
  <c r="D19" i="6"/>
  <c r="E19" i="6"/>
  <c r="I19" i="6"/>
  <c r="K19" i="6"/>
  <c r="L19" i="6" s="1"/>
  <c r="R20" i="6"/>
  <c r="O84" i="15"/>
  <c r="Q22" i="12" l="1"/>
  <c r="K59" i="16"/>
  <c r="C20" i="6"/>
  <c r="B20" i="6"/>
  <c r="G20" i="6"/>
  <c r="F20" i="6"/>
  <c r="H20" i="6"/>
  <c r="I20" i="6"/>
  <c r="K20" i="6"/>
  <c r="J20" i="6"/>
  <c r="E20" i="6"/>
  <c r="D20" i="6"/>
  <c r="R21" i="6"/>
  <c r="M19" i="6"/>
  <c r="D60" i="16"/>
  <c r="E60" i="16"/>
  <c r="F60" i="16"/>
  <c r="B60" i="16"/>
  <c r="I60" i="16"/>
  <c r="H60" i="16"/>
  <c r="G60" i="16"/>
  <c r="C60" i="16"/>
  <c r="P61" i="16"/>
  <c r="J59" i="16"/>
  <c r="O85" i="15"/>
  <c r="L20" i="6" l="1"/>
  <c r="J60" i="16"/>
  <c r="K60" i="16"/>
  <c r="F21" i="6"/>
  <c r="J21" i="6"/>
  <c r="K21" i="6"/>
  <c r="M21" i="6" s="1"/>
  <c r="H21" i="6"/>
  <c r="I21" i="6"/>
  <c r="E21" i="6"/>
  <c r="G21" i="6"/>
  <c r="B21" i="6"/>
  <c r="D21" i="6"/>
  <c r="C21" i="6"/>
  <c r="R22" i="6"/>
  <c r="M20" i="6"/>
  <c r="G61" i="16"/>
  <c r="D61" i="16"/>
  <c r="E61" i="16"/>
  <c r="B61" i="16"/>
  <c r="F61" i="16"/>
  <c r="C61" i="16"/>
  <c r="H61" i="16"/>
  <c r="I61" i="16"/>
  <c r="P62" i="16"/>
  <c r="Q23" i="12"/>
  <c r="O86" i="15"/>
  <c r="L21" i="6" l="1"/>
  <c r="J61" i="16"/>
  <c r="K61" i="16"/>
  <c r="B22" i="6"/>
  <c r="C22" i="6"/>
  <c r="K22" i="6"/>
  <c r="F22" i="6"/>
  <c r="D22" i="6"/>
  <c r="G22" i="6"/>
  <c r="H22" i="6"/>
  <c r="E22" i="6"/>
  <c r="J22" i="6"/>
  <c r="I22" i="6"/>
  <c r="R23" i="6"/>
  <c r="G62" i="16"/>
  <c r="E62" i="16"/>
  <c r="B62" i="16"/>
  <c r="F62" i="16"/>
  <c r="D62" i="16"/>
  <c r="I62" i="16"/>
  <c r="H62" i="16"/>
  <c r="C62" i="16"/>
  <c r="P63" i="16"/>
  <c r="Q24" i="12"/>
  <c r="O87" i="15"/>
  <c r="L22" i="6" l="1"/>
  <c r="M22" i="6"/>
  <c r="K62" i="16"/>
  <c r="B63" i="16"/>
  <c r="E63" i="16"/>
  <c r="G63" i="16"/>
  <c r="C63" i="16"/>
  <c r="H63" i="16"/>
  <c r="I63" i="16"/>
  <c r="F63" i="16"/>
  <c r="D63" i="16"/>
  <c r="P64" i="16"/>
  <c r="J62" i="16"/>
  <c r="Q25" i="12"/>
  <c r="G23" i="6"/>
  <c r="C23" i="6"/>
  <c r="J23" i="6"/>
  <c r="I23" i="6"/>
  <c r="D23" i="6"/>
  <c r="K23" i="6"/>
  <c r="L23" i="6" s="1"/>
  <c r="B23" i="6"/>
  <c r="E23" i="6"/>
  <c r="H23" i="6"/>
  <c r="F23" i="6"/>
  <c r="R24" i="6"/>
  <c r="O88" i="15"/>
  <c r="K63" i="16" l="1"/>
  <c r="M23" i="6"/>
  <c r="G24" i="6"/>
  <c r="J24" i="6"/>
  <c r="I24" i="6"/>
  <c r="E24" i="6"/>
  <c r="D24" i="6"/>
  <c r="F24" i="6"/>
  <c r="H24" i="6"/>
  <c r="K24" i="6"/>
  <c r="B24" i="6"/>
  <c r="C24" i="6"/>
  <c r="R25" i="6"/>
  <c r="J63" i="16"/>
  <c r="I64" i="16"/>
  <c r="G64" i="16"/>
  <c r="H64" i="16"/>
  <c r="C64" i="16"/>
  <c r="E64" i="16"/>
  <c r="F64" i="16"/>
  <c r="B64" i="16"/>
  <c r="D64" i="16"/>
  <c r="P65" i="16"/>
  <c r="Q26" i="12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O89" i="15"/>
  <c r="M24" i="6" l="1"/>
  <c r="L24" i="6"/>
  <c r="K64" i="16"/>
  <c r="H65" i="16"/>
  <c r="G65" i="16"/>
  <c r="F65" i="16"/>
  <c r="D65" i="16"/>
  <c r="E65" i="16"/>
  <c r="B65" i="16"/>
  <c r="I65" i="16"/>
  <c r="C65" i="16"/>
  <c r="P66" i="16"/>
  <c r="B25" i="6"/>
  <c r="F25" i="6"/>
  <c r="J25" i="6"/>
  <c r="H25" i="6"/>
  <c r="D25" i="6"/>
  <c r="I25" i="6"/>
  <c r="K25" i="6"/>
  <c r="G25" i="6"/>
  <c r="C25" i="6"/>
  <c r="E25" i="6"/>
  <c r="R26" i="6"/>
  <c r="J64" i="16"/>
  <c r="Q82" i="12"/>
  <c r="O90" i="15"/>
  <c r="M25" i="6" l="1"/>
  <c r="J65" i="16"/>
  <c r="K65" i="16"/>
  <c r="Q83" i="12"/>
  <c r="J26" i="6"/>
  <c r="K26" i="6"/>
  <c r="L26" i="6" s="1"/>
  <c r="E26" i="6"/>
  <c r="C26" i="6"/>
  <c r="G26" i="6"/>
  <c r="H26" i="6"/>
  <c r="D26" i="6"/>
  <c r="F26" i="6"/>
  <c r="B26" i="6"/>
  <c r="I26" i="6"/>
  <c r="R27" i="6"/>
  <c r="Q84" i="12"/>
  <c r="Q85" i="12" s="1"/>
  <c r="Q86" i="12" s="1"/>
  <c r="L25" i="6"/>
  <c r="B66" i="16"/>
  <c r="H66" i="16"/>
  <c r="E66" i="16"/>
  <c r="I66" i="16"/>
  <c r="K66" i="16" s="1"/>
  <c r="G66" i="16"/>
  <c r="F66" i="16"/>
  <c r="C66" i="16"/>
  <c r="D66" i="16"/>
  <c r="P67" i="16"/>
  <c r="O91" i="15"/>
  <c r="J66" i="16" l="1"/>
  <c r="C27" i="6"/>
  <c r="J27" i="6"/>
  <c r="B27" i="6"/>
  <c r="H27" i="6"/>
  <c r="D27" i="6"/>
  <c r="E27" i="6"/>
  <c r="K27" i="6"/>
  <c r="L27" i="6" s="1"/>
  <c r="I27" i="6"/>
  <c r="G27" i="6"/>
  <c r="F27" i="6"/>
  <c r="R28" i="6"/>
  <c r="Q87" i="12"/>
  <c r="Q88" i="12" s="1"/>
  <c r="M26" i="6"/>
  <c r="D67" i="16"/>
  <c r="C67" i="16"/>
  <c r="G67" i="16"/>
  <c r="H67" i="16"/>
  <c r="B67" i="16"/>
  <c r="F67" i="16"/>
  <c r="E67" i="16"/>
  <c r="I67" i="16"/>
  <c r="P68" i="16"/>
  <c r="O92" i="15"/>
  <c r="K67" i="16" l="1"/>
  <c r="B68" i="16"/>
  <c r="I68" i="16"/>
  <c r="F68" i="16"/>
  <c r="H68" i="16"/>
  <c r="E68" i="16"/>
  <c r="D68" i="16"/>
  <c r="C68" i="16"/>
  <c r="G68" i="16"/>
  <c r="P69" i="16"/>
  <c r="G28" i="6"/>
  <c r="I28" i="6"/>
  <c r="D28" i="6"/>
  <c r="H28" i="6"/>
  <c r="J28" i="6"/>
  <c r="F28" i="6"/>
  <c r="K28" i="6"/>
  <c r="B28" i="6"/>
  <c r="C28" i="6"/>
  <c r="E28" i="6"/>
  <c r="R29" i="6"/>
  <c r="J67" i="16"/>
  <c r="Q89" i="12"/>
  <c r="M27" i="6"/>
  <c r="O93" i="15"/>
  <c r="K68" i="16" l="1"/>
  <c r="M28" i="6"/>
  <c r="Q90" i="12"/>
  <c r="Q91" i="12" s="1"/>
  <c r="B69" i="16"/>
  <c r="G69" i="16"/>
  <c r="I69" i="16"/>
  <c r="D69" i="16"/>
  <c r="E69" i="16"/>
  <c r="F69" i="16"/>
  <c r="C69" i="16"/>
  <c r="H69" i="16"/>
  <c r="P70" i="16"/>
  <c r="J68" i="16"/>
  <c r="K29" i="6"/>
  <c r="L29" i="6" s="1"/>
  <c r="B29" i="6"/>
  <c r="H29" i="6"/>
  <c r="C29" i="6"/>
  <c r="G29" i="6"/>
  <c r="J29" i="6"/>
  <c r="D29" i="6"/>
  <c r="I29" i="6"/>
  <c r="E29" i="6"/>
  <c r="F29" i="6"/>
  <c r="R30" i="6"/>
  <c r="L28" i="6"/>
  <c r="O94" i="15"/>
  <c r="J69" i="16" l="1"/>
  <c r="Q92" i="12"/>
  <c r="C30" i="6"/>
  <c r="B30" i="6"/>
  <c r="H30" i="6"/>
  <c r="D30" i="6"/>
  <c r="I30" i="6"/>
  <c r="K30" i="6"/>
  <c r="L30" i="6" s="1"/>
  <c r="G30" i="6"/>
  <c r="J30" i="6"/>
  <c r="E30" i="6"/>
  <c r="F30" i="6"/>
  <c r="R31" i="6"/>
  <c r="M29" i="6"/>
  <c r="B70" i="16"/>
  <c r="E70" i="16"/>
  <c r="D70" i="16"/>
  <c r="H70" i="16"/>
  <c r="I70" i="16"/>
  <c r="G70" i="16"/>
  <c r="F70" i="16"/>
  <c r="C70" i="16"/>
  <c r="P71" i="16"/>
  <c r="K69" i="16"/>
  <c r="A94" i="15"/>
  <c r="H94" i="15"/>
  <c r="G94" i="15"/>
  <c r="C94" i="15"/>
  <c r="D94" i="15"/>
  <c r="I94" i="15"/>
  <c r="E94" i="15"/>
  <c r="J94" i="15"/>
  <c r="F94" i="15"/>
  <c r="B94" i="15"/>
  <c r="O95" i="15"/>
  <c r="K70" i="16" l="1"/>
  <c r="J70" i="16"/>
  <c r="M30" i="6"/>
  <c r="Q93" i="12"/>
  <c r="Q94" i="12" s="1"/>
  <c r="B71" i="16"/>
  <c r="I71" i="16"/>
  <c r="H71" i="16"/>
  <c r="G71" i="16"/>
  <c r="C71" i="16"/>
  <c r="E71" i="16"/>
  <c r="F71" i="16"/>
  <c r="D71" i="16"/>
  <c r="P72" i="16"/>
  <c r="K31" i="6"/>
  <c r="E31" i="6"/>
  <c r="J31" i="6"/>
  <c r="I31" i="6"/>
  <c r="B31" i="6"/>
  <c r="C31" i="6"/>
  <c r="F31" i="6"/>
  <c r="G31" i="6"/>
  <c r="D31" i="6"/>
  <c r="H31" i="6"/>
  <c r="R32" i="6"/>
  <c r="G95" i="15"/>
  <c r="H95" i="15"/>
  <c r="A95" i="15"/>
  <c r="F95" i="15"/>
  <c r="C95" i="15"/>
  <c r="E95" i="15"/>
  <c r="J95" i="15"/>
  <c r="D95" i="15"/>
  <c r="I95" i="15"/>
  <c r="B95" i="15"/>
  <c r="O96" i="15"/>
  <c r="L31" i="6" l="1"/>
  <c r="K71" i="16"/>
  <c r="J71" i="16"/>
  <c r="Q95" i="12"/>
  <c r="F32" i="6"/>
  <c r="G32" i="6"/>
  <c r="I32" i="6"/>
  <c r="E32" i="6"/>
  <c r="J32" i="6"/>
  <c r="H32" i="6"/>
  <c r="K32" i="6"/>
  <c r="C32" i="6"/>
  <c r="B32" i="6"/>
  <c r="D32" i="6"/>
  <c r="R33" i="6"/>
  <c r="M31" i="6"/>
  <c r="I72" i="16"/>
  <c r="D72" i="16"/>
  <c r="B72" i="16"/>
  <c r="H72" i="16"/>
  <c r="C72" i="16"/>
  <c r="E72" i="16"/>
  <c r="G72" i="16"/>
  <c r="F72" i="16"/>
  <c r="P73" i="16"/>
  <c r="Q96" i="12"/>
  <c r="E96" i="15"/>
  <c r="D96" i="15"/>
  <c r="B96" i="15"/>
  <c r="A96" i="15"/>
  <c r="G96" i="15"/>
  <c r="F96" i="15"/>
  <c r="H96" i="15"/>
  <c r="I96" i="15"/>
  <c r="C96" i="15"/>
  <c r="J96" i="15"/>
  <c r="O97" i="15"/>
  <c r="K72" i="16" l="1"/>
  <c r="Q97" i="12"/>
  <c r="Q98" i="12" s="1"/>
  <c r="M32" i="6"/>
  <c r="L32" i="6"/>
  <c r="J72" i="16"/>
  <c r="G33" i="6"/>
  <c r="F33" i="6"/>
  <c r="D33" i="6"/>
  <c r="J33" i="6"/>
  <c r="C33" i="6"/>
  <c r="B33" i="6"/>
  <c r="E33" i="6"/>
  <c r="K33" i="6"/>
  <c r="H33" i="6"/>
  <c r="I33" i="6"/>
  <c r="R34" i="6"/>
  <c r="E73" i="16"/>
  <c r="G73" i="16"/>
  <c r="H73" i="16"/>
  <c r="C73" i="16"/>
  <c r="B73" i="16"/>
  <c r="I73" i="16"/>
  <c r="F73" i="16"/>
  <c r="D73" i="16"/>
  <c r="P74" i="16"/>
  <c r="Q99" i="12"/>
  <c r="E97" i="15"/>
  <c r="I97" i="15"/>
  <c r="A97" i="15"/>
  <c r="J97" i="15"/>
  <c r="G97" i="15"/>
  <c r="H97" i="15"/>
  <c r="F97" i="15"/>
  <c r="D97" i="15"/>
  <c r="C97" i="15"/>
  <c r="B97" i="15"/>
  <c r="O98" i="15"/>
  <c r="M33" i="6" l="1"/>
  <c r="K73" i="16"/>
  <c r="J73" i="16"/>
  <c r="K34" i="6"/>
  <c r="H34" i="6"/>
  <c r="B34" i="6"/>
  <c r="C34" i="6"/>
  <c r="J34" i="6"/>
  <c r="I34" i="6"/>
  <c r="E34" i="6"/>
  <c r="G34" i="6"/>
  <c r="F34" i="6"/>
  <c r="D34" i="6"/>
  <c r="R35" i="6"/>
  <c r="L33" i="6"/>
  <c r="G74" i="16"/>
  <c r="I74" i="16"/>
  <c r="F74" i="16"/>
  <c r="E74" i="16"/>
  <c r="C74" i="16"/>
  <c r="D74" i="16"/>
  <c r="B74" i="16"/>
  <c r="H74" i="16"/>
  <c r="P75" i="16"/>
  <c r="A98" i="15"/>
  <c r="H98" i="15"/>
  <c r="G98" i="15"/>
  <c r="D98" i="15"/>
  <c r="B98" i="15"/>
  <c r="F98" i="15"/>
  <c r="J98" i="15"/>
  <c r="I98" i="15"/>
  <c r="C98" i="15"/>
  <c r="E98" i="15"/>
  <c r="O99" i="15"/>
  <c r="Q100" i="12"/>
  <c r="L34" i="6" l="1"/>
  <c r="K74" i="16"/>
  <c r="J74" i="16"/>
  <c r="M34" i="6"/>
  <c r="G35" i="6"/>
  <c r="E35" i="6"/>
  <c r="B35" i="6"/>
  <c r="H35" i="6"/>
  <c r="D35" i="6"/>
  <c r="C35" i="6"/>
  <c r="J35" i="6"/>
  <c r="F35" i="6"/>
  <c r="I35" i="6"/>
  <c r="K35" i="6"/>
  <c r="R36" i="6"/>
  <c r="I75" i="16"/>
  <c r="E75" i="16"/>
  <c r="C75" i="16"/>
  <c r="F75" i="16"/>
  <c r="G75" i="16"/>
  <c r="B75" i="16"/>
  <c r="D75" i="16"/>
  <c r="H75" i="16"/>
  <c r="P76" i="16"/>
  <c r="Q101" i="12"/>
  <c r="F99" i="15"/>
  <c r="G99" i="15"/>
  <c r="B99" i="15"/>
  <c r="H99" i="15"/>
  <c r="D99" i="15"/>
  <c r="C99" i="15"/>
  <c r="I99" i="15"/>
  <c r="E99" i="15"/>
  <c r="J99" i="15"/>
  <c r="A99" i="15"/>
  <c r="O100" i="15"/>
  <c r="J75" i="16" l="1"/>
  <c r="M35" i="6"/>
  <c r="K75" i="16"/>
  <c r="G36" i="6"/>
  <c r="B36" i="6"/>
  <c r="C36" i="6"/>
  <c r="J36" i="6"/>
  <c r="D36" i="6"/>
  <c r="H36" i="6"/>
  <c r="F36" i="6"/>
  <c r="E36" i="6"/>
  <c r="I36" i="6"/>
  <c r="K36" i="6"/>
  <c r="L36" i="6" s="1"/>
  <c r="R37" i="6"/>
  <c r="G76" i="16"/>
  <c r="H76" i="16"/>
  <c r="E76" i="16"/>
  <c r="D76" i="16"/>
  <c r="F76" i="16"/>
  <c r="C76" i="16"/>
  <c r="I76" i="16"/>
  <c r="B76" i="16"/>
  <c r="P77" i="16"/>
  <c r="L35" i="6"/>
  <c r="G100" i="15"/>
  <c r="J100" i="15"/>
  <c r="B100" i="15"/>
  <c r="I100" i="15"/>
  <c r="C100" i="15"/>
  <c r="H100" i="15"/>
  <c r="E100" i="15"/>
  <c r="F100" i="15"/>
  <c r="A100" i="15"/>
  <c r="D100" i="15"/>
  <c r="O101" i="15"/>
  <c r="Q102" i="12"/>
  <c r="J76" i="16" l="1"/>
  <c r="K76" i="16"/>
  <c r="I77" i="16"/>
  <c r="B77" i="16"/>
  <c r="D77" i="16"/>
  <c r="G77" i="16"/>
  <c r="C77" i="16"/>
  <c r="E77" i="16"/>
  <c r="F77" i="16"/>
  <c r="H77" i="16"/>
  <c r="P78" i="16"/>
  <c r="G37" i="6"/>
  <c r="E37" i="6"/>
  <c r="D37" i="6"/>
  <c r="I37" i="6"/>
  <c r="F37" i="6"/>
  <c r="H37" i="6"/>
  <c r="B37" i="6"/>
  <c r="C37" i="6"/>
  <c r="J37" i="6"/>
  <c r="K37" i="6"/>
  <c r="L37" i="6" s="1"/>
  <c r="R38" i="6"/>
  <c r="M36" i="6"/>
  <c r="Q103" i="12"/>
  <c r="F101" i="15"/>
  <c r="A101" i="15"/>
  <c r="D101" i="15"/>
  <c r="I101" i="15"/>
  <c r="C101" i="15"/>
  <c r="J101" i="15"/>
  <c r="B101" i="15"/>
  <c r="E101" i="15"/>
  <c r="H101" i="15"/>
  <c r="G101" i="15"/>
  <c r="O102" i="15"/>
  <c r="M37" i="6" l="1"/>
  <c r="J77" i="16"/>
  <c r="H78" i="16"/>
  <c r="C78" i="16"/>
  <c r="I78" i="16"/>
  <c r="J78" i="16" s="1"/>
  <c r="G78" i="16"/>
  <c r="B78" i="16"/>
  <c r="F78" i="16"/>
  <c r="E78" i="16"/>
  <c r="D78" i="16"/>
  <c r="P79" i="16"/>
  <c r="K77" i="16"/>
  <c r="R39" i="6"/>
  <c r="I38" i="6"/>
  <c r="H38" i="6"/>
  <c r="E38" i="6"/>
  <c r="K38" i="6"/>
  <c r="D38" i="6"/>
  <c r="G38" i="6"/>
  <c r="C38" i="6"/>
  <c r="B38" i="6"/>
  <c r="F38" i="6"/>
  <c r="J38" i="6"/>
  <c r="M38" i="6" s="1"/>
  <c r="B102" i="15"/>
  <c r="J102" i="15"/>
  <c r="F102" i="15"/>
  <c r="I102" i="15"/>
  <c r="H102" i="15"/>
  <c r="D102" i="15"/>
  <c r="G102" i="15"/>
  <c r="E102" i="15"/>
  <c r="A102" i="15"/>
  <c r="C102" i="15"/>
  <c r="O103" i="15"/>
  <c r="Q104" i="12"/>
  <c r="K78" i="16" l="1"/>
  <c r="G39" i="6"/>
  <c r="F39" i="6"/>
  <c r="H39" i="6"/>
  <c r="B39" i="6"/>
  <c r="K39" i="6"/>
  <c r="C39" i="6"/>
  <c r="D39" i="6"/>
  <c r="E39" i="6"/>
  <c r="I39" i="6"/>
  <c r="J39" i="6"/>
  <c r="R40" i="6"/>
  <c r="B79" i="16"/>
  <c r="F79" i="16"/>
  <c r="H79" i="16"/>
  <c r="I79" i="16"/>
  <c r="J79" i="16" s="1"/>
  <c r="D79" i="16"/>
  <c r="G79" i="16"/>
  <c r="E79" i="16"/>
  <c r="C79" i="16"/>
  <c r="P80" i="16"/>
  <c r="L38" i="6"/>
  <c r="Q105" i="12"/>
  <c r="B103" i="15"/>
  <c r="C103" i="15"/>
  <c r="E103" i="15"/>
  <c r="D103" i="15"/>
  <c r="H103" i="15"/>
  <c r="G103" i="15"/>
  <c r="J103" i="15"/>
  <c r="F103" i="15"/>
  <c r="I103" i="15"/>
  <c r="A103" i="15"/>
  <c r="O104" i="15"/>
  <c r="M39" i="6" l="1"/>
  <c r="I80" i="16"/>
  <c r="C80" i="16"/>
  <c r="B80" i="16"/>
  <c r="E80" i="16"/>
  <c r="H80" i="16"/>
  <c r="F80" i="16"/>
  <c r="G80" i="16"/>
  <c r="D80" i="16"/>
  <c r="P81" i="16"/>
  <c r="I40" i="6"/>
  <c r="D40" i="6"/>
  <c r="E40" i="6"/>
  <c r="G40" i="6"/>
  <c r="B40" i="6"/>
  <c r="J40" i="6"/>
  <c r="F40" i="6"/>
  <c r="H40" i="6"/>
  <c r="C40" i="6"/>
  <c r="K40" i="6"/>
  <c r="R41" i="6"/>
  <c r="L39" i="6"/>
  <c r="K79" i="16"/>
  <c r="G104" i="15"/>
  <c r="E104" i="15"/>
  <c r="F104" i="15"/>
  <c r="A104" i="15"/>
  <c r="B104" i="15"/>
  <c r="C104" i="15"/>
  <c r="J104" i="15"/>
  <c r="D104" i="15"/>
  <c r="I104" i="15"/>
  <c r="H104" i="15"/>
  <c r="O105" i="15"/>
  <c r="Q106" i="12"/>
  <c r="M40" i="6" l="1"/>
  <c r="K80" i="16"/>
  <c r="J41" i="6"/>
  <c r="C41" i="6"/>
  <c r="E41" i="6"/>
  <c r="B41" i="6"/>
  <c r="K41" i="6"/>
  <c r="L41" i="6" s="1"/>
  <c r="H41" i="6"/>
  <c r="I41" i="6"/>
  <c r="D41" i="6"/>
  <c r="F41" i="6"/>
  <c r="G41" i="6"/>
  <c r="R42" i="6"/>
  <c r="F81" i="16"/>
  <c r="D81" i="16"/>
  <c r="I81" i="16"/>
  <c r="E81" i="16"/>
  <c r="C81" i="16"/>
  <c r="B81" i="16"/>
  <c r="H81" i="16"/>
  <c r="G81" i="16"/>
  <c r="P82" i="16"/>
  <c r="L40" i="6"/>
  <c r="J80" i="16"/>
  <c r="Q107" i="12"/>
  <c r="G105" i="15"/>
  <c r="E105" i="15"/>
  <c r="F105" i="15"/>
  <c r="A105" i="15"/>
  <c r="C105" i="15"/>
  <c r="B105" i="15"/>
  <c r="I105" i="15"/>
  <c r="H105" i="15"/>
  <c r="J105" i="15"/>
  <c r="D105" i="15"/>
  <c r="O106" i="15"/>
  <c r="J81" i="16" l="1"/>
  <c r="G82" i="16"/>
  <c r="H82" i="16"/>
  <c r="I82" i="16"/>
  <c r="F82" i="16"/>
  <c r="E82" i="16"/>
  <c r="D82" i="16"/>
  <c r="B82" i="16"/>
  <c r="C82" i="16"/>
  <c r="P83" i="16"/>
  <c r="K81" i="16"/>
  <c r="H42" i="6"/>
  <c r="D42" i="6"/>
  <c r="C42" i="6"/>
  <c r="I42" i="6"/>
  <c r="B42" i="6"/>
  <c r="E42" i="6"/>
  <c r="K42" i="6"/>
  <c r="G42" i="6"/>
  <c r="F42" i="6"/>
  <c r="J42" i="6"/>
  <c r="R43" i="6"/>
  <c r="M41" i="6"/>
  <c r="C106" i="15"/>
  <c r="A106" i="15"/>
  <c r="G106" i="15"/>
  <c r="E106" i="15"/>
  <c r="H106" i="15"/>
  <c r="J106" i="15"/>
  <c r="B106" i="15"/>
  <c r="I106" i="15"/>
  <c r="F106" i="15"/>
  <c r="D106" i="15"/>
  <c r="O107" i="15"/>
  <c r="Q108" i="12"/>
  <c r="M42" i="6" l="1"/>
  <c r="J82" i="16"/>
  <c r="K82" i="16"/>
  <c r="B43" i="6"/>
  <c r="K43" i="6"/>
  <c r="L43" i="6" s="1"/>
  <c r="E43" i="6"/>
  <c r="J43" i="6"/>
  <c r="D43" i="6"/>
  <c r="G43" i="6"/>
  <c r="H43" i="6"/>
  <c r="F43" i="6"/>
  <c r="C43" i="6"/>
  <c r="I43" i="6"/>
  <c r="R44" i="6"/>
  <c r="E83" i="16"/>
  <c r="F83" i="16"/>
  <c r="G83" i="16"/>
  <c r="C83" i="16"/>
  <c r="H83" i="16"/>
  <c r="D83" i="16"/>
  <c r="B83" i="16"/>
  <c r="I83" i="16"/>
  <c r="K83" i="16" s="1"/>
  <c r="P84" i="16"/>
  <c r="L42" i="6"/>
  <c r="D107" i="15"/>
  <c r="C107" i="15"/>
  <c r="J107" i="15"/>
  <c r="F107" i="15"/>
  <c r="I107" i="15"/>
  <c r="G107" i="15"/>
  <c r="A107" i="15"/>
  <c r="E107" i="15"/>
  <c r="B107" i="15"/>
  <c r="H107" i="15"/>
  <c r="O108" i="15"/>
  <c r="Q109" i="12"/>
  <c r="J83" i="16" l="1"/>
  <c r="C44" i="6"/>
  <c r="F44" i="6"/>
  <c r="B44" i="6"/>
  <c r="H44" i="6"/>
  <c r="E44" i="6"/>
  <c r="J44" i="6"/>
  <c r="K44" i="6"/>
  <c r="D44" i="6"/>
  <c r="G44" i="6"/>
  <c r="I44" i="6"/>
  <c r="R45" i="6"/>
  <c r="M43" i="6"/>
  <c r="E84" i="16"/>
  <c r="H84" i="16"/>
  <c r="I84" i="16"/>
  <c r="C84" i="16"/>
  <c r="D84" i="16"/>
  <c r="G84" i="16"/>
  <c r="B84" i="16"/>
  <c r="F84" i="16"/>
  <c r="P85" i="16"/>
  <c r="E108" i="15"/>
  <c r="B108" i="15"/>
  <c r="G108" i="15"/>
  <c r="F108" i="15"/>
  <c r="C108" i="15"/>
  <c r="A108" i="15"/>
  <c r="D108" i="15"/>
  <c r="I108" i="15"/>
  <c r="H108" i="15"/>
  <c r="J108" i="15"/>
  <c r="O109" i="15"/>
  <c r="Q110" i="12"/>
  <c r="K84" i="16" l="1"/>
  <c r="L44" i="6"/>
  <c r="M44" i="6"/>
  <c r="J84" i="16"/>
  <c r="K45" i="6"/>
  <c r="L45" i="6" s="1"/>
  <c r="J45" i="6"/>
  <c r="B45" i="6"/>
  <c r="D45" i="6"/>
  <c r="C45" i="6"/>
  <c r="G45" i="6"/>
  <c r="H45" i="6"/>
  <c r="F45" i="6"/>
  <c r="E45" i="6"/>
  <c r="I45" i="6"/>
  <c r="R46" i="6"/>
  <c r="I85" i="16"/>
  <c r="C85" i="16"/>
  <c r="D85" i="16"/>
  <c r="F85" i="16"/>
  <c r="E85" i="16"/>
  <c r="B85" i="16"/>
  <c r="G85" i="16"/>
  <c r="H85" i="16"/>
  <c r="P86" i="16"/>
  <c r="Q111" i="12"/>
  <c r="D109" i="15"/>
  <c r="J109" i="15"/>
  <c r="C109" i="15"/>
  <c r="I109" i="15"/>
  <c r="B109" i="15"/>
  <c r="A109" i="15"/>
  <c r="H109" i="15"/>
  <c r="G109" i="15"/>
  <c r="F109" i="15"/>
  <c r="E109" i="15"/>
  <c r="O110" i="15"/>
  <c r="J85" i="16" l="1"/>
  <c r="M45" i="6"/>
  <c r="K85" i="16"/>
  <c r="R47" i="6"/>
  <c r="D46" i="6"/>
  <c r="B46" i="6"/>
  <c r="I46" i="6"/>
  <c r="J46" i="6"/>
  <c r="G46" i="6"/>
  <c r="E46" i="6"/>
  <c r="K46" i="6"/>
  <c r="H46" i="6"/>
  <c r="F46" i="6"/>
  <c r="C46" i="6"/>
  <c r="E86" i="16"/>
  <c r="C86" i="16"/>
  <c r="F86" i="16"/>
  <c r="G86" i="16"/>
  <c r="B86" i="16"/>
  <c r="D86" i="16"/>
  <c r="H86" i="16"/>
  <c r="I86" i="16"/>
  <c r="P87" i="16"/>
  <c r="A110" i="15"/>
  <c r="G110" i="15"/>
  <c r="E110" i="15"/>
  <c r="C110" i="15"/>
  <c r="D110" i="15"/>
  <c r="I110" i="15"/>
  <c r="F110" i="15"/>
  <c r="J110" i="15"/>
  <c r="B110" i="15"/>
  <c r="H110" i="15"/>
  <c r="O111" i="15"/>
  <c r="Q112" i="12"/>
  <c r="L46" i="6" l="1"/>
  <c r="J86" i="16"/>
  <c r="M46" i="6"/>
  <c r="F87" i="16"/>
  <c r="C87" i="16"/>
  <c r="E87" i="16"/>
  <c r="H87" i="16"/>
  <c r="B87" i="16"/>
  <c r="G87" i="16"/>
  <c r="D87" i="16"/>
  <c r="I87" i="16"/>
  <c r="J87" i="16" s="1"/>
  <c r="P88" i="16"/>
  <c r="B47" i="6"/>
  <c r="H47" i="6"/>
  <c r="K47" i="6"/>
  <c r="L47" i="6" s="1"/>
  <c r="E47" i="6"/>
  <c r="I47" i="6"/>
  <c r="J47" i="6"/>
  <c r="C47" i="6"/>
  <c r="F47" i="6"/>
  <c r="D47" i="6"/>
  <c r="G47" i="6"/>
  <c r="R48" i="6"/>
  <c r="K86" i="16"/>
  <c r="Q113" i="12"/>
  <c r="A111" i="15"/>
  <c r="C111" i="15"/>
  <c r="B111" i="15"/>
  <c r="E111" i="15"/>
  <c r="F111" i="15"/>
  <c r="H111" i="15"/>
  <c r="G111" i="15"/>
  <c r="I111" i="15"/>
  <c r="D111" i="15"/>
  <c r="J111" i="15"/>
  <c r="O112" i="15"/>
  <c r="K87" i="16" l="1"/>
  <c r="M47" i="6"/>
  <c r="I48" i="6"/>
  <c r="B48" i="6"/>
  <c r="H48" i="6"/>
  <c r="G48" i="6"/>
  <c r="F48" i="6"/>
  <c r="E48" i="6"/>
  <c r="D48" i="6"/>
  <c r="C48" i="6"/>
  <c r="J48" i="6"/>
  <c r="K48" i="6"/>
  <c r="L48" i="6" s="1"/>
  <c r="R49" i="6"/>
  <c r="C88" i="16"/>
  <c r="I88" i="16"/>
  <c r="J88" i="16" s="1"/>
  <c r="F88" i="16"/>
  <c r="G88" i="16"/>
  <c r="H88" i="16"/>
  <c r="D88" i="16"/>
  <c r="E88" i="16"/>
  <c r="B88" i="16"/>
  <c r="P89" i="16"/>
  <c r="B112" i="15"/>
  <c r="A112" i="15"/>
  <c r="F112" i="15"/>
  <c r="G112" i="15"/>
  <c r="E112" i="15"/>
  <c r="D112" i="15"/>
  <c r="J112" i="15"/>
  <c r="H112" i="15"/>
  <c r="I112" i="15"/>
  <c r="C112" i="15"/>
  <c r="O113" i="15"/>
  <c r="Q114" i="12"/>
  <c r="M48" i="6" l="1"/>
  <c r="K88" i="16"/>
  <c r="G89" i="16"/>
  <c r="D89" i="16"/>
  <c r="C89" i="16"/>
  <c r="B89" i="16"/>
  <c r="H89" i="16"/>
  <c r="I89" i="16"/>
  <c r="F89" i="16"/>
  <c r="E89" i="16"/>
  <c r="P90" i="16"/>
  <c r="J49" i="6"/>
  <c r="K49" i="6"/>
  <c r="M49" i="6" s="1"/>
  <c r="E49" i="6"/>
  <c r="G49" i="6"/>
  <c r="F49" i="6"/>
  <c r="D49" i="6"/>
  <c r="I49" i="6"/>
  <c r="H49" i="6"/>
  <c r="C49" i="6"/>
  <c r="B49" i="6"/>
  <c r="R50" i="6"/>
  <c r="C113" i="15"/>
  <c r="F113" i="15"/>
  <c r="I113" i="15"/>
  <c r="H113" i="15"/>
  <c r="J113" i="15"/>
  <c r="A113" i="15"/>
  <c r="D113" i="15"/>
  <c r="B113" i="15"/>
  <c r="E113" i="15"/>
  <c r="G113" i="15"/>
  <c r="O114" i="15"/>
  <c r="Q115" i="12"/>
  <c r="K89" i="16" l="1"/>
  <c r="L49" i="6"/>
  <c r="E50" i="6"/>
  <c r="B50" i="6"/>
  <c r="F50" i="6"/>
  <c r="C50" i="6"/>
  <c r="G50" i="6"/>
  <c r="H50" i="6"/>
  <c r="D50" i="6"/>
  <c r="K50" i="6"/>
  <c r="J50" i="6"/>
  <c r="L50" i="6" s="1"/>
  <c r="I50" i="6"/>
  <c r="R51" i="6"/>
  <c r="C90" i="16"/>
  <c r="G90" i="16"/>
  <c r="F90" i="16"/>
  <c r="B90" i="16"/>
  <c r="I90" i="16"/>
  <c r="H90" i="16"/>
  <c r="E90" i="16"/>
  <c r="D90" i="16"/>
  <c r="P91" i="16"/>
  <c r="J89" i="16"/>
  <c r="Q116" i="12"/>
  <c r="C114" i="15"/>
  <c r="A114" i="15"/>
  <c r="F114" i="15"/>
  <c r="H114" i="15"/>
  <c r="G114" i="15"/>
  <c r="B114" i="15"/>
  <c r="D114" i="15"/>
  <c r="I114" i="15"/>
  <c r="E114" i="15"/>
  <c r="J114" i="15"/>
  <c r="O115" i="15"/>
  <c r="J90" i="16" l="1"/>
  <c r="K90" i="16"/>
  <c r="F51" i="6"/>
  <c r="K51" i="6"/>
  <c r="B51" i="6"/>
  <c r="I51" i="6"/>
  <c r="G51" i="6"/>
  <c r="J51" i="6"/>
  <c r="H51" i="6"/>
  <c r="C51" i="6"/>
  <c r="E51" i="6"/>
  <c r="D51" i="6"/>
  <c r="R52" i="6"/>
  <c r="M50" i="6"/>
  <c r="G91" i="16"/>
  <c r="F91" i="16"/>
  <c r="I91" i="16"/>
  <c r="D91" i="16"/>
  <c r="B91" i="16"/>
  <c r="H91" i="16"/>
  <c r="C91" i="16"/>
  <c r="E91" i="16"/>
  <c r="P92" i="16"/>
  <c r="F115" i="15"/>
  <c r="E115" i="15"/>
  <c r="C115" i="15"/>
  <c r="B115" i="15"/>
  <c r="G115" i="15"/>
  <c r="A115" i="15"/>
  <c r="J115" i="15"/>
  <c r="D115" i="15"/>
  <c r="I115" i="15"/>
  <c r="H115" i="15"/>
  <c r="O116" i="15"/>
  <c r="Q117" i="12"/>
  <c r="J91" i="16" l="1"/>
  <c r="L51" i="6"/>
  <c r="K91" i="16"/>
  <c r="M51" i="6"/>
  <c r="H92" i="16"/>
  <c r="I92" i="16"/>
  <c r="E92" i="16"/>
  <c r="C92" i="16"/>
  <c r="F92" i="16"/>
  <c r="D92" i="16"/>
  <c r="G92" i="16"/>
  <c r="B92" i="16"/>
  <c r="P93" i="16"/>
  <c r="R53" i="6"/>
  <c r="I52" i="6"/>
  <c r="E52" i="6"/>
  <c r="C52" i="6"/>
  <c r="H52" i="6"/>
  <c r="F52" i="6"/>
  <c r="K52" i="6"/>
  <c r="J52" i="6"/>
  <c r="G52" i="6"/>
  <c r="D52" i="6"/>
  <c r="B52" i="6"/>
  <c r="Q118" i="12"/>
  <c r="H116" i="15"/>
  <c r="J116" i="15"/>
  <c r="B116" i="15"/>
  <c r="E116" i="15"/>
  <c r="C116" i="15"/>
  <c r="G116" i="15"/>
  <c r="F116" i="15"/>
  <c r="A116" i="15"/>
  <c r="D116" i="15"/>
  <c r="I116" i="15"/>
  <c r="O117" i="15"/>
  <c r="L52" i="6" l="1"/>
  <c r="J92" i="16"/>
  <c r="M52" i="6"/>
  <c r="C93" i="16"/>
  <c r="E93" i="16"/>
  <c r="G93" i="16"/>
  <c r="F93" i="16"/>
  <c r="I93" i="16"/>
  <c r="J93" i="16" s="1"/>
  <c r="H93" i="16"/>
  <c r="D93" i="16"/>
  <c r="B93" i="16"/>
  <c r="P94" i="16"/>
  <c r="K92" i="16"/>
  <c r="I53" i="6"/>
  <c r="B53" i="6"/>
  <c r="C53" i="6"/>
  <c r="E53" i="6"/>
  <c r="D53" i="6"/>
  <c r="K53" i="6"/>
  <c r="M53" i="6" s="1"/>
  <c r="G53" i="6"/>
  <c r="J53" i="6"/>
  <c r="H53" i="6"/>
  <c r="F53" i="6"/>
  <c r="R54" i="6"/>
  <c r="A117" i="15"/>
  <c r="I117" i="15"/>
  <c r="D117" i="15"/>
  <c r="J117" i="15"/>
  <c r="C117" i="15"/>
  <c r="B117" i="15"/>
  <c r="F117" i="15"/>
  <c r="E117" i="15"/>
  <c r="H117" i="15"/>
  <c r="G117" i="15"/>
  <c r="O118" i="15"/>
  <c r="Q119" i="12"/>
  <c r="L53" i="6" l="1"/>
  <c r="K93" i="16"/>
  <c r="K54" i="6"/>
  <c r="E54" i="6"/>
  <c r="D54" i="6"/>
  <c r="G54" i="6"/>
  <c r="I54" i="6"/>
  <c r="J54" i="6"/>
  <c r="F54" i="6"/>
  <c r="H54" i="6"/>
  <c r="B54" i="6"/>
  <c r="C54" i="6"/>
  <c r="R55" i="6"/>
  <c r="I94" i="16"/>
  <c r="J94" i="16" s="1"/>
  <c r="A94" i="16" s="1"/>
  <c r="G94" i="16"/>
  <c r="E94" i="16"/>
  <c r="C94" i="16"/>
  <c r="D94" i="16"/>
  <c r="H94" i="16"/>
  <c r="K94" i="16" s="1"/>
  <c r="F94" i="16"/>
  <c r="B94" i="16"/>
  <c r="P95" i="16"/>
  <c r="Q120" i="12"/>
  <c r="A118" i="15"/>
  <c r="G118" i="15"/>
  <c r="E118" i="15"/>
  <c r="C118" i="15"/>
  <c r="J118" i="15"/>
  <c r="B118" i="15"/>
  <c r="I118" i="15"/>
  <c r="F118" i="15"/>
  <c r="D118" i="15"/>
  <c r="H118" i="15"/>
  <c r="O119" i="15"/>
  <c r="M54" i="6" l="1"/>
  <c r="I55" i="6"/>
  <c r="D55" i="6"/>
  <c r="J55" i="6"/>
  <c r="H55" i="6"/>
  <c r="E55" i="6"/>
  <c r="C55" i="6"/>
  <c r="K55" i="6"/>
  <c r="L55" i="6" s="1"/>
  <c r="G55" i="6"/>
  <c r="B55" i="6"/>
  <c r="F55" i="6"/>
  <c r="R56" i="6"/>
  <c r="H95" i="16"/>
  <c r="K95" i="16" s="1"/>
  <c r="B95" i="16"/>
  <c r="I95" i="16"/>
  <c r="J95" i="16" s="1"/>
  <c r="F95" i="16"/>
  <c r="G95" i="16"/>
  <c r="D95" i="16"/>
  <c r="E95" i="16"/>
  <c r="C95" i="16"/>
  <c r="P96" i="16"/>
  <c r="L54" i="6"/>
  <c r="E119" i="15"/>
  <c r="C119" i="15"/>
  <c r="J119" i="15"/>
  <c r="D119" i="15"/>
  <c r="I119" i="15"/>
  <c r="B119" i="15"/>
  <c r="H119" i="15"/>
  <c r="F119" i="15"/>
  <c r="A119" i="15"/>
  <c r="G119" i="15"/>
  <c r="O120" i="15"/>
  <c r="Q121" i="12"/>
  <c r="A95" i="16" l="1"/>
  <c r="D96" i="16"/>
  <c r="G96" i="16"/>
  <c r="B96" i="16"/>
  <c r="K96" i="16"/>
  <c r="C96" i="16"/>
  <c r="F96" i="16"/>
  <c r="I96" i="16"/>
  <c r="H96" i="16"/>
  <c r="J96" i="16"/>
  <c r="A96" i="16" s="1"/>
  <c r="E96" i="16"/>
  <c r="P97" i="16"/>
  <c r="R57" i="6"/>
  <c r="H56" i="6"/>
  <c r="D56" i="6"/>
  <c r="I56" i="6"/>
  <c r="J56" i="6"/>
  <c r="M56" i="6" s="1"/>
  <c r="G56" i="6"/>
  <c r="F56" i="6"/>
  <c r="E56" i="6"/>
  <c r="C56" i="6"/>
  <c r="K56" i="6"/>
  <c r="B56" i="6"/>
  <c r="M55" i="6"/>
  <c r="A120" i="15"/>
  <c r="F120" i="15"/>
  <c r="E120" i="15"/>
  <c r="C120" i="15"/>
  <c r="J120" i="15"/>
  <c r="H120" i="15"/>
  <c r="I120" i="15"/>
  <c r="G120" i="15"/>
  <c r="B120" i="15"/>
  <c r="D120" i="15"/>
  <c r="O121" i="15"/>
  <c r="Q122" i="12"/>
  <c r="L56" i="6" l="1"/>
  <c r="F57" i="6"/>
  <c r="C57" i="6"/>
  <c r="H57" i="6"/>
  <c r="D57" i="6"/>
  <c r="B57" i="6"/>
  <c r="J57" i="6"/>
  <c r="K57" i="6"/>
  <c r="I57" i="6"/>
  <c r="E57" i="6"/>
  <c r="G57" i="6"/>
  <c r="R58" i="6"/>
  <c r="H97" i="16"/>
  <c r="C97" i="16"/>
  <c r="I97" i="16"/>
  <c r="B97" i="16"/>
  <c r="G97" i="16"/>
  <c r="D97" i="16"/>
  <c r="J97" i="16"/>
  <c r="E97" i="16"/>
  <c r="F97" i="16"/>
  <c r="K97" i="16"/>
  <c r="P98" i="16"/>
  <c r="Q123" i="12"/>
  <c r="G121" i="15"/>
  <c r="J121" i="15"/>
  <c r="C121" i="15"/>
  <c r="F121" i="15"/>
  <c r="A121" i="15"/>
  <c r="D121" i="15"/>
  <c r="B121" i="15"/>
  <c r="E121" i="15"/>
  <c r="H121" i="15"/>
  <c r="I121" i="15"/>
  <c r="O122" i="15"/>
  <c r="L57" i="6" l="1"/>
  <c r="A97" i="16"/>
  <c r="H58" i="6"/>
  <c r="G58" i="6"/>
  <c r="D58" i="6"/>
  <c r="K58" i="6"/>
  <c r="C58" i="6"/>
  <c r="I58" i="6"/>
  <c r="B58" i="6"/>
  <c r="E58" i="6"/>
  <c r="F58" i="6"/>
  <c r="J58" i="6"/>
  <c r="R59" i="6"/>
  <c r="M57" i="6"/>
  <c r="G98" i="16"/>
  <c r="D98" i="16"/>
  <c r="B98" i="16"/>
  <c r="C98" i="16"/>
  <c r="H98" i="16"/>
  <c r="E98" i="16"/>
  <c r="I98" i="16"/>
  <c r="J98" i="16"/>
  <c r="A98" i="16" s="1"/>
  <c r="F98" i="16"/>
  <c r="K98" i="16"/>
  <c r="P99" i="16"/>
  <c r="Q124" i="12"/>
  <c r="B122" i="15"/>
  <c r="G122" i="15"/>
  <c r="H122" i="15"/>
  <c r="D122" i="15"/>
  <c r="J122" i="15"/>
  <c r="A122" i="15"/>
  <c r="I122" i="15"/>
  <c r="F122" i="15"/>
  <c r="E122" i="15"/>
  <c r="C122" i="15"/>
  <c r="O123" i="15"/>
  <c r="L58" i="6" l="1"/>
  <c r="M58" i="6"/>
  <c r="C59" i="6"/>
  <c r="J59" i="6"/>
  <c r="B59" i="6"/>
  <c r="F59" i="6"/>
  <c r="H59" i="6"/>
  <c r="E59" i="6"/>
  <c r="K59" i="6"/>
  <c r="I59" i="6"/>
  <c r="D59" i="6"/>
  <c r="G59" i="6"/>
  <c r="R60" i="6"/>
  <c r="K99" i="16"/>
  <c r="F99" i="16"/>
  <c r="C99" i="16"/>
  <c r="I99" i="16"/>
  <c r="B99" i="16"/>
  <c r="D99" i="16"/>
  <c r="H99" i="16"/>
  <c r="G99" i="16"/>
  <c r="J99" i="16"/>
  <c r="A99" i="16" s="1"/>
  <c r="E99" i="16"/>
  <c r="P100" i="16"/>
  <c r="G123" i="15"/>
  <c r="C123" i="15"/>
  <c r="E123" i="15"/>
  <c r="F123" i="15"/>
  <c r="H123" i="15"/>
  <c r="D123" i="15"/>
  <c r="A123" i="15"/>
  <c r="I123" i="15"/>
  <c r="B123" i="15"/>
  <c r="J123" i="15"/>
  <c r="O124" i="15"/>
  <c r="Q125" i="12"/>
  <c r="M59" i="6" l="1"/>
  <c r="L59" i="6"/>
  <c r="I100" i="16"/>
  <c r="H100" i="16"/>
  <c r="K100" i="16" s="1"/>
  <c r="C100" i="16"/>
  <c r="B100" i="16"/>
  <c r="J100" i="16"/>
  <c r="A100" i="16" s="1"/>
  <c r="D100" i="16"/>
  <c r="F100" i="16"/>
  <c r="G100" i="16"/>
  <c r="E100" i="16"/>
  <c r="P101" i="16"/>
  <c r="C60" i="6"/>
  <c r="H60" i="6"/>
  <c r="B60" i="6"/>
  <c r="J60" i="6"/>
  <c r="F60" i="6"/>
  <c r="D60" i="6"/>
  <c r="E60" i="6"/>
  <c r="K60" i="6"/>
  <c r="G60" i="6"/>
  <c r="I60" i="6"/>
  <c r="R61" i="6"/>
  <c r="Q126" i="12"/>
  <c r="A124" i="15"/>
  <c r="C124" i="15"/>
  <c r="D124" i="15"/>
  <c r="F124" i="15"/>
  <c r="H124" i="15"/>
  <c r="I124" i="15"/>
  <c r="B124" i="15"/>
  <c r="J124" i="15"/>
  <c r="G124" i="15"/>
  <c r="E124" i="15"/>
  <c r="O125" i="15"/>
  <c r="M60" i="6" l="1"/>
  <c r="H61" i="6"/>
  <c r="D61" i="6"/>
  <c r="I61" i="6"/>
  <c r="E61" i="6"/>
  <c r="B61" i="6"/>
  <c r="K61" i="6"/>
  <c r="J61" i="6"/>
  <c r="F61" i="6"/>
  <c r="C61" i="6"/>
  <c r="G61" i="6"/>
  <c r="R62" i="6"/>
  <c r="B101" i="16"/>
  <c r="I101" i="16"/>
  <c r="H101" i="16"/>
  <c r="E101" i="16"/>
  <c r="D101" i="16"/>
  <c r="G101" i="16"/>
  <c r="K101" i="16"/>
  <c r="F101" i="16"/>
  <c r="C101" i="16"/>
  <c r="J101" i="16"/>
  <c r="A101" i="16" s="1"/>
  <c r="P102" i="16"/>
  <c r="L60" i="6"/>
  <c r="Q127" i="12"/>
  <c r="C125" i="15"/>
  <c r="B125" i="15"/>
  <c r="A125" i="15"/>
  <c r="E125" i="15"/>
  <c r="I125" i="15"/>
  <c r="D125" i="15"/>
  <c r="J125" i="15"/>
  <c r="H125" i="15"/>
  <c r="G125" i="15"/>
  <c r="F125" i="15"/>
  <c r="O126" i="15"/>
  <c r="L61" i="6" l="1"/>
  <c r="H62" i="6"/>
  <c r="D62" i="6"/>
  <c r="K62" i="6"/>
  <c r="J62" i="6"/>
  <c r="E62" i="6"/>
  <c r="B62" i="6"/>
  <c r="G62" i="6"/>
  <c r="F62" i="6"/>
  <c r="I62" i="6"/>
  <c r="C62" i="6"/>
  <c r="R63" i="6"/>
  <c r="M61" i="6"/>
  <c r="D102" i="16"/>
  <c r="J102" i="16"/>
  <c r="A102" i="16" s="1"/>
  <c r="G102" i="16"/>
  <c r="B102" i="16"/>
  <c r="E102" i="16"/>
  <c r="C102" i="16"/>
  <c r="I102" i="16"/>
  <c r="F102" i="16"/>
  <c r="H102" i="16"/>
  <c r="K102" i="16" s="1"/>
  <c r="P103" i="16"/>
  <c r="E126" i="15"/>
  <c r="A126" i="15"/>
  <c r="I126" i="15"/>
  <c r="H126" i="15"/>
  <c r="J126" i="15"/>
  <c r="F126" i="15"/>
  <c r="C126" i="15"/>
  <c r="D126" i="15"/>
  <c r="B126" i="15"/>
  <c r="G126" i="15"/>
  <c r="O127" i="15"/>
  <c r="Q128" i="12"/>
  <c r="L62" i="6" l="1"/>
  <c r="M62" i="6"/>
  <c r="E63" i="6"/>
  <c r="B63" i="6"/>
  <c r="D63" i="6"/>
  <c r="C63" i="6"/>
  <c r="I63" i="6"/>
  <c r="J63" i="6"/>
  <c r="G63" i="6"/>
  <c r="K63" i="6"/>
  <c r="H63" i="6"/>
  <c r="F63" i="6"/>
  <c r="R64" i="6"/>
  <c r="J103" i="16"/>
  <c r="A103" i="16" s="1"/>
  <c r="G103" i="16"/>
  <c r="K103" i="16"/>
  <c r="E103" i="16"/>
  <c r="I103" i="16"/>
  <c r="D103" i="16"/>
  <c r="H103" i="16"/>
  <c r="B103" i="16"/>
  <c r="C103" i="16"/>
  <c r="F103" i="16"/>
  <c r="P104" i="16"/>
  <c r="Q129" i="12"/>
  <c r="F127" i="15"/>
  <c r="C127" i="15"/>
  <c r="H127" i="15"/>
  <c r="E127" i="15"/>
  <c r="J127" i="15"/>
  <c r="G127" i="15"/>
  <c r="I127" i="15"/>
  <c r="B127" i="15"/>
  <c r="A127" i="15"/>
  <c r="D127" i="15"/>
  <c r="O128" i="15"/>
  <c r="L63" i="6" l="1"/>
  <c r="H104" i="16"/>
  <c r="K104" i="16" s="1"/>
  <c r="G104" i="16"/>
  <c r="I104" i="16"/>
  <c r="J104" i="16" s="1"/>
  <c r="A104" i="16" s="1"/>
  <c r="D104" i="16"/>
  <c r="F104" i="16"/>
  <c r="E104" i="16"/>
  <c r="C104" i="16"/>
  <c r="B104" i="16"/>
  <c r="P105" i="16"/>
  <c r="G64" i="6"/>
  <c r="D64" i="6"/>
  <c r="F64" i="6"/>
  <c r="E64" i="6"/>
  <c r="C64" i="6"/>
  <c r="H64" i="6"/>
  <c r="K64" i="6"/>
  <c r="B64" i="6"/>
  <c r="J64" i="6"/>
  <c r="L64" i="6" s="1"/>
  <c r="I64" i="6"/>
  <c r="R65" i="6"/>
  <c r="M63" i="6"/>
  <c r="J128" i="15"/>
  <c r="A128" i="15"/>
  <c r="E128" i="15"/>
  <c r="D128" i="15"/>
  <c r="H128" i="15"/>
  <c r="C128" i="15"/>
  <c r="B128" i="15"/>
  <c r="I128" i="15"/>
  <c r="F128" i="15"/>
  <c r="G128" i="15"/>
  <c r="O129" i="15"/>
  <c r="Q130" i="12"/>
  <c r="M64" i="6" l="1"/>
  <c r="B65" i="6"/>
  <c r="H65" i="6"/>
  <c r="K65" i="6"/>
  <c r="L65" i="6" s="1"/>
  <c r="E65" i="6"/>
  <c r="D65" i="6"/>
  <c r="G65" i="6"/>
  <c r="I65" i="6"/>
  <c r="J65" i="6"/>
  <c r="M65" i="6" s="1"/>
  <c r="C65" i="6"/>
  <c r="F65" i="6"/>
  <c r="R66" i="6"/>
  <c r="E105" i="16"/>
  <c r="F105" i="16"/>
  <c r="D105" i="16"/>
  <c r="G105" i="16"/>
  <c r="I105" i="16"/>
  <c r="J105" i="16" s="1"/>
  <c r="A105" i="16" s="1"/>
  <c r="C105" i="16"/>
  <c r="B105" i="16"/>
  <c r="H105" i="16"/>
  <c r="K105" i="16" s="1"/>
  <c r="P106" i="16"/>
  <c r="G129" i="15"/>
  <c r="J129" i="15"/>
  <c r="H129" i="15"/>
  <c r="E129" i="15"/>
  <c r="D129" i="15"/>
  <c r="A129" i="15"/>
  <c r="F129" i="15"/>
  <c r="I129" i="15"/>
  <c r="C129" i="15"/>
  <c r="B129" i="15"/>
  <c r="O130" i="15"/>
  <c r="Q131" i="12"/>
  <c r="C66" i="6" l="1"/>
  <c r="K66" i="6"/>
  <c r="I66" i="6"/>
  <c r="G66" i="6"/>
  <c r="B66" i="6"/>
  <c r="J66" i="6"/>
  <c r="M66" i="6" s="1"/>
  <c r="F66" i="6"/>
  <c r="D66" i="6"/>
  <c r="H66" i="6"/>
  <c r="E66" i="6"/>
  <c r="R67" i="6"/>
  <c r="I106" i="16"/>
  <c r="G106" i="16"/>
  <c r="F106" i="16"/>
  <c r="K106" i="16"/>
  <c r="D106" i="16"/>
  <c r="H106" i="16"/>
  <c r="E106" i="16"/>
  <c r="J106" i="16"/>
  <c r="A106" i="16" s="1"/>
  <c r="C106" i="16"/>
  <c r="B106" i="16"/>
  <c r="P107" i="16"/>
  <c r="D130" i="15"/>
  <c r="E130" i="15"/>
  <c r="B130" i="15"/>
  <c r="C130" i="15"/>
  <c r="A130" i="15"/>
  <c r="H130" i="15"/>
  <c r="F130" i="15"/>
  <c r="G130" i="15"/>
  <c r="I130" i="15"/>
  <c r="J130" i="15"/>
  <c r="O131" i="15"/>
  <c r="Q132" i="12"/>
  <c r="L66" i="6" l="1"/>
  <c r="J67" i="6"/>
  <c r="G67" i="6"/>
  <c r="K67" i="6"/>
  <c r="B67" i="6"/>
  <c r="H67" i="6"/>
  <c r="E67" i="6"/>
  <c r="F67" i="6"/>
  <c r="C67" i="6"/>
  <c r="D67" i="6"/>
  <c r="I67" i="6"/>
  <c r="R68" i="6"/>
  <c r="F107" i="16"/>
  <c r="J107" i="16"/>
  <c r="A107" i="16" s="1"/>
  <c r="G107" i="16"/>
  <c r="B107" i="16"/>
  <c r="K107" i="16"/>
  <c r="D107" i="16"/>
  <c r="H107" i="16"/>
  <c r="E107" i="16"/>
  <c r="I107" i="16"/>
  <c r="C107" i="16"/>
  <c r="P108" i="16"/>
  <c r="Q133" i="12"/>
  <c r="I131" i="15"/>
  <c r="B131" i="15"/>
  <c r="J131" i="15"/>
  <c r="A131" i="15"/>
  <c r="D131" i="15"/>
  <c r="H131" i="15"/>
  <c r="G131" i="15"/>
  <c r="E131" i="15"/>
  <c r="C131" i="15"/>
  <c r="F131" i="15"/>
  <c r="O132" i="15"/>
  <c r="L67" i="6" l="1"/>
  <c r="M67" i="6"/>
  <c r="G68" i="6"/>
  <c r="D68" i="6"/>
  <c r="E68" i="6"/>
  <c r="J68" i="6"/>
  <c r="H68" i="6"/>
  <c r="I68" i="6"/>
  <c r="C68" i="6"/>
  <c r="B68" i="6"/>
  <c r="K68" i="6"/>
  <c r="F68" i="6"/>
  <c r="R69" i="6"/>
  <c r="D108" i="16"/>
  <c r="K108" i="16"/>
  <c r="G108" i="16"/>
  <c r="J108" i="16"/>
  <c r="A108" i="16" s="1"/>
  <c r="C108" i="16"/>
  <c r="F108" i="16"/>
  <c r="H108" i="16"/>
  <c r="B108" i="16"/>
  <c r="E108" i="16"/>
  <c r="I108" i="16"/>
  <c r="P109" i="16"/>
  <c r="Q134" i="12"/>
  <c r="B132" i="15"/>
  <c r="J132" i="15"/>
  <c r="I132" i="15"/>
  <c r="C132" i="15"/>
  <c r="A132" i="15"/>
  <c r="D132" i="15"/>
  <c r="H132" i="15"/>
  <c r="F132" i="15"/>
  <c r="G132" i="15"/>
  <c r="E132" i="15"/>
  <c r="O133" i="15"/>
  <c r="M68" i="6" l="1"/>
  <c r="L68" i="6"/>
  <c r="D69" i="6"/>
  <c r="G69" i="6"/>
  <c r="B69" i="6"/>
  <c r="K69" i="6"/>
  <c r="C69" i="6"/>
  <c r="E69" i="6"/>
  <c r="H69" i="6"/>
  <c r="I69" i="6"/>
  <c r="J69" i="6"/>
  <c r="M69" i="6" s="1"/>
  <c r="F69" i="6"/>
  <c r="R70" i="6"/>
  <c r="B109" i="16"/>
  <c r="C109" i="16"/>
  <c r="H109" i="16"/>
  <c r="I109" i="16"/>
  <c r="D109" i="16"/>
  <c r="J109" i="16"/>
  <c r="A109" i="16" s="1"/>
  <c r="K109" i="16"/>
  <c r="E109" i="16"/>
  <c r="F109" i="16"/>
  <c r="G109" i="16"/>
  <c r="P110" i="16"/>
  <c r="Q135" i="12"/>
  <c r="E133" i="15"/>
  <c r="F133" i="15"/>
  <c r="G133" i="15"/>
  <c r="H133" i="15"/>
  <c r="I133" i="15"/>
  <c r="D133" i="15"/>
  <c r="C133" i="15"/>
  <c r="A133" i="15"/>
  <c r="B133" i="15"/>
  <c r="J133" i="15"/>
  <c r="O134" i="15"/>
  <c r="L69" i="6" l="1"/>
  <c r="J70" i="6"/>
  <c r="E70" i="6"/>
  <c r="C70" i="6"/>
  <c r="G70" i="6"/>
  <c r="K70" i="6"/>
  <c r="L70" i="6" s="1"/>
  <c r="H70" i="6"/>
  <c r="I70" i="6"/>
  <c r="F70" i="6"/>
  <c r="B70" i="6"/>
  <c r="D70" i="6"/>
  <c r="R71" i="6"/>
  <c r="J110" i="16"/>
  <c r="A110" i="16" s="1"/>
  <c r="G110" i="16"/>
  <c r="F110" i="16"/>
  <c r="I110" i="16"/>
  <c r="H110" i="16"/>
  <c r="K110" i="16" s="1"/>
  <c r="E110" i="16"/>
  <c r="B110" i="16"/>
  <c r="C110" i="16"/>
  <c r="D110" i="16"/>
  <c r="P111" i="16"/>
  <c r="C134" i="15"/>
  <c r="B134" i="15"/>
  <c r="J134" i="15"/>
  <c r="F134" i="15"/>
  <c r="I134" i="15"/>
  <c r="H134" i="15"/>
  <c r="D134" i="15"/>
  <c r="G134" i="15"/>
  <c r="E134" i="15"/>
  <c r="A134" i="15"/>
  <c r="O135" i="15"/>
  <c r="Q136" i="12"/>
  <c r="M70" i="6" l="1"/>
  <c r="K71" i="6"/>
  <c r="F71" i="6"/>
  <c r="H71" i="6"/>
  <c r="C71" i="6"/>
  <c r="J71" i="6"/>
  <c r="E71" i="6"/>
  <c r="B71" i="6"/>
  <c r="D71" i="6"/>
  <c r="I71" i="6"/>
  <c r="G71" i="6"/>
  <c r="R72" i="6"/>
  <c r="J111" i="16"/>
  <c r="A111" i="16" s="1"/>
  <c r="C111" i="16"/>
  <c r="D111" i="16"/>
  <c r="E111" i="16"/>
  <c r="F111" i="16"/>
  <c r="H111" i="16"/>
  <c r="B111" i="16"/>
  <c r="I111" i="16"/>
  <c r="K111" i="16"/>
  <c r="G111" i="16"/>
  <c r="P112" i="16"/>
  <c r="Q137" i="12"/>
  <c r="J135" i="15"/>
  <c r="I135" i="15"/>
  <c r="E135" i="15"/>
  <c r="F135" i="15"/>
  <c r="G135" i="15"/>
  <c r="H135" i="15"/>
  <c r="C135" i="15"/>
  <c r="B135" i="15"/>
  <c r="A135" i="15"/>
  <c r="D135" i="15"/>
  <c r="O136" i="15"/>
  <c r="M71" i="6" l="1"/>
  <c r="G112" i="16"/>
  <c r="C112" i="16"/>
  <c r="D112" i="16"/>
  <c r="F112" i="16"/>
  <c r="I112" i="16"/>
  <c r="J112" i="16" s="1"/>
  <c r="A112" i="16" s="1"/>
  <c r="B112" i="16"/>
  <c r="H112" i="16"/>
  <c r="K112" i="16" s="1"/>
  <c r="E112" i="16"/>
  <c r="P113" i="16"/>
  <c r="F72" i="6"/>
  <c r="I72" i="6"/>
  <c r="H72" i="6"/>
  <c r="D72" i="6"/>
  <c r="C72" i="6"/>
  <c r="J72" i="6"/>
  <c r="E72" i="6"/>
  <c r="K72" i="6"/>
  <c r="G72" i="6"/>
  <c r="B72" i="6"/>
  <c r="R73" i="6"/>
  <c r="L71" i="6"/>
  <c r="G136" i="15"/>
  <c r="B136" i="15"/>
  <c r="F136" i="15"/>
  <c r="I136" i="15"/>
  <c r="D136" i="15"/>
  <c r="H136" i="15"/>
  <c r="A136" i="15"/>
  <c r="E136" i="15"/>
  <c r="J136" i="15"/>
  <c r="C136" i="15"/>
  <c r="O137" i="15"/>
  <c r="Q138" i="12"/>
  <c r="M72" i="6" l="1"/>
  <c r="L72" i="6"/>
  <c r="F113" i="16"/>
  <c r="D113" i="16"/>
  <c r="H113" i="16"/>
  <c r="K113" i="16" s="1"/>
  <c r="B113" i="16"/>
  <c r="G113" i="16"/>
  <c r="C113" i="16"/>
  <c r="E113" i="16"/>
  <c r="I113" i="16"/>
  <c r="J113" i="16" s="1"/>
  <c r="A113" i="16" s="1"/>
  <c r="P114" i="16"/>
  <c r="I73" i="6"/>
  <c r="C73" i="6"/>
  <c r="F73" i="6"/>
  <c r="J73" i="6"/>
  <c r="H73" i="6"/>
  <c r="B73" i="6"/>
  <c r="G73" i="6"/>
  <c r="K73" i="6"/>
  <c r="E73" i="6"/>
  <c r="D73" i="6"/>
  <c r="R74" i="6"/>
  <c r="J137" i="15"/>
  <c r="H137" i="15"/>
  <c r="G137" i="15"/>
  <c r="B137" i="15"/>
  <c r="I137" i="15"/>
  <c r="C137" i="15"/>
  <c r="A137" i="15"/>
  <c r="F137" i="15"/>
  <c r="D137" i="15"/>
  <c r="E137" i="15"/>
  <c r="O138" i="15"/>
  <c r="Q139" i="12"/>
  <c r="L73" i="6" l="1"/>
  <c r="M73" i="6"/>
  <c r="D74" i="6"/>
  <c r="E74" i="6"/>
  <c r="G74" i="6"/>
  <c r="H74" i="6"/>
  <c r="B74" i="6"/>
  <c r="F74" i="6"/>
  <c r="I74" i="6"/>
  <c r="C74" i="6"/>
  <c r="K74" i="6"/>
  <c r="J74" i="6"/>
  <c r="R75" i="6"/>
  <c r="B114" i="16"/>
  <c r="C114" i="16"/>
  <c r="I114" i="16"/>
  <c r="H114" i="16"/>
  <c r="G114" i="16"/>
  <c r="J114" i="16"/>
  <c r="A114" i="16" s="1"/>
  <c r="K114" i="16"/>
  <c r="F114" i="16"/>
  <c r="D114" i="16"/>
  <c r="E114" i="16"/>
  <c r="P115" i="16"/>
  <c r="Q140" i="12"/>
  <c r="B138" i="15"/>
  <c r="J138" i="15"/>
  <c r="H138" i="15"/>
  <c r="A138" i="15"/>
  <c r="G138" i="15"/>
  <c r="E138" i="15"/>
  <c r="C138" i="15"/>
  <c r="D138" i="15"/>
  <c r="I138" i="15"/>
  <c r="F138" i="15"/>
  <c r="O139" i="15"/>
  <c r="L74" i="6" l="1"/>
  <c r="B115" i="16"/>
  <c r="J115" i="16"/>
  <c r="A115" i="16" s="1"/>
  <c r="C115" i="16"/>
  <c r="K115" i="16"/>
  <c r="F115" i="16"/>
  <c r="D115" i="16"/>
  <c r="E115" i="16"/>
  <c r="I115" i="16"/>
  <c r="G115" i="16"/>
  <c r="H115" i="16"/>
  <c r="P116" i="16"/>
  <c r="D75" i="6"/>
  <c r="F75" i="6"/>
  <c r="G75" i="6"/>
  <c r="B75" i="6"/>
  <c r="E75" i="6"/>
  <c r="J75" i="6"/>
  <c r="C75" i="6"/>
  <c r="I75" i="6"/>
  <c r="K75" i="6"/>
  <c r="H75" i="6"/>
  <c r="R76" i="6"/>
  <c r="M74" i="6"/>
  <c r="H139" i="15"/>
  <c r="I139" i="15"/>
  <c r="C139" i="15"/>
  <c r="J139" i="15"/>
  <c r="F139" i="15"/>
  <c r="A139" i="15"/>
  <c r="D139" i="15"/>
  <c r="E139" i="15"/>
  <c r="G139" i="15"/>
  <c r="B139" i="15"/>
  <c r="O140" i="15"/>
  <c r="Q141" i="12"/>
  <c r="L75" i="6" l="1"/>
  <c r="M75" i="6"/>
  <c r="C116" i="16"/>
  <c r="G116" i="16"/>
  <c r="F116" i="16"/>
  <c r="E116" i="16"/>
  <c r="I116" i="16"/>
  <c r="J116" i="16" s="1"/>
  <c r="A116" i="16" s="1"/>
  <c r="B116" i="16"/>
  <c r="H116" i="16"/>
  <c r="K116" i="16" s="1"/>
  <c r="D116" i="16"/>
  <c r="P117" i="16"/>
  <c r="C76" i="6"/>
  <c r="J76" i="6"/>
  <c r="M76" i="6" s="1"/>
  <c r="I76" i="6"/>
  <c r="K76" i="6"/>
  <c r="L76" i="6" s="1"/>
  <c r="H76" i="6"/>
  <c r="D76" i="6"/>
  <c r="F76" i="6"/>
  <c r="B76" i="6"/>
  <c r="E76" i="6"/>
  <c r="G76" i="6"/>
  <c r="R77" i="6"/>
  <c r="J140" i="15"/>
  <c r="C140" i="15"/>
  <c r="H140" i="15"/>
  <c r="A140" i="15"/>
  <c r="B140" i="15"/>
  <c r="D140" i="15"/>
  <c r="F140" i="15"/>
  <c r="E140" i="15"/>
  <c r="G140" i="15"/>
  <c r="I140" i="15"/>
  <c r="O141" i="15"/>
  <c r="Q142" i="12"/>
  <c r="H77" i="6" l="1"/>
  <c r="D77" i="6"/>
  <c r="B77" i="6"/>
  <c r="F77" i="6"/>
  <c r="J77" i="6"/>
  <c r="E77" i="6"/>
  <c r="I77" i="6"/>
  <c r="K77" i="6"/>
  <c r="C77" i="6"/>
  <c r="G77" i="6"/>
  <c r="R78" i="6"/>
  <c r="C117" i="16"/>
  <c r="G117" i="16"/>
  <c r="J117" i="16"/>
  <c r="A117" i="16" s="1"/>
  <c r="F117" i="16"/>
  <c r="K117" i="16"/>
  <c r="I117" i="16"/>
  <c r="H117" i="16"/>
  <c r="D117" i="16"/>
  <c r="E117" i="16"/>
  <c r="B117" i="16"/>
  <c r="P118" i="16"/>
  <c r="A141" i="15"/>
  <c r="D141" i="15"/>
  <c r="J141" i="15"/>
  <c r="H141" i="15"/>
  <c r="E141" i="15"/>
  <c r="B141" i="15"/>
  <c r="C141" i="15"/>
  <c r="G141" i="15"/>
  <c r="F141" i="15"/>
  <c r="I141" i="15"/>
  <c r="O142" i="15"/>
  <c r="Q143" i="12"/>
  <c r="M77" i="6" l="1"/>
  <c r="D118" i="16"/>
  <c r="G118" i="16"/>
  <c r="I118" i="16"/>
  <c r="B118" i="16"/>
  <c r="K118" i="16"/>
  <c r="E118" i="16"/>
  <c r="H118" i="16"/>
  <c r="F118" i="16"/>
  <c r="J118" i="16"/>
  <c r="A118" i="16" s="1"/>
  <c r="C118" i="16"/>
  <c r="P119" i="16"/>
  <c r="E78" i="6"/>
  <c r="G78" i="6"/>
  <c r="B78" i="6"/>
  <c r="K78" i="6"/>
  <c r="D78" i="6"/>
  <c r="C78" i="6"/>
  <c r="I78" i="6"/>
  <c r="J78" i="6"/>
  <c r="H78" i="6"/>
  <c r="F78" i="6"/>
  <c r="R79" i="6"/>
  <c r="L77" i="6"/>
  <c r="H142" i="15"/>
  <c r="D142" i="15"/>
  <c r="I142" i="15"/>
  <c r="E142" i="15"/>
  <c r="B142" i="15"/>
  <c r="A142" i="15"/>
  <c r="J142" i="15"/>
  <c r="F142" i="15"/>
  <c r="G142" i="15"/>
  <c r="C142" i="15"/>
  <c r="O143" i="15"/>
  <c r="Q144" i="12"/>
  <c r="L78" i="6" l="1"/>
  <c r="D79" i="6"/>
  <c r="G79" i="6"/>
  <c r="H79" i="6"/>
  <c r="K79" i="6"/>
  <c r="F79" i="6"/>
  <c r="E79" i="6"/>
  <c r="C79" i="6"/>
  <c r="B79" i="6"/>
  <c r="I79" i="6"/>
  <c r="J79" i="6"/>
  <c r="M79" i="6" s="1"/>
  <c r="R80" i="6"/>
  <c r="F119" i="16"/>
  <c r="G119" i="16"/>
  <c r="C119" i="16"/>
  <c r="K119" i="16"/>
  <c r="J119" i="16"/>
  <c r="A119" i="16" s="1"/>
  <c r="E119" i="16"/>
  <c r="B119" i="16"/>
  <c r="H119" i="16"/>
  <c r="I119" i="16"/>
  <c r="D119" i="16"/>
  <c r="P120" i="16"/>
  <c r="M78" i="6"/>
  <c r="Q145" i="12"/>
  <c r="A143" i="15"/>
  <c r="E143" i="15"/>
  <c r="I143" i="15"/>
  <c r="G143" i="15"/>
  <c r="B143" i="15"/>
  <c r="J143" i="15"/>
  <c r="H143" i="15"/>
  <c r="D143" i="15"/>
  <c r="F143" i="15"/>
  <c r="C143" i="15"/>
  <c r="O144" i="15"/>
  <c r="I120" i="16" l="1"/>
  <c r="K120" i="16"/>
  <c r="C120" i="16"/>
  <c r="E120" i="16"/>
  <c r="G120" i="16"/>
  <c r="J120" i="16"/>
  <c r="A120" i="16" s="1"/>
  <c r="D120" i="16"/>
  <c r="F120" i="16"/>
  <c r="B120" i="16"/>
  <c r="H120" i="16"/>
  <c r="P121" i="16"/>
  <c r="C80" i="6"/>
  <c r="I80" i="6"/>
  <c r="J80" i="6"/>
  <c r="M80" i="6" s="1"/>
  <c r="D80" i="6"/>
  <c r="H80" i="6"/>
  <c r="E80" i="6"/>
  <c r="G80" i="6"/>
  <c r="K80" i="6"/>
  <c r="B80" i="6"/>
  <c r="F80" i="6"/>
  <c r="R81" i="6"/>
  <c r="L79" i="6"/>
  <c r="D144" i="15"/>
  <c r="H144" i="15"/>
  <c r="B144" i="15"/>
  <c r="C144" i="15"/>
  <c r="A144" i="15"/>
  <c r="F144" i="15"/>
  <c r="I144" i="15"/>
  <c r="E144" i="15"/>
  <c r="G144" i="15"/>
  <c r="J144" i="15"/>
  <c r="O145" i="15"/>
  <c r="Q146" i="12"/>
  <c r="L80" i="6" l="1"/>
  <c r="G121" i="16"/>
  <c r="C121" i="16"/>
  <c r="E121" i="16"/>
  <c r="F121" i="16"/>
  <c r="J121" i="16"/>
  <c r="A121" i="16" s="1"/>
  <c r="D121" i="16"/>
  <c r="I121" i="16"/>
  <c r="H121" i="16"/>
  <c r="B121" i="16"/>
  <c r="K121" i="16"/>
  <c r="P122" i="16"/>
  <c r="J81" i="6"/>
  <c r="M81" i="6" s="1"/>
  <c r="K81" i="6"/>
  <c r="L81" i="6" s="1"/>
  <c r="D81" i="6"/>
  <c r="F81" i="6"/>
  <c r="B81" i="6"/>
  <c r="C81" i="6"/>
  <c r="E81" i="6"/>
  <c r="I81" i="6"/>
  <c r="G81" i="6"/>
  <c r="H81" i="6"/>
  <c r="R82" i="6"/>
  <c r="Q147" i="12"/>
  <c r="F145" i="15"/>
  <c r="H145" i="15"/>
  <c r="E145" i="15"/>
  <c r="D145" i="15"/>
  <c r="I145" i="15"/>
  <c r="A145" i="15"/>
  <c r="J145" i="15"/>
  <c r="C145" i="15"/>
  <c r="G145" i="15"/>
  <c r="B145" i="15"/>
  <c r="O146" i="15"/>
  <c r="K122" i="16" l="1"/>
  <c r="D122" i="16"/>
  <c r="I122" i="16"/>
  <c r="B122" i="16"/>
  <c r="G122" i="16"/>
  <c r="C122" i="16"/>
  <c r="E122" i="16"/>
  <c r="H122" i="16"/>
  <c r="F122" i="16"/>
  <c r="J122" i="16"/>
  <c r="A122" i="16" s="1"/>
  <c r="P123" i="16"/>
  <c r="I82" i="6"/>
  <c r="E82" i="6"/>
  <c r="C82" i="6"/>
  <c r="B82" i="6"/>
  <c r="K82" i="6"/>
  <c r="J82" i="6"/>
  <c r="G82" i="6"/>
  <c r="H82" i="6"/>
  <c r="F82" i="6"/>
  <c r="D82" i="6"/>
  <c r="R83" i="6"/>
  <c r="Q148" i="12"/>
  <c r="I146" i="15"/>
  <c r="J146" i="15"/>
  <c r="F146" i="15"/>
  <c r="E146" i="15"/>
  <c r="B146" i="15"/>
  <c r="C146" i="15"/>
  <c r="D146" i="15"/>
  <c r="G146" i="15"/>
  <c r="A146" i="15"/>
  <c r="H146" i="15"/>
  <c r="O147" i="15"/>
  <c r="L82" i="6" l="1"/>
  <c r="M82" i="6"/>
  <c r="F123" i="16"/>
  <c r="E123" i="16"/>
  <c r="C123" i="16"/>
  <c r="K123" i="16"/>
  <c r="G123" i="16"/>
  <c r="J123" i="16"/>
  <c r="A123" i="16" s="1"/>
  <c r="H123" i="16"/>
  <c r="D123" i="16"/>
  <c r="I123" i="16"/>
  <c r="B123" i="16"/>
  <c r="P124" i="16"/>
  <c r="C83" i="6"/>
  <c r="J83" i="6"/>
  <c r="F83" i="6"/>
  <c r="D83" i="6"/>
  <c r="H83" i="6"/>
  <c r="B83" i="6"/>
  <c r="I83" i="6"/>
  <c r="E83" i="6"/>
  <c r="G83" i="6"/>
  <c r="K83" i="6"/>
  <c r="R84" i="6"/>
  <c r="E147" i="15"/>
  <c r="J147" i="15"/>
  <c r="I147" i="15"/>
  <c r="D147" i="15"/>
  <c r="G147" i="15"/>
  <c r="B147" i="15"/>
  <c r="C147" i="15"/>
  <c r="F147" i="15"/>
  <c r="A147" i="15"/>
  <c r="H147" i="15"/>
  <c r="O148" i="15"/>
  <c r="Q149" i="12"/>
  <c r="L83" i="6" l="1"/>
  <c r="M83" i="6"/>
  <c r="J84" i="6"/>
  <c r="M84" i="6" s="1"/>
  <c r="C84" i="6"/>
  <c r="H84" i="6"/>
  <c r="B84" i="6"/>
  <c r="F84" i="6"/>
  <c r="E84" i="6"/>
  <c r="K84" i="6"/>
  <c r="I84" i="6"/>
  <c r="D84" i="6"/>
  <c r="G84" i="6"/>
  <c r="R85" i="6"/>
  <c r="J124" i="16"/>
  <c r="A124" i="16" s="1"/>
  <c r="D124" i="16"/>
  <c r="B124" i="16"/>
  <c r="I124" i="16"/>
  <c r="G124" i="16"/>
  <c r="F124" i="16"/>
  <c r="C124" i="16"/>
  <c r="E124" i="16"/>
  <c r="H124" i="16"/>
  <c r="K124" i="16"/>
  <c r="P125" i="16"/>
  <c r="C148" i="15"/>
  <c r="G148" i="15"/>
  <c r="E148" i="15"/>
  <c r="H148" i="15"/>
  <c r="A148" i="15"/>
  <c r="I148" i="15"/>
  <c r="F148" i="15"/>
  <c r="J148" i="15"/>
  <c r="D148" i="15"/>
  <c r="B148" i="15"/>
  <c r="O149" i="15"/>
  <c r="Q150" i="12"/>
  <c r="L84" i="6" l="1"/>
  <c r="H85" i="6"/>
  <c r="B85" i="6"/>
  <c r="E85" i="6"/>
  <c r="D85" i="6"/>
  <c r="C85" i="6"/>
  <c r="K85" i="6"/>
  <c r="J85" i="6"/>
  <c r="F85" i="6"/>
  <c r="I85" i="6"/>
  <c r="G85" i="6"/>
  <c r="R86" i="6"/>
  <c r="I125" i="16"/>
  <c r="C125" i="16"/>
  <c r="G125" i="16"/>
  <c r="K125" i="16"/>
  <c r="E125" i="16"/>
  <c r="F125" i="16"/>
  <c r="B125" i="16"/>
  <c r="J125" i="16"/>
  <c r="A125" i="16" s="1"/>
  <c r="D125" i="16"/>
  <c r="H125" i="16"/>
  <c r="P126" i="16"/>
  <c r="Q151" i="12"/>
  <c r="J149" i="15"/>
  <c r="G149" i="15"/>
  <c r="B149" i="15"/>
  <c r="C149" i="15"/>
  <c r="E149" i="15"/>
  <c r="A149" i="15"/>
  <c r="F149" i="15"/>
  <c r="D149" i="15"/>
  <c r="H149" i="15"/>
  <c r="I149" i="15"/>
  <c r="O150" i="15"/>
  <c r="M85" i="6" l="1"/>
  <c r="I86" i="6"/>
  <c r="H86" i="6"/>
  <c r="E86" i="6"/>
  <c r="C86" i="6"/>
  <c r="G86" i="6"/>
  <c r="F86" i="6"/>
  <c r="D86" i="6"/>
  <c r="K86" i="6"/>
  <c r="J86" i="6"/>
  <c r="B86" i="6"/>
  <c r="R87" i="6"/>
  <c r="D126" i="16"/>
  <c r="F126" i="16"/>
  <c r="I126" i="16"/>
  <c r="B126" i="16"/>
  <c r="J126" i="16"/>
  <c r="A126" i="16" s="1"/>
  <c r="K126" i="16"/>
  <c r="E126" i="16"/>
  <c r="C126" i="16"/>
  <c r="H126" i="16"/>
  <c r="G126" i="16"/>
  <c r="P127" i="16"/>
  <c r="L85" i="6"/>
  <c r="F150" i="15"/>
  <c r="B150" i="15"/>
  <c r="E150" i="15"/>
  <c r="G150" i="15"/>
  <c r="I150" i="15"/>
  <c r="A150" i="15"/>
  <c r="D150" i="15"/>
  <c r="J150" i="15"/>
  <c r="C150" i="15"/>
  <c r="H150" i="15"/>
  <c r="O151" i="15"/>
  <c r="Q152" i="12"/>
  <c r="L86" i="6" l="1"/>
  <c r="G87" i="6"/>
  <c r="K87" i="6"/>
  <c r="C87" i="6"/>
  <c r="F87" i="6"/>
  <c r="I87" i="6"/>
  <c r="D87" i="6"/>
  <c r="E87" i="6"/>
  <c r="H87" i="6"/>
  <c r="B87" i="6"/>
  <c r="J87" i="6"/>
  <c r="L87" i="6" s="1"/>
  <c r="R88" i="6"/>
  <c r="M86" i="6"/>
  <c r="K127" i="16"/>
  <c r="I127" i="16"/>
  <c r="J127" i="16"/>
  <c r="A127" i="16" s="1"/>
  <c r="D127" i="16"/>
  <c r="B127" i="16"/>
  <c r="E127" i="16"/>
  <c r="F127" i="16"/>
  <c r="C127" i="16"/>
  <c r="H127" i="16"/>
  <c r="G127" i="16"/>
  <c r="P128" i="16"/>
  <c r="D151" i="15"/>
  <c r="A151" i="15"/>
  <c r="C151" i="15"/>
  <c r="F151" i="15"/>
  <c r="B151" i="15"/>
  <c r="E151" i="15"/>
  <c r="I151" i="15"/>
  <c r="G151" i="15"/>
  <c r="J151" i="15"/>
  <c r="H151" i="15"/>
  <c r="O152" i="15"/>
  <c r="Q153" i="12"/>
  <c r="C88" i="6" l="1"/>
  <c r="F88" i="6"/>
  <c r="J88" i="6"/>
  <c r="D88" i="6"/>
  <c r="K88" i="6"/>
  <c r="M88" i="6" s="1"/>
  <c r="H88" i="6"/>
  <c r="B88" i="6"/>
  <c r="I88" i="6"/>
  <c r="E88" i="6"/>
  <c r="G88" i="6"/>
  <c r="R89" i="6"/>
  <c r="M87" i="6"/>
  <c r="H128" i="16"/>
  <c r="B128" i="16"/>
  <c r="E128" i="16"/>
  <c r="F128" i="16"/>
  <c r="D128" i="16"/>
  <c r="I128" i="16"/>
  <c r="K128" i="16"/>
  <c r="G128" i="16"/>
  <c r="J128" i="16"/>
  <c r="A128" i="16" s="1"/>
  <c r="C128" i="16"/>
  <c r="P129" i="16"/>
  <c r="Q154" i="12"/>
  <c r="I152" i="15"/>
  <c r="C152" i="15"/>
  <c r="F152" i="15"/>
  <c r="H152" i="15"/>
  <c r="A152" i="15"/>
  <c r="G152" i="15"/>
  <c r="D152" i="15"/>
  <c r="J152" i="15"/>
  <c r="E152" i="15"/>
  <c r="B152" i="15"/>
  <c r="O153" i="15"/>
  <c r="L88" i="6" l="1"/>
  <c r="K129" i="16"/>
  <c r="B129" i="16"/>
  <c r="D129" i="16"/>
  <c r="I129" i="16"/>
  <c r="J129" i="16"/>
  <c r="A129" i="16" s="1"/>
  <c r="G129" i="16"/>
  <c r="F129" i="16"/>
  <c r="E129" i="16"/>
  <c r="C129" i="16"/>
  <c r="H129" i="16"/>
  <c r="P130" i="16"/>
  <c r="F89" i="6"/>
  <c r="C89" i="6"/>
  <c r="D89" i="6"/>
  <c r="G89" i="6"/>
  <c r="I89" i="6"/>
  <c r="J89" i="6"/>
  <c r="K89" i="6"/>
  <c r="B89" i="6"/>
  <c r="E89" i="6"/>
  <c r="H89" i="6"/>
  <c r="R90" i="6"/>
  <c r="Q155" i="12"/>
  <c r="I153" i="15"/>
  <c r="C153" i="15"/>
  <c r="B153" i="15"/>
  <c r="G153" i="15"/>
  <c r="J153" i="15"/>
  <c r="A153" i="15"/>
  <c r="F153" i="15"/>
  <c r="H153" i="15"/>
  <c r="D153" i="15"/>
  <c r="E153" i="15"/>
  <c r="O154" i="15"/>
  <c r="L89" i="6" l="1"/>
  <c r="H90" i="6"/>
  <c r="D90" i="6"/>
  <c r="I90" i="6"/>
  <c r="B90" i="6"/>
  <c r="E90" i="6"/>
  <c r="C90" i="6"/>
  <c r="J90" i="6"/>
  <c r="G90" i="6"/>
  <c r="K90" i="6"/>
  <c r="F90" i="6"/>
  <c r="R91" i="6"/>
  <c r="M89" i="6"/>
  <c r="B130" i="16"/>
  <c r="J130" i="16"/>
  <c r="A130" i="16" s="1"/>
  <c r="D130" i="16"/>
  <c r="I130" i="16"/>
  <c r="F130" i="16"/>
  <c r="H130" i="16"/>
  <c r="K130" i="16"/>
  <c r="E130" i="16"/>
  <c r="C130" i="16"/>
  <c r="G130" i="16"/>
  <c r="P131" i="16"/>
  <c r="Q156" i="12"/>
  <c r="H154" i="15"/>
  <c r="C154" i="15"/>
  <c r="I154" i="15"/>
  <c r="F154" i="15"/>
  <c r="D154" i="15"/>
  <c r="E154" i="15"/>
  <c r="B154" i="15"/>
  <c r="J154" i="15"/>
  <c r="G154" i="15"/>
  <c r="A154" i="15"/>
  <c r="O155" i="15"/>
  <c r="L90" i="6" l="1"/>
  <c r="F91" i="6"/>
  <c r="K91" i="6"/>
  <c r="I91" i="6"/>
  <c r="B91" i="6"/>
  <c r="E91" i="6"/>
  <c r="G91" i="6"/>
  <c r="J91" i="6"/>
  <c r="L91" i="6" s="1"/>
  <c r="H91" i="6"/>
  <c r="D91" i="6"/>
  <c r="C91" i="6"/>
  <c r="R92" i="6"/>
  <c r="M90" i="6"/>
  <c r="K131" i="16"/>
  <c r="D131" i="16"/>
  <c r="C131" i="16"/>
  <c r="G131" i="16"/>
  <c r="I131" i="16"/>
  <c r="E131" i="16"/>
  <c r="B131" i="16"/>
  <c r="F131" i="16"/>
  <c r="J131" i="16"/>
  <c r="A131" i="16" s="1"/>
  <c r="H131" i="16"/>
  <c r="P132" i="16"/>
  <c r="F155" i="15"/>
  <c r="D155" i="15"/>
  <c r="G155" i="15"/>
  <c r="J155" i="15"/>
  <c r="E155" i="15"/>
  <c r="B155" i="15"/>
  <c r="I155" i="15"/>
  <c r="H155" i="15"/>
  <c r="A155" i="15"/>
  <c r="C155" i="15"/>
  <c r="O156" i="15"/>
  <c r="Q157" i="12"/>
  <c r="I92" i="6" l="1"/>
  <c r="E92" i="6"/>
  <c r="K92" i="6"/>
  <c r="B92" i="6"/>
  <c r="G92" i="6"/>
  <c r="D92" i="6"/>
  <c r="H92" i="6"/>
  <c r="C92" i="6"/>
  <c r="F92" i="6"/>
  <c r="J92" i="6"/>
  <c r="L92" i="6" s="1"/>
  <c r="R93" i="6"/>
  <c r="M91" i="6"/>
  <c r="J132" i="16"/>
  <c r="A132" i="16" s="1"/>
  <c r="D132" i="16"/>
  <c r="B132" i="16"/>
  <c r="I132" i="16"/>
  <c r="C132" i="16"/>
  <c r="G132" i="16"/>
  <c r="H132" i="16"/>
  <c r="F132" i="16"/>
  <c r="E132" i="16"/>
  <c r="K132" i="16"/>
  <c r="P133" i="16"/>
  <c r="Q158" i="12"/>
  <c r="H156" i="15"/>
  <c r="I156" i="15"/>
  <c r="G156" i="15"/>
  <c r="D156" i="15"/>
  <c r="J156" i="15"/>
  <c r="A156" i="15"/>
  <c r="E156" i="15"/>
  <c r="B156" i="15"/>
  <c r="F156" i="15"/>
  <c r="C156" i="15"/>
  <c r="O157" i="15"/>
  <c r="G93" i="6" l="1"/>
  <c r="F93" i="6"/>
  <c r="D93" i="6"/>
  <c r="E93" i="6"/>
  <c r="B93" i="6"/>
  <c r="K93" i="6"/>
  <c r="J93" i="6"/>
  <c r="I93" i="6"/>
  <c r="H93" i="6"/>
  <c r="C93" i="6"/>
  <c r="R94" i="6"/>
  <c r="J133" i="16"/>
  <c r="A133" i="16" s="1"/>
  <c r="B133" i="16"/>
  <c r="D133" i="16"/>
  <c r="H133" i="16"/>
  <c r="E133" i="16"/>
  <c r="I133" i="16"/>
  <c r="K133" i="16"/>
  <c r="C133" i="16"/>
  <c r="G133" i="16"/>
  <c r="F133" i="16"/>
  <c r="P134" i="16"/>
  <c r="M92" i="6"/>
  <c r="F157" i="15"/>
  <c r="H157" i="15"/>
  <c r="J157" i="15"/>
  <c r="G157" i="15"/>
  <c r="E157" i="15"/>
  <c r="A157" i="15"/>
  <c r="D157" i="15"/>
  <c r="B157" i="15"/>
  <c r="C157" i="15"/>
  <c r="I157" i="15"/>
  <c r="O158" i="15"/>
  <c r="Q159" i="12"/>
  <c r="L93" i="6" l="1"/>
  <c r="M93" i="6"/>
  <c r="E94" i="6"/>
  <c r="H94" i="6"/>
  <c r="I94" i="6"/>
  <c r="K94" i="6"/>
  <c r="L94" i="6" s="1"/>
  <c r="G94" i="6"/>
  <c r="C94" i="6"/>
  <c r="F94" i="6"/>
  <c r="J94" i="6"/>
  <c r="D94" i="6"/>
  <c r="B94" i="6"/>
  <c r="R95" i="6"/>
  <c r="F134" i="16"/>
  <c r="J134" i="16"/>
  <c r="A134" i="16" s="1"/>
  <c r="E134" i="16"/>
  <c r="D134" i="16"/>
  <c r="H134" i="16"/>
  <c r="B134" i="16"/>
  <c r="K134" i="16"/>
  <c r="I134" i="16"/>
  <c r="G134" i="16"/>
  <c r="C134" i="16"/>
  <c r="P135" i="16"/>
  <c r="A158" i="15"/>
  <c r="I158" i="15"/>
  <c r="H158" i="15"/>
  <c r="E158" i="15"/>
  <c r="J158" i="15"/>
  <c r="B158" i="15"/>
  <c r="G158" i="15"/>
  <c r="F158" i="15"/>
  <c r="C158" i="15"/>
  <c r="D158" i="15"/>
  <c r="O159" i="15"/>
  <c r="Q160" i="12"/>
  <c r="M94" i="6" l="1"/>
  <c r="J95" i="6"/>
  <c r="K95" i="6"/>
  <c r="G95" i="6"/>
  <c r="I95" i="6"/>
  <c r="E95" i="6"/>
  <c r="B95" i="6"/>
  <c r="C95" i="6"/>
  <c r="F95" i="6"/>
  <c r="D95" i="6"/>
  <c r="H95" i="6"/>
  <c r="R96" i="6"/>
  <c r="E135" i="16"/>
  <c r="K135" i="16"/>
  <c r="G135" i="16"/>
  <c r="J135" i="16"/>
  <c r="A135" i="16" s="1"/>
  <c r="F135" i="16"/>
  <c r="C135" i="16"/>
  <c r="I135" i="16"/>
  <c r="B135" i="16"/>
  <c r="D135" i="16"/>
  <c r="H135" i="16"/>
  <c r="P136" i="16"/>
  <c r="Q161" i="12"/>
  <c r="J159" i="15"/>
  <c r="H159" i="15"/>
  <c r="B159" i="15"/>
  <c r="I159" i="15"/>
  <c r="A159" i="15"/>
  <c r="F159" i="15"/>
  <c r="G159" i="15"/>
  <c r="D159" i="15"/>
  <c r="C159" i="15"/>
  <c r="E159" i="15"/>
  <c r="O160" i="15"/>
  <c r="M95" i="6" l="1"/>
  <c r="L95" i="6"/>
  <c r="I136" i="16"/>
  <c r="F136" i="16"/>
  <c r="G136" i="16"/>
  <c r="E136" i="16"/>
  <c r="C136" i="16"/>
  <c r="H136" i="16"/>
  <c r="B136" i="16"/>
  <c r="K136" i="16"/>
  <c r="D136" i="16"/>
  <c r="J136" i="16"/>
  <c r="A136" i="16" s="1"/>
  <c r="P137" i="16"/>
  <c r="J96" i="6"/>
  <c r="I96" i="6"/>
  <c r="E96" i="6"/>
  <c r="F96" i="6"/>
  <c r="B96" i="6"/>
  <c r="G96" i="6"/>
  <c r="H96" i="6"/>
  <c r="K96" i="6"/>
  <c r="C96" i="6"/>
  <c r="D96" i="6"/>
  <c r="R97" i="6"/>
  <c r="A160" i="15"/>
  <c r="G160" i="15"/>
  <c r="F160" i="15"/>
  <c r="J160" i="15"/>
  <c r="B160" i="15"/>
  <c r="I160" i="15"/>
  <c r="H160" i="15"/>
  <c r="E160" i="15"/>
  <c r="C160" i="15"/>
  <c r="D160" i="15"/>
  <c r="O161" i="15"/>
  <c r="Q162" i="12"/>
  <c r="L96" i="6" l="1"/>
  <c r="M96" i="6"/>
  <c r="C137" i="16"/>
  <c r="E137" i="16"/>
  <c r="F137" i="16"/>
  <c r="H137" i="16"/>
  <c r="I137" i="16"/>
  <c r="B137" i="16"/>
  <c r="K137" i="16"/>
  <c r="G137" i="16"/>
  <c r="J137" i="16"/>
  <c r="A137" i="16" s="1"/>
  <c r="D137" i="16"/>
  <c r="P138" i="16"/>
  <c r="D97" i="6"/>
  <c r="C97" i="6"/>
  <c r="G97" i="6"/>
  <c r="H97" i="6"/>
  <c r="K97" i="6"/>
  <c r="E97" i="6"/>
  <c r="F97" i="6"/>
  <c r="I97" i="6"/>
  <c r="J97" i="6"/>
  <c r="L97" i="6" s="1"/>
  <c r="B97" i="6"/>
  <c r="R98" i="6"/>
  <c r="C161" i="15"/>
  <c r="B161" i="15"/>
  <c r="H161" i="15"/>
  <c r="A161" i="15"/>
  <c r="D161" i="15"/>
  <c r="I161" i="15"/>
  <c r="F161" i="15"/>
  <c r="G161" i="15"/>
  <c r="J161" i="15"/>
  <c r="E161" i="15"/>
  <c r="O162" i="15"/>
  <c r="Q163" i="12"/>
  <c r="G138" i="16" l="1"/>
  <c r="K138" i="16"/>
  <c r="F138" i="16"/>
  <c r="D138" i="16"/>
  <c r="B138" i="16"/>
  <c r="I138" i="16"/>
  <c r="H138" i="16"/>
  <c r="C138" i="16"/>
  <c r="J138" i="16"/>
  <c r="A138" i="16" s="1"/>
  <c r="E138" i="16"/>
  <c r="P139" i="16"/>
  <c r="C98" i="6"/>
  <c r="I98" i="6"/>
  <c r="B98" i="6"/>
  <c r="G98" i="6"/>
  <c r="H98" i="6"/>
  <c r="J98" i="6"/>
  <c r="E98" i="6"/>
  <c r="D98" i="6"/>
  <c r="F98" i="6"/>
  <c r="K98" i="6"/>
  <c r="R99" i="6"/>
  <c r="M97" i="6"/>
  <c r="F162" i="15"/>
  <c r="J162" i="15"/>
  <c r="D162" i="15"/>
  <c r="G162" i="15"/>
  <c r="E162" i="15"/>
  <c r="C162" i="15"/>
  <c r="B162" i="15"/>
  <c r="I162" i="15"/>
  <c r="H162" i="15"/>
  <c r="A162" i="15"/>
  <c r="O163" i="15"/>
  <c r="Q164" i="12"/>
  <c r="M98" i="6" l="1"/>
  <c r="B139" i="16"/>
  <c r="E139" i="16"/>
  <c r="H139" i="16"/>
  <c r="K139" i="16"/>
  <c r="D139" i="16"/>
  <c r="C139" i="16"/>
  <c r="I139" i="16"/>
  <c r="J139" i="16"/>
  <c r="A139" i="16" s="1"/>
  <c r="G139" i="16"/>
  <c r="F139" i="16"/>
  <c r="P140" i="16"/>
  <c r="L98" i="6"/>
  <c r="C99" i="6"/>
  <c r="B99" i="6"/>
  <c r="H99" i="6"/>
  <c r="I99" i="6"/>
  <c r="K99" i="6"/>
  <c r="G99" i="6"/>
  <c r="F99" i="6"/>
  <c r="D99" i="6"/>
  <c r="E99" i="6"/>
  <c r="J99" i="6"/>
  <c r="R100" i="6"/>
  <c r="A163" i="15"/>
  <c r="C163" i="15"/>
  <c r="E163" i="15"/>
  <c r="F163" i="15"/>
  <c r="D163" i="15"/>
  <c r="G163" i="15"/>
  <c r="B163" i="15"/>
  <c r="J163" i="15"/>
  <c r="I163" i="15"/>
  <c r="H163" i="15"/>
  <c r="O164" i="15"/>
  <c r="Q165" i="12"/>
  <c r="L99" i="6" l="1"/>
  <c r="I140" i="16"/>
  <c r="H140" i="16"/>
  <c r="D140" i="16"/>
  <c r="F140" i="16"/>
  <c r="J140" i="16"/>
  <c r="A140" i="16" s="1"/>
  <c r="C140" i="16"/>
  <c r="K140" i="16"/>
  <c r="E140" i="16"/>
  <c r="G140" i="16"/>
  <c r="B140" i="16"/>
  <c r="P141" i="16"/>
  <c r="E100" i="6"/>
  <c r="G100" i="6"/>
  <c r="H100" i="6"/>
  <c r="B100" i="6"/>
  <c r="J100" i="6"/>
  <c r="D100" i="6"/>
  <c r="F100" i="6"/>
  <c r="K100" i="6"/>
  <c r="C100" i="6"/>
  <c r="I100" i="6"/>
  <c r="R101" i="6"/>
  <c r="M99" i="6"/>
  <c r="Q166" i="12"/>
  <c r="I164" i="15"/>
  <c r="H164" i="15"/>
  <c r="G164" i="15"/>
  <c r="D164" i="15"/>
  <c r="J164" i="15"/>
  <c r="E164" i="15"/>
  <c r="A164" i="15"/>
  <c r="C164" i="15"/>
  <c r="B164" i="15"/>
  <c r="F164" i="15"/>
  <c r="O165" i="15"/>
  <c r="L100" i="6" l="1"/>
  <c r="E101" i="6"/>
  <c r="D101" i="6"/>
  <c r="G101" i="6"/>
  <c r="H101" i="6"/>
  <c r="F101" i="6"/>
  <c r="J101" i="6"/>
  <c r="I101" i="6"/>
  <c r="B101" i="6"/>
  <c r="K101" i="6"/>
  <c r="C101" i="6"/>
  <c r="R102" i="6"/>
  <c r="K141" i="16"/>
  <c r="E141" i="16"/>
  <c r="F141" i="16"/>
  <c r="J141" i="16"/>
  <c r="A141" i="16" s="1"/>
  <c r="B141" i="16"/>
  <c r="G141" i="16"/>
  <c r="I141" i="16"/>
  <c r="H141" i="16"/>
  <c r="C141" i="16"/>
  <c r="D141" i="16"/>
  <c r="P142" i="16"/>
  <c r="M100" i="6"/>
  <c r="A165" i="15"/>
  <c r="I165" i="15"/>
  <c r="J165" i="15"/>
  <c r="H165" i="15"/>
  <c r="G165" i="15"/>
  <c r="E165" i="15"/>
  <c r="D165" i="15"/>
  <c r="C165" i="15"/>
  <c r="B165" i="15"/>
  <c r="F165" i="15"/>
  <c r="O166" i="15"/>
  <c r="Q167" i="12"/>
  <c r="L101" i="6" l="1"/>
  <c r="E102" i="6"/>
  <c r="B102" i="6"/>
  <c r="F102" i="6"/>
  <c r="D102" i="6"/>
  <c r="C102" i="6"/>
  <c r="I102" i="6"/>
  <c r="J102" i="6"/>
  <c r="H102" i="6"/>
  <c r="G102" i="6"/>
  <c r="K102" i="6"/>
  <c r="R103" i="6"/>
  <c r="M101" i="6"/>
  <c r="G142" i="16"/>
  <c r="K142" i="16"/>
  <c r="I142" i="16"/>
  <c r="C142" i="16"/>
  <c r="J142" i="16"/>
  <c r="A142" i="16" s="1"/>
  <c r="E142" i="16"/>
  <c r="F142" i="16"/>
  <c r="D142" i="16"/>
  <c r="B142" i="16"/>
  <c r="H142" i="16"/>
  <c r="P143" i="16"/>
  <c r="Q168" i="12"/>
  <c r="B166" i="15"/>
  <c r="G166" i="15"/>
  <c r="J166" i="15"/>
  <c r="E166" i="15"/>
  <c r="C166" i="15"/>
  <c r="H166" i="15"/>
  <c r="D166" i="15"/>
  <c r="A166" i="15"/>
  <c r="F166" i="15"/>
  <c r="I166" i="15"/>
  <c r="O167" i="15"/>
  <c r="M102" i="6" l="1"/>
  <c r="H103" i="6"/>
  <c r="E103" i="6"/>
  <c r="I103" i="6"/>
  <c r="J103" i="6"/>
  <c r="C103" i="6"/>
  <c r="B103" i="6"/>
  <c r="G103" i="6"/>
  <c r="K103" i="6"/>
  <c r="F103" i="6"/>
  <c r="D103" i="6"/>
  <c r="R104" i="6"/>
  <c r="L102" i="6"/>
  <c r="J143" i="16"/>
  <c r="A143" i="16" s="1"/>
  <c r="B143" i="16"/>
  <c r="F143" i="16"/>
  <c r="C143" i="16"/>
  <c r="I143" i="16"/>
  <c r="G143" i="16"/>
  <c r="D143" i="16"/>
  <c r="E143" i="16"/>
  <c r="K143" i="16"/>
  <c r="H143" i="16"/>
  <c r="P144" i="16"/>
  <c r="Q169" i="12"/>
  <c r="F167" i="15"/>
  <c r="D167" i="15"/>
  <c r="B167" i="15"/>
  <c r="H167" i="15"/>
  <c r="J167" i="15"/>
  <c r="G167" i="15"/>
  <c r="E167" i="15"/>
  <c r="C167" i="15"/>
  <c r="A167" i="15"/>
  <c r="I167" i="15"/>
  <c r="O168" i="15"/>
  <c r="L103" i="6" l="1"/>
  <c r="M103" i="6"/>
  <c r="E104" i="6"/>
  <c r="J104" i="6"/>
  <c r="D104" i="6"/>
  <c r="F104" i="6"/>
  <c r="I104" i="6"/>
  <c r="G104" i="6"/>
  <c r="K104" i="6"/>
  <c r="B104" i="6"/>
  <c r="H104" i="6"/>
  <c r="C104" i="6"/>
  <c r="R105" i="6"/>
  <c r="H144" i="16"/>
  <c r="I144" i="16"/>
  <c r="D144" i="16"/>
  <c r="K144" i="16"/>
  <c r="E144" i="16"/>
  <c r="F144" i="16"/>
  <c r="B144" i="16"/>
  <c r="J144" i="16"/>
  <c r="A144" i="16" s="1"/>
  <c r="C144" i="16"/>
  <c r="G144" i="16"/>
  <c r="P145" i="16"/>
  <c r="A168" i="15"/>
  <c r="D168" i="15"/>
  <c r="C168" i="15"/>
  <c r="E168" i="15"/>
  <c r="B168" i="15"/>
  <c r="J168" i="15"/>
  <c r="F168" i="15"/>
  <c r="G168" i="15"/>
  <c r="I168" i="15"/>
  <c r="H168" i="15"/>
  <c r="O169" i="15"/>
  <c r="Q170" i="12"/>
  <c r="M104" i="6" l="1"/>
  <c r="L104" i="6"/>
  <c r="E105" i="6"/>
  <c r="I105" i="6"/>
  <c r="C105" i="6"/>
  <c r="H105" i="6"/>
  <c r="K105" i="6"/>
  <c r="M105" i="6" s="1"/>
  <c r="D105" i="6"/>
  <c r="G105" i="6"/>
  <c r="F105" i="6"/>
  <c r="J105" i="6"/>
  <c r="B105" i="6"/>
  <c r="R106" i="6"/>
  <c r="K145" i="16"/>
  <c r="I145" i="16"/>
  <c r="C145" i="16"/>
  <c r="H145" i="16"/>
  <c r="F145" i="16"/>
  <c r="B145" i="16"/>
  <c r="G145" i="16"/>
  <c r="D145" i="16"/>
  <c r="E145" i="16"/>
  <c r="J145" i="16"/>
  <c r="A145" i="16" s="1"/>
  <c r="P146" i="16"/>
  <c r="C169" i="15"/>
  <c r="E169" i="15"/>
  <c r="G169" i="15"/>
  <c r="D169" i="15"/>
  <c r="F169" i="15"/>
  <c r="H169" i="15"/>
  <c r="A169" i="15"/>
  <c r="B169" i="15"/>
  <c r="I169" i="15"/>
  <c r="J169" i="15"/>
  <c r="O170" i="15"/>
  <c r="Q171" i="12"/>
  <c r="L105" i="6" l="1"/>
  <c r="G106" i="6"/>
  <c r="I106" i="6"/>
  <c r="C106" i="6"/>
  <c r="K106" i="6"/>
  <c r="H106" i="6"/>
  <c r="B106" i="6"/>
  <c r="J106" i="6"/>
  <c r="F106" i="6"/>
  <c r="D106" i="6"/>
  <c r="E106" i="6"/>
  <c r="R107" i="6"/>
  <c r="G146" i="16"/>
  <c r="J146" i="16"/>
  <c r="A146" i="16" s="1"/>
  <c r="F146" i="16"/>
  <c r="E146" i="16"/>
  <c r="K146" i="16"/>
  <c r="I146" i="16"/>
  <c r="C146" i="16"/>
  <c r="B146" i="16"/>
  <c r="D146" i="16"/>
  <c r="H146" i="16"/>
  <c r="P147" i="16"/>
  <c r="Q172" i="12"/>
  <c r="F170" i="15"/>
  <c r="C170" i="15"/>
  <c r="B170" i="15"/>
  <c r="E170" i="15"/>
  <c r="G170" i="15"/>
  <c r="D170" i="15"/>
  <c r="J170" i="15"/>
  <c r="I170" i="15"/>
  <c r="A170" i="15"/>
  <c r="H170" i="15"/>
  <c r="O171" i="15"/>
  <c r="M106" i="6" l="1"/>
  <c r="C107" i="6"/>
  <c r="I107" i="6"/>
  <c r="J107" i="6"/>
  <c r="H107" i="6"/>
  <c r="K107" i="6"/>
  <c r="M107" i="6" s="1"/>
  <c r="E107" i="6"/>
  <c r="B107" i="6"/>
  <c r="D107" i="6"/>
  <c r="G107" i="6"/>
  <c r="F107" i="6"/>
  <c r="R108" i="6"/>
  <c r="L106" i="6"/>
  <c r="F147" i="16"/>
  <c r="J147" i="16"/>
  <c r="A147" i="16" s="1"/>
  <c r="D147" i="16"/>
  <c r="K147" i="16"/>
  <c r="E147" i="16"/>
  <c r="H147" i="16"/>
  <c r="C147" i="16"/>
  <c r="B147" i="16"/>
  <c r="G147" i="16"/>
  <c r="I147" i="16"/>
  <c r="P148" i="16"/>
  <c r="I171" i="15"/>
  <c r="G171" i="15"/>
  <c r="B171" i="15"/>
  <c r="H171" i="15"/>
  <c r="J171" i="15"/>
  <c r="C171" i="15"/>
  <c r="A171" i="15"/>
  <c r="F171" i="15"/>
  <c r="E171" i="15"/>
  <c r="D171" i="15"/>
  <c r="O172" i="15"/>
  <c r="Q173" i="12"/>
  <c r="L107" i="6" l="1"/>
  <c r="C108" i="6"/>
  <c r="G108" i="6"/>
  <c r="F108" i="6"/>
  <c r="E108" i="6"/>
  <c r="I108" i="6"/>
  <c r="D108" i="6"/>
  <c r="J108" i="6"/>
  <c r="L108" i="6" s="1"/>
  <c r="K108" i="6"/>
  <c r="B108" i="6"/>
  <c r="H108" i="6"/>
  <c r="R109" i="6"/>
  <c r="J148" i="16"/>
  <c r="A148" i="16" s="1"/>
  <c r="F148" i="16"/>
  <c r="G148" i="16"/>
  <c r="D148" i="16"/>
  <c r="B148" i="16"/>
  <c r="C148" i="16"/>
  <c r="I148" i="16"/>
  <c r="H148" i="16"/>
  <c r="E148" i="16"/>
  <c r="K148" i="16"/>
  <c r="P149" i="16"/>
  <c r="C172" i="15"/>
  <c r="H172" i="15"/>
  <c r="J172" i="15"/>
  <c r="B172" i="15"/>
  <c r="F172" i="15"/>
  <c r="G172" i="15"/>
  <c r="A172" i="15"/>
  <c r="I172" i="15"/>
  <c r="D172" i="15"/>
  <c r="E172" i="15"/>
  <c r="O173" i="15"/>
  <c r="Q174" i="12"/>
  <c r="J109" i="6" l="1"/>
  <c r="I109" i="6"/>
  <c r="C109" i="6"/>
  <c r="E109" i="6"/>
  <c r="G109" i="6"/>
  <c r="B109" i="6"/>
  <c r="F109" i="6"/>
  <c r="H109" i="6"/>
  <c r="K109" i="6"/>
  <c r="L109" i="6" s="1"/>
  <c r="D109" i="6"/>
  <c r="R110" i="6"/>
  <c r="I149" i="16"/>
  <c r="D149" i="16"/>
  <c r="H149" i="16"/>
  <c r="J149" i="16"/>
  <c r="A149" i="16" s="1"/>
  <c r="F149" i="16"/>
  <c r="G149" i="16"/>
  <c r="B149" i="16"/>
  <c r="E149" i="16"/>
  <c r="K149" i="16"/>
  <c r="C149" i="16"/>
  <c r="P150" i="16"/>
  <c r="M108" i="6"/>
  <c r="D173" i="15"/>
  <c r="B173" i="15"/>
  <c r="I173" i="15"/>
  <c r="E173" i="15"/>
  <c r="C173" i="15"/>
  <c r="H173" i="15"/>
  <c r="F173" i="15"/>
  <c r="J173" i="15"/>
  <c r="A173" i="15"/>
  <c r="G173" i="15"/>
  <c r="O174" i="15"/>
  <c r="Q175" i="12"/>
  <c r="M109" i="6" l="1"/>
  <c r="C110" i="6"/>
  <c r="E110" i="6"/>
  <c r="I110" i="6"/>
  <c r="K110" i="6"/>
  <c r="H110" i="6"/>
  <c r="J110" i="6"/>
  <c r="D110" i="6"/>
  <c r="B110" i="6"/>
  <c r="G110" i="6"/>
  <c r="F110" i="6"/>
  <c r="R111" i="6"/>
  <c r="E150" i="16"/>
  <c r="B150" i="16"/>
  <c r="I150" i="16"/>
  <c r="C150" i="16"/>
  <c r="F150" i="16"/>
  <c r="D150" i="16"/>
  <c r="K150" i="16"/>
  <c r="H150" i="16"/>
  <c r="G150" i="16"/>
  <c r="J150" i="16"/>
  <c r="A150" i="16" s="1"/>
  <c r="P151" i="16"/>
  <c r="Q176" i="12"/>
  <c r="J174" i="15"/>
  <c r="F174" i="15"/>
  <c r="E174" i="15"/>
  <c r="B174" i="15"/>
  <c r="A174" i="15"/>
  <c r="I174" i="15"/>
  <c r="G174" i="15"/>
  <c r="H174" i="15"/>
  <c r="D174" i="15"/>
  <c r="C174" i="15"/>
  <c r="O175" i="15"/>
  <c r="L110" i="6" l="1"/>
  <c r="K111" i="6"/>
  <c r="F111" i="6"/>
  <c r="B111" i="6"/>
  <c r="I111" i="6"/>
  <c r="J111" i="6"/>
  <c r="D111" i="6"/>
  <c r="E111" i="6"/>
  <c r="C111" i="6"/>
  <c r="G111" i="6"/>
  <c r="H111" i="6"/>
  <c r="R112" i="6"/>
  <c r="M110" i="6"/>
  <c r="D151" i="16"/>
  <c r="J151" i="16"/>
  <c r="A151" i="16" s="1"/>
  <c r="B151" i="16"/>
  <c r="G151" i="16"/>
  <c r="K151" i="16"/>
  <c r="E151" i="16"/>
  <c r="F151" i="16"/>
  <c r="H151" i="16"/>
  <c r="I151" i="16"/>
  <c r="C151" i="16"/>
  <c r="P152" i="16"/>
  <c r="J175" i="15"/>
  <c r="E175" i="15"/>
  <c r="D175" i="15"/>
  <c r="A175" i="15"/>
  <c r="C175" i="15"/>
  <c r="I175" i="15"/>
  <c r="H175" i="15"/>
  <c r="G175" i="15"/>
  <c r="F175" i="15"/>
  <c r="B175" i="15"/>
  <c r="O176" i="15"/>
  <c r="Q177" i="12"/>
  <c r="M111" i="6" l="1"/>
  <c r="L111" i="6"/>
  <c r="K112" i="6"/>
  <c r="C112" i="6"/>
  <c r="G112" i="6"/>
  <c r="E112" i="6"/>
  <c r="H112" i="6"/>
  <c r="I112" i="6"/>
  <c r="B112" i="6"/>
  <c r="D112" i="6"/>
  <c r="J112" i="6"/>
  <c r="M112" i="6" s="1"/>
  <c r="F112" i="6"/>
  <c r="R113" i="6"/>
  <c r="K152" i="16"/>
  <c r="I152" i="16"/>
  <c r="D152" i="16"/>
  <c r="J152" i="16"/>
  <c r="A152" i="16" s="1"/>
  <c r="G152" i="16"/>
  <c r="E152" i="16"/>
  <c r="C152" i="16"/>
  <c r="F152" i="16"/>
  <c r="B152" i="16"/>
  <c r="H152" i="16"/>
  <c r="P153" i="16"/>
  <c r="C176" i="15"/>
  <c r="H176" i="15"/>
  <c r="E176" i="15"/>
  <c r="A176" i="15"/>
  <c r="B176" i="15"/>
  <c r="I176" i="15"/>
  <c r="J176" i="15"/>
  <c r="D176" i="15"/>
  <c r="F176" i="15"/>
  <c r="G176" i="15"/>
  <c r="O177" i="15"/>
  <c r="Q178" i="12"/>
  <c r="L112" i="6" l="1"/>
  <c r="H113" i="6"/>
  <c r="E113" i="6"/>
  <c r="C113" i="6"/>
  <c r="F113" i="6"/>
  <c r="J113" i="6"/>
  <c r="L113" i="6" s="1"/>
  <c r="I113" i="6"/>
  <c r="B113" i="6"/>
  <c r="K113" i="6"/>
  <c r="D113" i="6"/>
  <c r="G113" i="6"/>
  <c r="R114" i="6"/>
  <c r="K153" i="16"/>
  <c r="B153" i="16"/>
  <c r="J153" i="16"/>
  <c r="A153" i="16" s="1"/>
  <c r="C153" i="16"/>
  <c r="H153" i="16"/>
  <c r="G153" i="16"/>
  <c r="F153" i="16"/>
  <c r="E153" i="16"/>
  <c r="I153" i="16"/>
  <c r="D153" i="16"/>
  <c r="P154" i="16"/>
  <c r="Q179" i="12"/>
  <c r="D177" i="15"/>
  <c r="H177" i="15"/>
  <c r="J177" i="15"/>
  <c r="E177" i="15"/>
  <c r="B177" i="15"/>
  <c r="G177" i="15"/>
  <c r="I177" i="15"/>
  <c r="A177" i="15"/>
  <c r="F177" i="15"/>
  <c r="C177" i="15"/>
  <c r="O178" i="15"/>
  <c r="M113" i="6" l="1"/>
  <c r="I114" i="6"/>
  <c r="H114" i="6"/>
  <c r="F114" i="6"/>
  <c r="G114" i="6"/>
  <c r="E114" i="6"/>
  <c r="B114" i="6"/>
  <c r="D114" i="6"/>
  <c r="K114" i="6"/>
  <c r="C114" i="6"/>
  <c r="J114" i="6"/>
  <c r="M114" i="6" s="1"/>
  <c r="R115" i="6"/>
  <c r="D154" i="16"/>
  <c r="H154" i="16"/>
  <c r="G154" i="16"/>
  <c r="C154" i="16"/>
  <c r="K154" i="16"/>
  <c r="F154" i="16"/>
  <c r="B154" i="16"/>
  <c r="E154" i="16"/>
  <c r="J154" i="16"/>
  <c r="A154" i="16" s="1"/>
  <c r="I154" i="16"/>
  <c r="P155" i="16"/>
  <c r="B178" i="15"/>
  <c r="I178" i="15"/>
  <c r="F178" i="15"/>
  <c r="E178" i="15"/>
  <c r="D178" i="15"/>
  <c r="C178" i="15"/>
  <c r="G178" i="15"/>
  <c r="A178" i="15"/>
  <c r="H178" i="15"/>
  <c r="J178" i="15"/>
  <c r="O179" i="15"/>
  <c r="Q180" i="12"/>
  <c r="L114" i="6" l="1"/>
  <c r="K115" i="6"/>
  <c r="H115" i="6"/>
  <c r="J115" i="6"/>
  <c r="M115" i="6" s="1"/>
  <c r="I115" i="6"/>
  <c r="E115" i="6"/>
  <c r="F115" i="6"/>
  <c r="C115" i="6"/>
  <c r="D115" i="6"/>
  <c r="B115" i="6"/>
  <c r="G115" i="6"/>
  <c r="R116" i="6"/>
  <c r="E155" i="16"/>
  <c r="K155" i="16"/>
  <c r="B155" i="16"/>
  <c r="H155" i="16"/>
  <c r="I155" i="16"/>
  <c r="D155" i="16"/>
  <c r="C155" i="16"/>
  <c r="F155" i="16"/>
  <c r="J155" i="16"/>
  <c r="A155" i="16" s="1"/>
  <c r="G155" i="16"/>
  <c r="P156" i="16"/>
  <c r="Q181" i="12"/>
  <c r="I179" i="15"/>
  <c r="A179" i="15"/>
  <c r="F179" i="15"/>
  <c r="H179" i="15"/>
  <c r="C179" i="15"/>
  <c r="J179" i="15"/>
  <c r="G179" i="15"/>
  <c r="E179" i="15"/>
  <c r="D179" i="15"/>
  <c r="B179" i="15"/>
  <c r="O180" i="15"/>
  <c r="L115" i="6" l="1"/>
  <c r="H116" i="6"/>
  <c r="K116" i="6"/>
  <c r="B116" i="6"/>
  <c r="G116" i="6"/>
  <c r="J116" i="6"/>
  <c r="F116" i="6"/>
  <c r="I116" i="6"/>
  <c r="C116" i="6"/>
  <c r="E116" i="6"/>
  <c r="D116" i="6"/>
  <c r="R117" i="6"/>
  <c r="B156" i="16"/>
  <c r="G156" i="16"/>
  <c r="H156" i="16"/>
  <c r="D156" i="16"/>
  <c r="E156" i="16"/>
  <c r="K156" i="16"/>
  <c r="C156" i="16"/>
  <c r="J156" i="16"/>
  <c r="A156" i="16" s="1"/>
  <c r="I156" i="16"/>
  <c r="F156" i="16"/>
  <c r="P157" i="16"/>
  <c r="B180" i="15"/>
  <c r="I180" i="15"/>
  <c r="J180" i="15"/>
  <c r="C180" i="15"/>
  <c r="G180" i="15"/>
  <c r="E180" i="15"/>
  <c r="H180" i="15"/>
  <c r="D180" i="15"/>
  <c r="F180" i="15"/>
  <c r="A180" i="15"/>
  <c r="O181" i="15"/>
  <c r="Q182" i="12"/>
  <c r="M116" i="6" l="1"/>
  <c r="L116" i="6"/>
  <c r="H117" i="6"/>
  <c r="J117" i="6"/>
  <c r="C117" i="6"/>
  <c r="I117" i="6"/>
  <c r="D117" i="6"/>
  <c r="K117" i="6"/>
  <c r="M117" i="6" s="1"/>
  <c r="B117" i="6"/>
  <c r="E117" i="6"/>
  <c r="G117" i="6"/>
  <c r="F117" i="6"/>
  <c r="R118" i="6"/>
  <c r="H157" i="16"/>
  <c r="F157" i="16"/>
  <c r="K157" i="16"/>
  <c r="J157" i="16"/>
  <c r="A157" i="16" s="1"/>
  <c r="D157" i="16"/>
  <c r="E157" i="16"/>
  <c r="B157" i="16"/>
  <c r="I157" i="16"/>
  <c r="G157" i="16"/>
  <c r="C157" i="16"/>
  <c r="P158" i="16"/>
  <c r="F181" i="15"/>
  <c r="B181" i="15"/>
  <c r="C181" i="15"/>
  <c r="G181" i="15"/>
  <c r="J181" i="15"/>
  <c r="I181" i="15"/>
  <c r="D181" i="15"/>
  <c r="A181" i="15"/>
  <c r="E181" i="15"/>
  <c r="H181" i="15"/>
  <c r="O182" i="15"/>
  <c r="Q183" i="12"/>
  <c r="L117" i="6" l="1"/>
  <c r="D118" i="6"/>
  <c r="H118" i="6"/>
  <c r="J118" i="6"/>
  <c r="E118" i="6"/>
  <c r="I118" i="6"/>
  <c r="K118" i="6"/>
  <c r="C118" i="6"/>
  <c r="B118" i="6"/>
  <c r="F118" i="6"/>
  <c r="G118" i="6"/>
  <c r="R119" i="6"/>
  <c r="E158" i="16"/>
  <c r="D158" i="16"/>
  <c r="F158" i="16"/>
  <c r="B158" i="16"/>
  <c r="I158" i="16"/>
  <c r="J158" i="16"/>
  <c r="A158" i="16" s="1"/>
  <c r="K158" i="16"/>
  <c r="H158" i="16"/>
  <c r="G158" i="16"/>
  <c r="C158" i="16"/>
  <c r="P159" i="16"/>
  <c r="Q184" i="12"/>
  <c r="B182" i="15"/>
  <c r="A182" i="15"/>
  <c r="J182" i="15"/>
  <c r="C182" i="15"/>
  <c r="I182" i="15"/>
  <c r="G182" i="15"/>
  <c r="E182" i="15"/>
  <c r="F182" i="15"/>
  <c r="H182" i="15"/>
  <c r="D182" i="15"/>
  <c r="O183" i="15"/>
  <c r="L118" i="6" l="1"/>
  <c r="K119" i="6"/>
  <c r="I119" i="6"/>
  <c r="H119" i="6"/>
  <c r="C119" i="6"/>
  <c r="J119" i="6"/>
  <c r="L119" i="6" s="1"/>
  <c r="E119" i="6"/>
  <c r="G119" i="6"/>
  <c r="F119" i="6"/>
  <c r="D119" i="6"/>
  <c r="B119" i="6"/>
  <c r="R120" i="6"/>
  <c r="M118" i="6"/>
  <c r="B159" i="16"/>
  <c r="H159" i="16"/>
  <c r="F159" i="16"/>
  <c r="I159" i="16"/>
  <c r="C159" i="16"/>
  <c r="D159" i="16"/>
  <c r="J159" i="16"/>
  <c r="A159" i="16" s="1"/>
  <c r="G159" i="16"/>
  <c r="K159" i="16"/>
  <c r="E159" i="16"/>
  <c r="P160" i="16"/>
  <c r="B183" i="15"/>
  <c r="J183" i="15"/>
  <c r="D183" i="15"/>
  <c r="A183" i="15"/>
  <c r="H183" i="15"/>
  <c r="G183" i="15"/>
  <c r="E183" i="15"/>
  <c r="C183" i="15"/>
  <c r="I183" i="15"/>
  <c r="F183" i="15"/>
  <c r="O184" i="15"/>
  <c r="Q185" i="12"/>
  <c r="M119" i="6" l="1"/>
  <c r="B120" i="6"/>
  <c r="K120" i="6"/>
  <c r="H120" i="6"/>
  <c r="C120" i="6"/>
  <c r="D120" i="6"/>
  <c r="J120" i="6"/>
  <c r="I120" i="6"/>
  <c r="G120" i="6"/>
  <c r="E120" i="6"/>
  <c r="F120" i="6"/>
  <c r="R121" i="6"/>
  <c r="B160" i="16"/>
  <c r="D160" i="16"/>
  <c r="H160" i="16"/>
  <c r="G160" i="16"/>
  <c r="E160" i="16"/>
  <c r="J160" i="16"/>
  <c r="A160" i="16" s="1"/>
  <c r="F160" i="16"/>
  <c r="K160" i="16"/>
  <c r="I160" i="16"/>
  <c r="C160" i="16"/>
  <c r="P161" i="16"/>
  <c r="G184" i="15"/>
  <c r="A184" i="15"/>
  <c r="C184" i="15"/>
  <c r="B184" i="15"/>
  <c r="H184" i="15"/>
  <c r="D184" i="15"/>
  <c r="E184" i="15"/>
  <c r="F184" i="15"/>
  <c r="I184" i="15"/>
  <c r="J184" i="15"/>
  <c r="O185" i="15"/>
  <c r="Q186" i="12"/>
  <c r="L120" i="6" l="1"/>
  <c r="M120" i="6"/>
  <c r="E121" i="6"/>
  <c r="D121" i="6"/>
  <c r="B121" i="6"/>
  <c r="J121" i="6"/>
  <c r="I121" i="6"/>
  <c r="K121" i="6"/>
  <c r="H121" i="6"/>
  <c r="F121" i="6"/>
  <c r="G121" i="6"/>
  <c r="C121" i="6"/>
  <c r="R122" i="6"/>
  <c r="C161" i="16"/>
  <c r="J161" i="16"/>
  <c r="A161" i="16" s="1"/>
  <c r="H161" i="16"/>
  <c r="E161" i="16"/>
  <c r="I161" i="16"/>
  <c r="D161" i="16"/>
  <c r="B161" i="16"/>
  <c r="F161" i="16"/>
  <c r="G161" i="16"/>
  <c r="K161" i="16"/>
  <c r="P162" i="16"/>
  <c r="D185" i="15"/>
  <c r="G185" i="15"/>
  <c r="H185" i="15"/>
  <c r="E185" i="15"/>
  <c r="J185" i="15"/>
  <c r="I185" i="15"/>
  <c r="C185" i="15"/>
  <c r="A185" i="15"/>
  <c r="F185" i="15"/>
  <c r="B185" i="15"/>
  <c r="O186" i="15"/>
  <c r="Q187" i="12"/>
  <c r="L121" i="6" l="1"/>
  <c r="M121" i="6"/>
  <c r="G122" i="6"/>
  <c r="D122" i="6"/>
  <c r="F122" i="6"/>
  <c r="H122" i="6"/>
  <c r="K122" i="6"/>
  <c r="E122" i="6"/>
  <c r="B122" i="6"/>
  <c r="J122" i="6"/>
  <c r="I122" i="6"/>
  <c r="C122" i="6"/>
  <c r="R123" i="6"/>
  <c r="G162" i="16"/>
  <c r="I162" i="16"/>
  <c r="D162" i="16"/>
  <c r="J162" i="16"/>
  <c r="A162" i="16" s="1"/>
  <c r="K162" i="16"/>
  <c r="B162" i="16"/>
  <c r="E162" i="16"/>
  <c r="F162" i="16"/>
  <c r="C162" i="16"/>
  <c r="H162" i="16"/>
  <c r="P163" i="16"/>
  <c r="H186" i="15"/>
  <c r="F186" i="15"/>
  <c r="B186" i="15"/>
  <c r="C186" i="15"/>
  <c r="I186" i="15"/>
  <c r="G186" i="15"/>
  <c r="E186" i="15"/>
  <c r="J186" i="15"/>
  <c r="D186" i="15"/>
  <c r="A186" i="15"/>
  <c r="O187" i="15"/>
  <c r="Q188" i="12"/>
  <c r="M122" i="6" l="1"/>
  <c r="H163" i="16"/>
  <c r="J163" i="16"/>
  <c r="A163" i="16" s="1"/>
  <c r="D163" i="16"/>
  <c r="I163" i="16"/>
  <c r="G163" i="16"/>
  <c r="K163" i="16"/>
  <c r="E163" i="16"/>
  <c r="B163" i="16"/>
  <c r="F163" i="16"/>
  <c r="C163" i="16"/>
  <c r="P164" i="16"/>
  <c r="K123" i="6"/>
  <c r="G123" i="6"/>
  <c r="E123" i="6"/>
  <c r="I123" i="6"/>
  <c r="C123" i="6"/>
  <c r="B123" i="6"/>
  <c r="J123" i="6"/>
  <c r="H123" i="6"/>
  <c r="D123" i="6"/>
  <c r="F123" i="6"/>
  <c r="R124" i="6"/>
  <c r="L122" i="6"/>
  <c r="Q189" i="12"/>
  <c r="J187" i="15"/>
  <c r="I187" i="15"/>
  <c r="B187" i="15"/>
  <c r="E187" i="15"/>
  <c r="F187" i="15"/>
  <c r="H187" i="15"/>
  <c r="G187" i="15"/>
  <c r="C187" i="15"/>
  <c r="D187" i="15"/>
  <c r="A187" i="15"/>
  <c r="O188" i="15"/>
  <c r="L123" i="6" l="1"/>
  <c r="M123" i="6"/>
  <c r="B124" i="6"/>
  <c r="I124" i="6"/>
  <c r="D124" i="6"/>
  <c r="F124" i="6"/>
  <c r="G124" i="6"/>
  <c r="H124" i="6"/>
  <c r="K124" i="6"/>
  <c r="E124" i="6"/>
  <c r="J124" i="6"/>
  <c r="C124" i="6"/>
  <c r="R125" i="6"/>
  <c r="C164" i="16"/>
  <c r="G164" i="16"/>
  <c r="I164" i="16"/>
  <c r="H164" i="16"/>
  <c r="F164" i="16"/>
  <c r="E164" i="16"/>
  <c r="K164" i="16"/>
  <c r="B164" i="16"/>
  <c r="D164" i="16"/>
  <c r="J164" i="16"/>
  <c r="A164" i="16" s="1"/>
  <c r="P165" i="16"/>
  <c r="F188" i="15"/>
  <c r="C188" i="15"/>
  <c r="H188" i="15"/>
  <c r="G188" i="15"/>
  <c r="I188" i="15"/>
  <c r="A188" i="15"/>
  <c r="B188" i="15"/>
  <c r="D188" i="15"/>
  <c r="J188" i="15"/>
  <c r="E188" i="15"/>
  <c r="O189" i="15"/>
  <c r="Q190" i="12"/>
  <c r="L124" i="6" l="1"/>
  <c r="M124" i="6"/>
  <c r="E125" i="6"/>
  <c r="K125" i="6"/>
  <c r="H125" i="6"/>
  <c r="C125" i="6"/>
  <c r="G125" i="6"/>
  <c r="I125" i="6"/>
  <c r="B125" i="6"/>
  <c r="D125" i="6"/>
  <c r="J125" i="6"/>
  <c r="F125" i="6"/>
  <c r="R126" i="6"/>
  <c r="I165" i="16"/>
  <c r="K165" i="16"/>
  <c r="D165" i="16"/>
  <c r="E165" i="16"/>
  <c r="J165" i="16"/>
  <c r="A165" i="16" s="1"/>
  <c r="H165" i="16"/>
  <c r="G165" i="16"/>
  <c r="F165" i="16"/>
  <c r="C165" i="16"/>
  <c r="B165" i="16"/>
  <c r="P166" i="16"/>
  <c r="Q191" i="12"/>
  <c r="J189" i="15"/>
  <c r="A189" i="15"/>
  <c r="I189" i="15"/>
  <c r="H189" i="15"/>
  <c r="B189" i="15"/>
  <c r="G189" i="15"/>
  <c r="F189" i="15"/>
  <c r="D189" i="15"/>
  <c r="E189" i="15"/>
  <c r="C189" i="15"/>
  <c r="O190" i="15"/>
  <c r="M125" i="6" l="1"/>
  <c r="F126" i="6"/>
  <c r="J126" i="6"/>
  <c r="I126" i="6"/>
  <c r="B126" i="6"/>
  <c r="C126" i="6"/>
  <c r="K126" i="6"/>
  <c r="L126" i="6" s="1"/>
  <c r="G126" i="6"/>
  <c r="D126" i="6"/>
  <c r="H126" i="6"/>
  <c r="E126" i="6"/>
  <c r="R127" i="6"/>
  <c r="I166" i="16"/>
  <c r="J166" i="16"/>
  <c r="A166" i="16" s="1"/>
  <c r="F166" i="16"/>
  <c r="E166" i="16"/>
  <c r="G166" i="16"/>
  <c r="H166" i="16"/>
  <c r="B166" i="16"/>
  <c r="D166" i="16"/>
  <c r="K166" i="16"/>
  <c r="C166" i="16"/>
  <c r="P167" i="16"/>
  <c r="L125" i="6"/>
  <c r="Q192" i="12"/>
  <c r="G190" i="15"/>
  <c r="J190" i="15"/>
  <c r="E190" i="15"/>
  <c r="A190" i="15"/>
  <c r="H190" i="15"/>
  <c r="F190" i="15"/>
  <c r="I190" i="15"/>
  <c r="D190" i="15"/>
  <c r="C190" i="15"/>
  <c r="B190" i="15"/>
  <c r="O191" i="15"/>
  <c r="F167" i="16" l="1"/>
  <c r="I167" i="16"/>
  <c r="E167" i="16"/>
  <c r="J167" i="16"/>
  <c r="A167" i="16" s="1"/>
  <c r="D167" i="16"/>
  <c r="K167" i="16"/>
  <c r="B167" i="16"/>
  <c r="H167" i="16"/>
  <c r="C167" i="16"/>
  <c r="G167" i="16"/>
  <c r="P168" i="16"/>
  <c r="M126" i="6"/>
  <c r="C127" i="6"/>
  <c r="E127" i="6"/>
  <c r="F127" i="6"/>
  <c r="J127" i="6"/>
  <c r="I127" i="6"/>
  <c r="G127" i="6"/>
  <c r="H127" i="6"/>
  <c r="B127" i="6"/>
  <c r="K127" i="6"/>
  <c r="D127" i="6"/>
  <c r="R128" i="6"/>
  <c r="A191" i="15"/>
  <c r="G191" i="15"/>
  <c r="F191" i="15"/>
  <c r="B191" i="15"/>
  <c r="E191" i="15"/>
  <c r="C191" i="15"/>
  <c r="I191" i="15"/>
  <c r="H191" i="15"/>
  <c r="J191" i="15"/>
  <c r="D191" i="15"/>
  <c r="O192" i="15"/>
  <c r="Q193" i="12"/>
  <c r="M127" i="6" l="1"/>
  <c r="L127" i="6"/>
  <c r="F128" i="6"/>
  <c r="G128" i="6"/>
  <c r="E128" i="6"/>
  <c r="I128" i="6"/>
  <c r="C128" i="6"/>
  <c r="J128" i="6"/>
  <c r="D128" i="6"/>
  <c r="K128" i="6"/>
  <c r="H128" i="6"/>
  <c r="B128" i="6"/>
  <c r="R129" i="6"/>
  <c r="I168" i="16"/>
  <c r="C168" i="16"/>
  <c r="F168" i="16"/>
  <c r="E168" i="16"/>
  <c r="K168" i="16"/>
  <c r="G168" i="16"/>
  <c r="D168" i="16"/>
  <c r="J168" i="16"/>
  <c r="A168" i="16" s="1"/>
  <c r="H168" i="16"/>
  <c r="B168" i="16"/>
  <c r="P169" i="16"/>
  <c r="J192" i="15"/>
  <c r="F192" i="15"/>
  <c r="D192" i="15"/>
  <c r="G192" i="15"/>
  <c r="H192" i="15"/>
  <c r="B192" i="15"/>
  <c r="A192" i="15"/>
  <c r="I192" i="15"/>
  <c r="C192" i="15"/>
  <c r="E192" i="15"/>
  <c r="O193" i="15"/>
  <c r="Q194" i="12"/>
  <c r="L128" i="6" l="1"/>
  <c r="J169" i="16"/>
  <c r="A169" i="16" s="1"/>
  <c r="G169" i="16"/>
  <c r="K169" i="16"/>
  <c r="I169" i="16"/>
  <c r="E169" i="16"/>
  <c r="C169" i="16"/>
  <c r="D169" i="16"/>
  <c r="B169" i="16"/>
  <c r="H169" i="16"/>
  <c r="F169" i="16"/>
  <c r="P170" i="16"/>
  <c r="I129" i="6"/>
  <c r="E129" i="6"/>
  <c r="B129" i="6"/>
  <c r="F129" i="6"/>
  <c r="G129" i="6"/>
  <c r="C129" i="6"/>
  <c r="J129" i="6"/>
  <c r="D129" i="6"/>
  <c r="H129" i="6"/>
  <c r="K129" i="6"/>
  <c r="R130" i="6"/>
  <c r="M128" i="6"/>
  <c r="I193" i="15"/>
  <c r="A193" i="15"/>
  <c r="F193" i="15"/>
  <c r="B193" i="15"/>
  <c r="C193" i="15"/>
  <c r="J193" i="15"/>
  <c r="G193" i="15"/>
  <c r="E193" i="15"/>
  <c r="D193" i="15"/>
  <c r="H193" i="15"/>
  <c r="O194" i="15"/>
  <c r="Q195" i="12"/>
  <c r="M129" i="6" l="1"/>
  <c r="E130" i="6"/>
  <c r="I130" i="6"/>
  <c r="H130" i="6"/>
  <c r="F130" i="6"/>
  <c r="C130" i="6"/>
  <c r="J130" i="6"/>
  <c r="G130" i="6"/>
  <c r="B130" i="6"/>
  <c r="D130" i="6"/>
  <c r="K130" i="6"/>
  <c r="R131" i="6"/>
  <c r="J170" i="16"/>
  <c r="A170" i="16" s="1"/>
  <c r="H170" i="16"/>
  <c r="F170" i="16"/>
  <c r="G170" i="16"/>
  <c r="I170" i="16"/>
  <c r="D170" i="16"/>
  <c r="B170" i="16"/>
  <c r="C170" i="16"/>
  <c r="E170" i="16"/>
  <c r="K170" i="16"/>
  <c r="P171" i="16"/>
  <c r="L129" i="6"/>
  <c r="Q196" i="12"/>
  <c r="B194" i="15"/>
  <c r="I194" i="15"/>
  <c r="G194" i="15"/>
  <c r="E194" i="15"/>
  <c r="H194" i="15"/>
  <c r="F194" i="15"/>
  <c r="J194" i="15"/>
  <c r="A194" i="15"/>
  <c r="C194" i="15"/>
  <c r="D194" i="15"/>
  <c r="O195" i="15"/>
  <c r="M130" i="6" l="1"/>
  <c r="C131" i="6"/>
  <c r="B131" i="6"/>
  <c r="I131" i="6"/>
  <c r="H131" i="6"/>
  <c r="D131" i="6"/>
  <c r="G131" i="6"/>
  <c r="J131" i="6"/>
  <c r="L131" i="6" s="1"/>
  <c r="K131" i="6"/>
  <c r="F131" i="6"/>
  <c r="E131" i="6"/>
  <c r="R132" i="6"/>
  <c r="L130" i="6"/>
  <c r="B171" i="16"/>
  <c r="F171" i="16"/>
  <c r="E171" i="16"/>
  <c r="C171" i="16"/>
  <c r="H171" i="16"/>
  <c r="D171" i="16"/>
  <c r="J171" i="16"/>
  <c r="A171" i="16" s="1"/>
  <c r="G171" i="16"/>
  <c r="I171" i="16"/>
  <c r="K171" i="16"/>
  <c r="P172" i="16"/>
  <c r="Q197" i="12"/>
  <c r="C195" i="15"/>
  <c r="I195" i="15"/>
  <c r="F195" i="15"/>
  <c r="B195" i="15"/>
  <c r="J195" i="15"/>
  <c r="E195" i="15"/>
  <c r="D195" i="15"/>
  <c r="H195" i="15"/>
  <c r="A195" i="15"/>
  <c r="G195" i="15"/>
  <c r="O196" i="15"/>
  <c r="C132" i="6" l="1"/>
  <c r="H132" i="6"/>
  <c r="F132" i="6"/>
  <c r="I132" i="6"/>
  <c r="B132" i="6"/>
  <c r="J132" i="6"/>
  <c r="D132" i="6"/>
  <c r="K132" i="6"/>
  <c r="G132" i="6"/>
  <c r="E132" i="6"/>
  <c r="R133" i="6"/>
  <c r="C172" i="16"/>
  <c r="J172" i="16"/>
  <c r="A172" i="16" s="1"/>
  <c r="H172" i="16"/>
  <c r="F172" i="16"/>
  <c r="D172" i="16"/>
  <c r="E172" i="16"/>
  <c r="B172" i="16"/>
  <c r="I172" i="16"/>
  <c r="K172" i="16"/>
  <c r="G172" i="16"/>
  <c r="P173" i="16"/>
  <c r="M131" i="6"/>
  <c r="Q198" i="12"/>
  <c r="F196" i="15"/>
  <c r="G196" i="15"/>
  <c r="H196" i="15"/>
  <c r="B196" i="15"/>
  <c r="C196" i="15"/>
  <c r="D196" i="15"/>
  <c r="E196" i="15"/>
  <c r="J196" i="15"/>
  <c r="A196" i="15"/>
  <c r="I196" i="15"/>
  <c r="O197" i="15"/>
  <c r="M132" i="6" l="1"/>
  <c r="L132" i="6"/>
  <c r="J173" i="16"/>
  <c r="A173" i="16" s="1"/>
  <c r="C173" i="16"/>
  <c r="B173" i="16"/>
  <c r="K173" i="16"/>
  <c r="G173" i="16"/>
  <c r="D173" i="16"/>
  <c r="H173" i="16"/>
  <c r="E173" i="16"/>
  <c r="I173" i="16"/>
  <c r="F173" i="16"/>
  <c r="P174" i="16"/>
  <c r="C133" i="6"/>
  <c r="E133" i="6"/>
  <c r="F133" i="6"/>
  <c r="H133" i="6"/>
  <c r="B133" i="6"/>
  <c r="K133" i="6"/>
  <c r="G133" i="6"/>
  <c r="I133" i="6"/>
  <c r="D133" i="6"/>
  <c r="J133" i="6"/>
  <c r="M133" i="6" s="1"/>
  <c r="R134" i="6"/>
  <c r="Q199" i="12"/>
  <c r="E197" i="15"/>
  <c r="D197" i="15"/>
  <c r="C197" i="15"/>
  <c r="G197" i="15"/>
  <c r="A197" i="15"/>
  <c r="J197" i="15"/>
  <c r="H197" i="15"/>
  <c r="B197" i="15"/>
  <c r="F197" i="15"/>
  <c r="I197" i="15"/>
  <c r="O198" i="15"/>
  <c r="B134" i="6" l="1"/>
  <c r="F134" i="6"/>
  <c r="H134" i="6"/>
  <c r="I134" i="6"/>
  <c r="C134" i="6"/>
  <c r="G134" i="6"/>
  <c r="E134" i="6"/>
  <c r="J134" i="6"/>
  <c r="K134" i="6"/>
  <c r="D134" i="6"/>
  <c r="R135" i="6"/>
  <c r="C174" i="16"/>
  <c r="G174" i="16"/>
  <c r="K174" i="16"/>
  <c r="F174" i="16"/>
  <c r="I174" i="16"/>
  <c r="E174" i="16"/>
  <c r="H174" i="16"/>
  <c r="J174" i="16"/>
  <c r="A174" i="16" s="1"/>
  <c r="B174" i="16"/>
  <c r="D174" i="16"/>
  <c r="P175" i="16"/>
  <c r="L133" i="6"/>
  <c r="H198" i="15"/>
  <c r="I198" i="15"/>
  <c r="D198" i="15"/>
  <c r="E198" i="15"/>
  <c r="B198" i="15"/>
  <c r="F198" i="15"/>
  <c r="G198" i="15"/>
  <c r="J198" i="15"/>
  <c r="A198" i="15"/>
  <c r="C198" i="15"/>
  <c r="O199" i="15"/>
  <c r="Q200" i="12"/>
  <c r="L134" i="6" l="1"/>
  <c r="K175" i="16"/>
  <c r="F175" i="16"/>
  <c r="C175" i="16"/>
  <c r="H175" i="16"/>
  <c r="I175" i="16"/>
  <c r="D175" i="16"/>
  <c r="G175" i="16"/>
  <c r="J175" i="16"/>
  <c r="A175" i="16" s="1"/>
  <c r="E175" i="16"/>
  <c r="B175" i="16"/>
  <c r="P176" i="16"/>
  <c r="H135" i="6"/>
  <c r="B135" i="6"/>
  <c r="E135" i="6"/>
  <c r="G135" i="6"/>
  <c r="I135" i="6"/>
  <c r="K135" i="6"/>
  <c r="F135" i="6"/>
  <c r="J135" i="6"/>
  <c r="M135" i="6" s="1"/>
  <c r="C135" i="6"/>
  <c r="D135" i="6"/>
  <c r="R136" i="6"/>
  <c r="M134" i="6"/>
  <c r="A199" i="15"/>
  <c r="J199" i="15"/>
  <c r="D199" i="15"/>
  <c r="I199" i="15"/>
  <c r="E199" i="15"/>
  <c r="H199" i="15"/>
  <c r="G199" i="15"/>
  <c r="F199" i="15"/>
  <c r="B199" i="15"/>
  <c r="C199" i="15"/>
  <c r="O200" i="15"/>
  <c r="Q201" i="12"/>
  <c r="C176" i="16" l="1"/>
  <c r="G176" i="16"/>
  <c r="J176" i="16"/>
  <c r="A176" i="16" s="1"/>
  <c r="I176" i="16"/>
  <c r="D176" i="16"/>
  <c r="K176" i="16"/>
  <c r="B176" i="16"/>
  <c r="H176" i="16"/>
  <c r="E176" i="16"/>
  <c r="F176" i="16"/>
  <c r="P177" i="16"/>
  <c r="L135" i="6"/>
  <c r="E136" i="6"/>
  <c r="F136" i="6"/>
  <c r="B136" i="6"/>
  <c r="I136" i="6"/>
  <c r="C136" i="6"/>
  <c r="H136" i="6"/>
  <c r="K136" i="6"/>
  <c r="L136" i="6" s="1"/>
  <c r="J136" i="6"/>
  <c r="G136" i="6"/>
  <c r="D136" i="6"/>
  <c r="R137" i="6"/>
  <c r="G200" i="15"/>
  <c r="B200" i="15"/>
  <c r="I200" i="15"/>
  <c r="F200" i="15"/>
  <c r="C200" i="15"/>
  <c r="A200" i="15"/>
  <c r="J200" i="15"/>
  <c r="H200" i="15"/>
  <c r="D200" i="15"/>
  <c r="E200" i="15"/>
  <c r="O201" i="15"/>
  <c r="Q202" i="12"/>
  <c r="D177" i="16" l="1"/>
  <c r="H177" i="16"/>
  <c r="C177" i="16"/>
  <c r="F177" i="16"/>
  <c r="B177" i="16"/>
  <c r="E177" i="16"/>
  <c r="G177" i="16"/>
  <c r="J177" i="16"/>
  <c r="A177" i="16" s="1"/>
  <c r="K177" i="16"/>
  <c r="I177" i="16"/>
  <c r="P178" i="16"/>
  <c r="K137" i="6"/>
  <c r="G137" i="6"/>
  <c r="C137" i="6"/>
  <c r="E137" i="6"/>
  <c r="J137" i="6"/>
  <c r="M137" i="6" s="1"/>
  <c r="H137" i="6"/>
  <c r="D137" i="6"/>
  <c r="I137" i="6"/>
  <c r="F137" i="6"/>
  <c r="B137" i="6"/>
  <c r="R138" i="6"/>
  <c r="M136" i="6"/>
  <c r="C201" i="15"/>
  <c r="I201" i="15"/>
  <c r="F201" i="15"/>
  <c r="A201" i="15"/>
  <c r="D201" i="15"/>
  <c r="H201" i="15"/>
  <c r="J201" i="15"/>
  <c r="B201" i="15"/>
  <c r="G201" i="15"/>
  <c r="E201" i="15"/>
  <c r="O202" i="15"/>
  <c r="Q203" i="12"/>
  <c r="L137" i="6" l="1"/>
  <c r="I138" i="6"/>
  <c r="B138" i="6"/>
  <c r="J138" i="6"/>
  <c r="M138" i="6" s="1"/>
  <c r="G138" i="6"/>
  <c r="C138" i="6"/>
  <c r="D138" i="6"/>
  <c r="F138" i="6"/>
  <c r="E138" i="6"/>
  <c r="K138" i="6"/>
  <c r="L138" i="6" s="1"/>
  <c r="H138" i="6"/>
  <c r="R139" i="6"/>
  <c r="J178" i="16"/>
  <c r="A178" i="16" s="1"/>
  <c r="G178" i="16"/>
  <c r="C178" i="16"/>
  <c r="F178" i="16"/>
  <c r="B178" i="16"/>
  <c r="D178" i="16"/>
  <c r="I178" i="16"/>
  <c r="H178" i="16"/>
  <c r="K178" i="16"/>
  <c r="E178" i="16"/>
  <c r="P179" i="16"/>
  <c r="J202" i="15"/>
  <c r="A202" i="15"/>
  <c r="H202" i="15"/>
  <c r="C202" i="15"/>
  <c r="D202" i="15"/>
  <c r="B202" i="15"/>
  <c r="I202" i="15"/>
  <c r="F202" i="15"/>
  <c r="G202" i="15"/>
  <c r="E202" i="15"/>
  <c r="O203" i="15"/>
  <c r="Q204" i="12"/>
  <c r="K139" i="6" l="1"/>
  <c r="J139" i="6"/>
  <c r="M139" i="6" s="1"/>
  <c r="I139" i="6"/>
  <c r="H139" i="6"/>
  <c r="B139" i="6"/>
  <c r="F139" i="6"/>
  <c r="D139" i="6"/>
  <c r="E139" i="6"/>
  <c r="G139" i="6"/>
  <c r="C139" i="6"/>
  <c r="R140" i="6"/>
  <c r="F179" i="16"/>
  <c r="I179" i="16"/>
  <c r="K179" i="16"/>
  <c r="C179" i="16"/>
  <c r="D179" i="16"/>
  <c r="B179" i="16"/>
  <c r="H179" i="16"/>
  <c r="E179" i="16"/>
  <c r="G179" i="16"/>
  <c r="J179" i="16"/>
  <c r="A179" i="16" s="1"/>
  <c r="P180" i="16"/>
  <c r="G203" i="15"/>
  <c r="I203" i="15"/>
  <c r="E203" i="15"/>
  <c r="J203" i="15"/>
  <c r="F203" i="15"/>
  <c r="D203" i="15"/>
  <c r="A203" i="15"/>
  <c r="B203" i="15"/>
  <c r="C203" i="15"/>
  <c r="H203" i="15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L139" i="6" l="1"/>
  <c r="D180" i="16"/>
  <c r="K180" i="16"/>
  <c r="I180" i="16"/>
  <c r="C180" i="16"/>
  <c r="B180" i="16"/>
  <c r="J180" i="16"/>
  <c r="A180" i="16" s="1"/>
  <c r="F180" i="16"/>
  <c r="G180" i="16"/>
  <c r="E180" i="16"/>
  <c r="H180" i="16"/>
  <c r="P181" i="16"/>
  <c r="F140" i="6"/>
  <c r="C140" i="6"/>
  <c r="K140" i="6"/>
  <c r="I140" i="6"/>
  <c r="E140" i="6"/>
  <c r="H140" i="6"/>
  <c r="B140" i="6"/>
  <c r="J140" i="6"/>
  <c r="D140" i="6"/>
  <c r="G140" i="6"/>
  <c r="R141" i="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B204" i="15"/>
  <c r="H204" i="15"/>
  <c r="G204" i="15"/>
  <c r="A204" i="15"/>
  <c r="D204" i="15"/>
  <c r="F204" i="15"/>
  <c r="I204" i="15"/>
  <c r="J204" i="15"/>
  <c r="E204" i="15"/>
  <c r="C204" i="15"/>
  <c r="O205" i="15"/>
  <c r="M140" i="6" l="1"/>
  <c r="H141" i="6"/>
  <c r="I141" i="6"/>
  <c r="D141" i="6"/>
  <c r="J141" i="6"/>
  <c r="C141" i="6"/>
  <c r="E141" i="6"/>
  <c r="G141" i="6"/>
  <c r="K141" i="6"/>
  <c r="F141" i="6"/>
  <c r="B141" i="6"/>
  <c r="R142" i="6"/>
  <c r="K181" i="16"/>
  <c r="E181" i="16"/>
  <c r="C181" i="16"/>
  <c r="D181" i="16"/>
  <c r="H181" i="16"/>
  <c r="J181" i="16"/>
  <c r="A181" i="16" s="1"/>
  <c r="B181" i="16"/>
  <c r="I181" i="16"/>
  <c r="G181" i="16"/>
  <c r="F181" i="16"/>
  <c r="P182" i="16"/>
  <c r="L140" i="6"/>
  <c r="J205" i="15"/>
  <c r="A205" i="15"/>
  <c r="I205" i="15"/>
  <c r="E205" i="15"/>
  <c r="H205" i="15"/>
  <c r="G205" i="15"/>
  <c r="D205" i="15"/>
  <c r="C205" i="15"/>
  <c r="B205" i="15"/>
  <c r="F205" i="15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M141" i="6" l="1"/>
  <c r="E142" i="6"/>
  <c r="J142" i="6"/>
  <c r="H142" i="6"/>
  <c r="C142" i="6"/>
  <c r="K142" i="6"/>
  <c r="L142" i="6" s="1"/>
  <c r="F142" i="6"/>
  <c r="D142" i="6"/>
  <c r="I142" i="6"/>
  <c r="B142" i="6"/>
  <c r="G142" i="6"/>
  <c r="R143" i="6"/>
  <c r="L141" i="6"/>
  <c r="J182" i="16"/>
  <c r="A182" i="16" s="1"/>
  <c r="I182" i="16"/>
  <c r="B182" i="16"/>
  <c r="F182" i="16"/>
  <c r="E182" i="16"/>
  <c r="K182" i="16"/>
  <c r="D182" i="16"/>
  <c r="H182" i="16"/>
  <c r="C182" i="16"/>
  <c r="G182" i="16"/>
  <c r="P183" i="16"/>
  <c r="B206" i="15"/>
  <c r="H206" i="15"/>
  <c r="I206" i="15"/>
  <c r="F206" i="15"/>
  <c r="G206" i="15"/>
  <c r="D206" i="15"/>
  <c r="C206" i="15"/>
  <c r="J206" i="15"/>
  <c r="A206" i="15"/>
  <c r="E206" i="15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M142" i="6" l="1"/>
  <c r="F143" i="6"/>
  <c r="C143" i="6"/>
  <c r="I143" i="6"/>
  <c r="B143" i="6"/>
  <c r="K143" i="6"/>
  <c r="J143" i="6"/>
  <c r="D143" i="6"/>
  <c r="H143" i="6"/>
  <c r="E143" i="6"/>
  <c r="G143" i="6"/>
  <c r="R144" i="6"/>
  <c r="K183" i="16"/>
  <c r="F183" i="16"/>
  <c r="B183" i="16"/>
  <c r="J183" i="16"/>
  <c r="A183" i="16" s="1"/>
  <c r="E183" i="16"/>
  <c r="H183" i="16"/>
  <c r="C183" i="16"/>
  <c r="I183" i="16"/>
  <c r="G183" i="16"/>
  <c r="D183" i="16"/>
  <c r="P184" i="16"/>
  <c r="A207" i="15"/>
  <c r="H207" i="15"/>
  <c r="F207" i="15"/>
  <c r="E207" i="15"/>
  <c r="I207" i="15"/>
  <c r="B207" i="15"/>
  <c r="C207" i="15"/>
  <c r="D207" i="15"/>
  <c r="G207" i="15"/>
  <c r="J207" i="15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M143" i="6" l="1"/>
  <c r="G144" i="6"/>
  <c r="B144" i="6"/>
  <c r="K144" i="6"/>
  <c r="E144" i="6"/>
  <c r="I144" i="6"/>
  <c r="C144" i="6"/>
  <c r="D144" i="6"/>
  <c r="F144" i="6"/>
  <c r="J144" i="6"/>
  <c r="H144" i="6"/>
  <c r="R145" i="6"/>
  <c r="D184" i="16"/>
  <c r="I184" i="16"/>
  <c r="H184" i="16"/>
  <c r="F184" i="16"/>
  <c r="B184" i="16"/>
  <c r="E184" i="16"/>
  <c r="C184" i="16"/>
  <c r="J184" i="16"/>
  <c r="A184" i="16" s="1"/>
  <c r="K184" i="16"/>
  <c r="G184" i="16"/>
  <c r="P185" i="16"/>
  <c r="L143" i="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C208" i="15"/>
  <c r="G208" i="15"/>
  <c r="I208" i="15"/>
  <c r="F208" i="15"/>
  <c r="B208" i="15"/>
  <c r="E208" i="15"/>
  <c r="A208" i="15"/>
  <c r="H208" i="15"/>
  <c r="D208" i="15"/>
  <c r="J208" i="15"/>
  <c r="O209" i="15"/>
  <c r="M144" i="6" l="1"/>
  <c r="L144" i="6"/>
  <c r="F145" i="6"/>
  <c r="D145" i="6"/>
  <c r="G145" i="6"/>
  <c r="E145" i="6"/>
  <c r="K145" i="6"/>
  <c r="J145" i="6"/>
  <c r="C145" i="6"/>
  <c r="H145" i="6"/>
  <c r="I145" i="6"/>
  <c r="B145" i="6"/>
  <c r="R146" i="6"/>
  <c r="F185" i="16"/>
  <c r="D185" i="16"/>
  <c r="K185" i="16"/>
  <c r="H185" i="16"/>
  <c r="C185" i="16"/>
  <c r="B185" i="16"/>
  <c r="G185" i="16"/>
  <c r="J185" i="16"/>
  <c r="A185" i="16" s="1"/>
  <c r="E185" i="16"/>
  <c r="I185" i="16"/>
  <c r="P186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D209" i="15"/>
  <c r="E209" i="15"/>
  <c r="A209" i="15"/>
  <c r="C209" i="15"/>
  <c r="J209" i="15"/>
  <c r="I209" i="15"/>
  <c r="B209" i="15"/>
  <c r="H209" i="15"/>
  <c r="G209" i="15"/>
  <c r="F209" i="15"/>
  <c r="O210" i="15"/>
  <c r="M145" i="6" l="1"/>
  <c r="K186" i="16"/>
  <c r="I186" i="16"/>
  <c r="G186" i="16"/>
  <c r="F186" i="16"/>
  <c r="J186" i="16"/>
  <c r="A186" i="16" s="1"/>
  <c r="H186" i="16"/>
  <c r="D186" i="16"/>
  <c r="E186" i="16"/>
  <c r="B186" i="16"/>
  <c r="C186" i="16"/>
  <c r="P187" i="16"/>
  <c r="L145" i="6"/>
  <c r="D146" i="6"/>
  <c r="K146" i="6"/>
  <c r="I146" i="6"/>
  <c r="J146" i="6"/>
  <c r="F146" i="6"/>
  <c r="C146" i="6"/>
  <c r="H146" i="6"/>
  <c r="G146" i="6"/>
  <c r="B146" i="6"/>
  <c r="E146" i="6"/>
  <c r="R147" i="6"/>
  <c r="I210" i="15"/>
  <c r="E210" i="15"/>
  <c r="H210" i="15"/>
  <c r="C210" i="15"/>
  <c r="B210" i="15"/>
  <c r="A210" i="15"/>
  <c r="D210" i="15"/>
  <c r="F210" i="15"/>
  <c r="J210" i="15"/>
  <c r="G210" i="15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M146" i="6" l="1"/>
  <c r="G147" i="6"/>
  <c r="F147" i="6"/>
  <c r="D147" i="6"/>
  <c r="B147" i="6"/>
  <c r="E147" i="6"/>
  <c r="I147" i="6"/>
  <c r="H147" i="6"/>
  <c r="C147" i="6"/>
  <c r="J147" i="6"/>
  <c r="K147" i="6"/>
  <c r="R148" i="6"/>
  <c r="E187" i="16"/>
  <c r="K187" i="16"/>
  <c r="B187" i="16"/>
  <c r="H187" i="16"/>
  <c r="J187" i="16"/>
  <c r="A187" i="16" s="1"/>
  <c r="G187" i="16"/>
  <c r="C187" i="16"/>
  <c r="D187" i="16"/>
  <c r="F187" i="16"/>
  <c r="I187" i="16"/>
  <c r="P188" i="16"/>
  <c r="L146" i="6"/>
  <c r="A211" i="15"/>
  <c r="E211" i="15"/>
  <c r="G211" i="15"/>
  <c r="B211" i="15"/>
  <c r="H211" i="15"/>
  <c r="I211" i="15"/>
  <c r="C211" i="15"/>
  <c r="D211" i="15"/>
  <c r="J211" i="15"/>
  <c r="F211" i="15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L147" i="6" l="1"/>
  <c r="M147" i="6"/>
  <c r="B148" i="6"/>
  <c r="E148" i="6"/>
  <c r="K148" i="6"/>
  <c r="D148" i="6"/>
  <c r="F148" i="6"/>
  <c r="G148" i="6"/>
  <c r="I148" i="6"/>
  <c r="J148" i="6"/>
  <c r="C148" i="6"/>
  <c r="H148" i="6"/>
  <c r="R149" i="6"/>
  <c r="H188" i="16"/>
  <c r="I188" i="16"/>
  <c r="E188" i="16"/>
  <c r="G188" i="16"/>
  <c r="B188" i="16"/>
  <c r="K188" i="16"/>
  <c r="F188" i="16"/>
  <c r="C188" i="16"/>
  <c r="J188" i="16"/>
  <c r="A188" i="16" s="1"/>
  <c r="D188" i="16"/>
  <c r="P189" i="1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C212" i="15"/>
  <c r="G212" i="15"/>
  <c r="D212" i="15"/>
  <c r="E212" i="15"/>
  <c r="A212" i="15"/>
  <c r="J212" i="15"/>
  <c r="F212" i="15"/>
  <c r="B212" i="15"/>
  <c r="H212" i="15"/>
  <c r="I212" i="15"/>
  <c r="O213" i="15"/>
  <c r="L148" i="6" l="1"/>
  <c r="I149" i="6"/>
  <c r="C149" i="6"/>
  <c r="H149" i="6"/>
  <c r="F149" i="6"/>
  <c r="G149" i="6"/>
  <c r="D149" i="6"/>
  <c r="B149" i="6"/>
  <c r="E149" i="6"/>
  <c r="J149" i="6"/>
  <c r="K149" i="6"/>
  <c r="L149" i="6" s="1"/>
  <c r="R150" i="6"/>
  <c r="M148" i="6"/>
  <c r="C189" i="16"/>
  <c r="B189" i="16"/>
  <c r="K189" i="16"/>
  <c r="J189" i="16"/>
  <c r="A189" i="16" s="1"/>
  <c r="F189" i="16"/>
  <c r="G189" i="16"/>
  <c r="E189" i="16"/>
  <c r="I189" i="16"/>
  <c r="D189" i="16"/>
  <c r="H189" i="16"/>
  <c r="P190" i="16"/>
  <c r="B213" i="15"/>
  <c r="F213" i="15"/>
  <c r="J213" i="15"/>
  <c r="I213" i="15"/>
  <c r="E213" i="15"/>
  <c r="H213" i="15"/>
  <c r="G213" i="15"/>
  <c r="A213" i="15"/>
  <c r="D213" i="15"/>
  <c r="C213" i="15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G150" i="6" l="1"/>
  <c r="B150" i="6"/>
  <c r="H150" i="6"/>
  <c r="C150" i="6"/>
  <c r="K150" i="6"/>
  <c r="E150" i="6"/>
  <c r="F150" i="6"/>
  <c r="I150" i="6"/>
  <c r="D150" i="6"/>
  <c r="J150" i="6"/>
  <c r="R151" i="6"/>
  <c r="M149" i="6"/>
  <c r="B190" i="16"/>
  <c r="H190" i="16"/>
  <c r="G190" i="16"/>
  <c r="F190" i="16"/>
  <c r="E190" i="16"/>
  <c r="I190" i="16"/>
  <c r="D190" i="16"/>
  <c r="C190" i="16"/>
  <c r="J190" i="16"/>
  <c r="A190" i="16" s="1"/>
  <c r="K190" i="16"/>
  <c r="P191" i="1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J214" i="15"/>
  <c r="C214" i="15"/>
  <c r="A214" i="15"/>
  <c r="B214" i="15"/>
  <c r="G214" i="15"/>
  <c r="E214" i="15"/>
  <c r="F214" i="15"/>
  <c r="I214" i="15"/>
  <c r="D214" i="15"/>
  <c r="H214" i="15"/>
  <c r="O215" i="15"/>
  <c r="L150" i="6" l="1"/>
  <c r="E151" i="6"/>
  <c r="B151" i="6"/>
  <c r="K151" i="6"/>
  <c r="H151" i="6"/>
  <c r="D151" i="6"/>
  <c r="G151" i="6"/>
  <c r="J151" i="6"/>
  <c r="M151" i="6" s="1"/>
  <c r="F151" i="6"/>
  <c r="I151" i="6"/>
  <c r="C151" i="6"/>
  <c r="R152" i="6"/>
  <c r="M150" i="6"/>
  <c r="K191" i="16"/>
  <c r="G191" i="16"/>
  <c r="C191" i="16"/>
  <c r="B191" i="16"/>
  <c r="F191" i="16"/>
  <c r="I191" i="16"/>
  <c r="H191" i="16"/>
  <c r="E191" i="16"/>
  <c r="D191" i="16"/>
  <c r="J191" i="16"/>
  <c r="A191" i="16" s="1"/>
  <c r="P192" i="16"/>
  <c r="H215" i="15"/>
  <c r="F215" i="15"/>
  <c r="I215" i="15"/>
  <c r="J215" i="15"/>
  <c r="C215" i="15"/>
  <c r="E215" i="15"/>
  <c r="D215" i="15"/>
  <c r="G215" i="15"/>
  <c r="B215" i="15"/>
  <c r="A215" i="15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C192" i="16" l="1"/>
  <c r="F192" i="16"/>
  <c r="B192" i="16"/>
  <c r="I192" i="16"/>
  <c r="E192" i="16"/>
  <c r="H192" i="16"/>
  <c r="D192" i="16"/>
  <c r="K192" i="16"/>
  <c r="G192" i="16"/>
  <c r="J192" i="16"/>
  <c r="A192" i="16" s="1"/>
  <c r="P193" i="16"/>
  <c r="K152" i="6"/>
  <c r="B152" i="6"/>
  <c r="H152" i="6"/>
  <c r="J152" i="6"/>
  <c r="C152" i="6"/>
  <c r="G152" i="6"/>
  <c r="E152" i="6"/>
  <c r="D152" i="6"/>
  <c r="I152" i="6"/>
  <c r="F152" i="6"/>
  <c r="R153" i="6"/>
  <c r="L151" i="6"/>
  <c r="F216" i="15"/>
  <c r="D216" i="15"/>
  <c r="G216" i="15"/>
  <c r="A216" i="15"/>
  <c r="C216" i="15"/>
  <c r="J216" i="15"/>
  <c r="I216" i="15"/>
  <c r="H216" i="15"/>
  <c r="E216" i="15"/>
  <c r="B216" i="15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L152" i="6" l="1"/>
  <c r="F193" i="16"/>
  <c r="C193" i="16"/>
  <c r="K193" i="16"/>
  <c r="D193" i="16"/>
  <c r="J193" i="16"/>
  <c r="A193" i="16" s="1"/>
  <c r="H193" i="16"/>
  <c r="E193" i="16"/>
  <c r="G193" i="16"/>
  <c r="I193" i="16"/>
  <c r="B193" i="16"/>
  <c r="P194" i="16"/>
  <c r="B153" i="6"/>
  <c r="C153" i="6"/>
  <c r="G153" i="6"/>
  <c r="I153" i="6"/>
  <c r="D153" i="6"/>
  <c r="F153" i="6"/>
  <c r="H153" i="6"/>
  <c r="K153" i="6"/>
  <c r="E153" i="6"/>
  <c r="J153" i="6"/>
  <c r="R154" i="6"/>
  <c r="M152" i="6"/>
  <c r="E217" i="15"/>
  <c r="C217" i="15"/>
  <c r="H217" i="15"/>
  <c r="G217" i="15"/>
  <c r="D217" i="15"/>
  <c r="J217" i="15"/>
  <c r="B217" i="15"/>
  <c r="I217" i="15"/>
  <c r="A217" i="15"/>
  <c r="F217" i="15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M153" i="6" l="1"/>
  <c r="D194" i="16"/>
  <c r="F194" i="16"/>
  <c r="B194" i="16"/>
  <c r="H194" i="16"/>
  <c r="C194" i="16"/>
  <c r="I194" i="16"/>
  <c r="G194" i="16"/>
  <c r="E194" i="16"/>
  <c r="J194" i="16"/>
  <c r="A194" i="16" s="1"/>
  <c r="K194" i="16"/>
  <c r="P195" i="16"/>
  <c r="L153" i="6"/>
  <c r="C154" i="6"/>
  <c r="H154" i="6"/>
  <c r="D154" i="6"/>
  <c r="G154" i="6"/>
  <c r="J154" i="6"/>
  <c r="I154" i="6"/>
  <c r="B154" i="6"/>
  <c r="F154" i="6"/>
  <c r="E154" i="6"/>
  <c r="K154" i="6"/>
  <c r="R155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J218" i="15"/>
  <c r="H218" i="15"/>
  <c r="F218" i="15"/>
  <c r="E218" i="15"/>
  <c r="A218" i="15"/>
  <c r="I218" i="15"/>
  <c r="C218" i="15"/>
  <c r="G218" i="15"/>
  <c r="D218" i="15"/>
  <c r="B218" i="15"/>
  <c r="O219" i="15"/>
  <c r="M154" i="6" l="1"/>
  <c r="I155" i="6"/>
  <c r="E155" i="6"/>
  <c r="J155" i="6"/>
  <c r="G155" i="6"/>
  <c r="K155" i="6"/>
  <c r="L155" i="6" s="1"/>
  <c r="F155" i="6"/>
  <c r="C155" i="6"/>
  <c r="B155" i="6"/>
  <c r="D155" i="6"/>
  <c r="H155" i="6"/>
  <c r="R156" i="6"/>
  <c r="L154" i="6"/>
  <c r="G195" i="16"/>
  <c r="B195" i="16"/>
  <c r="K195" i="16"/>
  <c r="J195" i="16"/>
  <c r="A195" i="16" s="1"/>
  <c r="I195" i="16"/>
  <c r="F195" i="16"/>
  <c r="C195" i="16"/>
  <c r="H195" i="16"/>
  <c r="E195" i="16"/>
  <c r="D195" i="16"/>
  <c r="P196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C219" i="15"/>
  <c r="A219" i="15"/>
  <c r="G219" i="15"/>
  <c r="I219" i="15"/>
  <c r="J219" i="15"/>
  <c r="H219" i="15"/>
  <c r="B219" i="15"/>
  <c r="D219" i="15"/>
  <c r="F219" i="15"/>
  <c r="E219" i="15"/>
  <c r="O220" i="15"/>
  <c r="D156" i="6" l="1"/>
  <c r="I156" i="6"/>
  <c r="H156" i="6"/>
  <c r="K156" i="6"/>
  <c r="J156" i="6"/>
  <c r="B156" i="6"/>
  <c r="C156" i="6"/>
  <c r="G156" i="6"/>
  <c r="E156" i="6"/>
  <c r="F156" i="6"/>
  <c r="R157" i="6"/>
  <c r="M155" i="6"/>
  <c r="C196" i="16"/>
  <c r="I196" i="16"/>
  <c r="K196" i="16"/>
  <c r="B196" i="16"/>
  <c r="H196" i="16"/>
  <c r="D196" i="16"/>
  <c r="E196" i="16"/>
  <c r="J196" i="16"/>
  <c r="A196" i="16" s="1"/>
  <c r="F196" i="16"/>
  <c r="G196" i="16"/>
  <c r="P197" i="16"/>
  <c r="H220" i="15"/>
  <c r="E220" i="15"/>
  <c r="A220" i="15"/>
  <c r="J220" i="15"/>
  <c r="B220" i="15"/>
  <c r="D220" i="15"/>
  <c r="F220" i="15"/>
  <c r="I220" i="15"/>
  <c r="C220" i="15"/>
  <c r="G220" i="15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L156" i="6" l="1"/>
  <c r="H157" i="6"/>
  <c r="J157" i="6"/>
  <c r="B157" i="6"/>
  <c r="K157" i="6"/>
  <c r="M157" i="6" s="1"/>
  <c r="F157" i="6"/>
  <c r="G157" i="6"/>
  <c r="D157" i="6"/>
  <c r="I157" i="6"/>
  <c r="C157" i="6"/>
  <c r="E157" i="6"/>
  <c r="R158" i="6"/>
  <c r="G197" i="16"/>
  <c r="J197" i="16"/>
  <c r="A197" i="16" s="1"/>
  <c r="E197" i="16"/>
  <c r="C197" i="16"/>
  <c r="I197" i="16"/>
  <c r="F197" i="16"/>
  <c r="D197" i="16"/>
  <c r="H197" i="16"/>
  <c r="B197" i="16"/>
  <c r="K197" i="16"/>
  <c r="P198" i="16"/>
  <c r="M156" i="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B221" i="15"/>
  <c r="A221" i="15"/>
  <c r="C221" i="15"/>
  <c r="I221" i="15"/>
  <c r="G221" i="15"/>
  <c r="H221" i="15"/>
  <c r="J221" i="15"/>
  <c r="D221" i="15"/>
  <c r="F221" i="15"/>
  <c r="E221" i="15"/>
  <c r="O222" i="15"/>
  <c r="L157" i="6" l="1"/>
  <c r="F198" i="16"/>
  <c r="J198" i="16"/>
  <c r="A198" i="16" s="1"/>
  <c r="H198" i="16"/>
  <c r="B198" i="16"/>
  <c r="E198" i="16"/>
  <c r="I198" i="16"/>
  <c r="G198" i="16"/>
  <c r="D198" i="16"/>
  <c r="C198" i="16"/>
  <c r="K198" i="16"/>
  <c r="P199" i="16"/>
  <c r="F158" i="6"/>
  <c r="E158" i="6"/>
  <c r="D158" i="6"/>
  <c r="B158" i="6"/>
  <c r="C158" i="6"/>
  <c r="I158" i="6"/>
  <c r="J158" i="6"/>
  <c r="K158" i="6"/>
  <c r="G158" i="6"/>
  <c r="H158" i="6"/>
  <c r="R159" i="6"/>
  <c r="I222" i="15"/>
  <c r="B222" i="15"/>
  <c r="G222" i="15"/>
  <c r="F222" i="15"/>
  <c r="C222" i="15"/>
  <c r="H222" i="15"/>
  <c r="D222" i="15"/>
  <c r="J222" i="15"/>
  <c r="A222" i="15"/>
  <c r="E222" i="15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L158" i="6" l="1"/>
  <c r="M158" i="6"/>
  <c r="H199" i="16"/>
  <c r="F199" i="16"/>
  <c r="I199" i="16"/>
  <c r="G199" i="16"/>
  <c r="D199" i="16"/>
  <c r="E199" i="16"/>
  <c r="J199" i="16"/>
  <c r="A199" i="16" s="1"/>
  <c r="B199" i="16"/>
  <c r="K199" i="16"/>
  <c r="C199" i="16"/>
  <c r="P200" i="16"/>
  <c r="D159" i="6"/>
  <c r="H159" i="6"/>
  <c r="F159" i="6"/>
  <c r="J159" i="6"/>
  <c r="K159" i="6"/>
  <c r="B159" i="6"/>
  <c r="E159" i="6"/>
  <c r="C159" i="6"/>
  <c r="G159" i="6"/>
  <c r="I159" i="6"/>
  <c r="R160" i="6"/>
  <c r="H223" i="15"/>
  <c r="J223" i="15"/>
  <c r="D223" i="15"/>
  <c r="G223" i="15"/>
  <c r="F223" i="15"/>
  <c r="I223" i="15"/>
  <c r="A223" i="15"/>
  <c r="B223" i="15"/>
  <c r="C223" i="15"/>
  <c r="E223" i="15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M159" i="6" l="1"/>
  <c r="L159" i="6"/>
  <c r="K160" i="6"/>
  <c r="B160" i="6"/>
  <c r="F160" i="6"/>
  <c r="H160" i="6"/>
  <c r="C160" i="6"/>
  <c r="J160" i="6"/>
  <c r="M160" i="6" s="1"/>
  <c r="I160" i="6"/>
  <c r="E160" i="6"/>
  <c r="D160" i="6"/>
  <c r="G160" i="6"/>
  <c r="R161" i="6"/>
  <c r="I200" i="16"/>
  <c r="G200" i="16"/>
  <c r="H200" i="16"/>
  <c r="B200" i="16"/>
  <c r="E200" i="16"/>
  <c r="F200" i="16"/>
  <c r="C200" i="16"/>
  <c r="D200" i="16"/>
  <c r="K200" i="16"/>
  <c r="J200" i="16"/>
  <c r="A200" i="16" s="1"/>
  <c r="P201" i="16"/>
  <c r="B224" i="15"/>
  <c r="A224" i="15"/>
  <c r="J224" i="15"/>
  <c r="I224" i="15"/>
  <c r="E224" i="15"/>
  <c r="F224" i="15"/>
  <c r="H224" i="15"/>
  <c r="G224" i="15"/>
  <c r="C224" i="15"/>
  <c r="D224" i="15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J201" i="16" l="1"/>
  <c r="A201" i="16" s="1"/>
  <c r="D201" i="16"/>
  <c r="B201" i="16"/>
  <c r="C201" i="16"/>
  <c r="G201" i="16"/>
  <c r="H201" i="16"/>
  <c r="F201" i="16"/>
  <c r="E201" i="16"/>
  <c r="K201" i="16"/>
  <c r="I201" i="16"/>
  <c r="P202" i="16"/>
  <c r="J161" i="6"/>
  <c r="K161" i="6"/>
  <c r="D161" i="6"/>
  <c r="H161" i="6"/>
  <c r="C161" i="6"/>
  <c r="F161" i="6"/>
  <c r="G161" i="6"/>
  <c r="B161" i="6"/>
  <c r="E161" i="6"/>
  <c r="I161" i="6"/>
  <c r="R162" i="6"/>
  <c r="L160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H225" i="15"/>
  <c r="A225" i="15"/>
  <c r="D225" i="15"/>
  <c r="E225" i="15"/>
  <c r="B225" i="15"/>
  <c r="G225" i="15"/>
  <c r="F225" i="15"/>
  <c r="J225" i="15"/>
  <c r="C225" i="15"/>
  <c r="I225" i="15"/>
  <c r="O226" i="15"/>
  <c r="M161" i="6" l="1"/>
  <c r="L161" i="6"/>
  <c r="I202" i="16"/>
  <c r="G202" i="16"/>
  <c r="D202" i="16"/>
  <c r="B202" i="16"/>
  <c r="C202" i="16"/>
  <c r="E202" i="16"/>
  <c r="J202" i="16"/>
  <c r="A202" i="16" s="1"/>
  <c r="K202" i="16"/>
  <c r="H202" i="16"/>
  <c r="F202" i="16"/>
  <c r="P203" i="16"/>
  <c r="G162" i="6"/>
  <c r="K162" i="6"/>
  <c r="F162" i="6"/>
  <c r="D162" i="6"/>
  <c r="C162" i="6"/>
  <c r="B162" i="6"/>
  <c r="E162" i="6"/>
  <c r="H162" i="6"/>
  <c r="J162" i="6"/>
  <c r="I162" i="6"/>
  <c r="R163" i="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A226" i="15"/>
  <c r="C226" i="15"/>
  <c r="I226" i="15"/>
  <c r="B226" i="15"/>
  <c r="H226" i="15"/>
  <c r="D226" i="15"/>
  <c r="F226" i="15"/>
  <c r="G226" i="15"/>
  <c r="E226" i="15"/>
  <c r="J226" i="15"/>
  <c r="O227" i="15"/>
  <c r="M162" i="6" l="1"/>
  <c r="H203" i="16"/>
  <c r="C203" i="16"/>
  <c r="D203" i="16"/>
  <c r="I203" i="16"/>
  <c r="B203" i="16"/>
  <c r="E203" i="16"/>
  <c r="G203" i="16"/>
  <c r="K203" i="16"/>
  <c r="J203" i="16"/>
  <c r="A203" i="16" s="1"/>
  <c r="F203" i="16"/>
  <c r="P204" i="16"/>
  <c r="B163" i="6"/>
  <c r="G163" i="6"/>
  <c r="D163" i="6"/>
  <c r="F163" i="6"/>
  <c r="H163" i="6"/>
  <c r="J163" i="6"/>
  <c r="I163" i="6"/>
  <c r="K163" i="6"/>
  <c r="L163" i="6" s="1"/>
  <c r="E163" i="6"/>
  <c r="C163" i="6"/>
  <c r="R164" i="6"/>
  <c r="L162" i="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H227" i="15"/>
  <c r="C227" i="15"/>
  <c r="D227" i="15"/>
  <c r="E227" i="15"/>
  <c r="J227" i="15"/>
  <c r="F227" i="15"/>
  <c r="A227" i="15"/>
  <c r="G227" i="15"/>
  <c r="I227" i="15"/>
  <c r="B227" i="15"/>
  <c r="O228" i="15"/>
  <c r="M163" i="6" l="1"/>
  <c r="C164" i="6"/>
  <c r="B164" i="6"/>
  <c r="G164" i="6"/>
  <c r="E164" i="6"/>
  <c r="K164" i="6"/>
  <c r="J164" i="6"/>
  <c r="D164" i="6"/>
  <c r="F164" i="6"/>
  <c r="H164" i="6"/>
  <c r="I164" i="6"/>
  <c r="R165" i="6"/>
  <c r="E204" i="16"/>
  <c r="F204" i="16"/>
  <c r="G204" i="16"/>
  <c r="B204" i="16"/>
  <c r="I204" i="16"/>
  <c r="C204" i="16"/>
  <c r="J204" i="16"/>
  <c r="A204" i="16" s="1"/>
  <c r="H204" i="16"/>
  <c r="D204" i="16"/>
  <c r="K204" i="16"/>
  <c r="P205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C228" i="15"/>
  <c r="J228" i="15"/>
  <c r="H228" i="15"/>
  <c r="B228" i="15"/>
  <c r="E228" i="15"/>
  <c r="G228" i="15"/>
  <c r="D228" i="15"/>
  <c r="F228" i="15"/>
  <c r="A228" i="15"/>
  <c r="I228" i="15"/>
  <c r="O229" i="15"/>
  <c r="M164" i="6" l="1"/>
  <c r="L164" i="6"/>
  <c r="J165" i="6"/>
  <c r="D165" i="6"/>
  <c r="K165" i="6"/>
  <c r="L165" i="6" s="1"/>
  <c r="H165" i="6"/>
  <c r="G165" i="6"/>
  <c r="E165" i="6"/>
  <c r="F165" i="6"/>
  <c r="B165" i="6"/>
  <c r="C165" i="6"/>
  <c r="I165" i="6"/>
  <c r="R166" i="6"/>
  <c r="F205" i="16"/>
  <c r="H205" i="16"/>
  <c r="C205" i="16"/>
  <c r="E205" i="16"/>
  <c r="K205" i="16"/>
  <c r="J205" i="16"/>
  <c r="A205" i="16" s="1"/>
  <c r="I205" i="16"/>
  <c r="B205" i="16"/>
  <c r="G205" i="16"/>
  <c r="D205" i="16"/>
  <c r="P206" i="16"/>
  <c r="G229" i="15"/>
  <c r="H229" i="15"/>
  <c r="I229" i="15"/>
  <c r="J229" i="15"/>
  <c r="C229" i="15"/>
  <c r="F229" i="15"/>
  <c r="B229" i="15"/>
  <c r="A229" i="15"/>
  <c r="E229" i="15"/>
  <c r="D229" i="15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D206" i="16" l="1"/>
  <c r="H206" i="16"/>
  <c r="C206" i="16"/>
  <c r="G206" i="16"/>
  <c r="K206" i="16"/>
  <c r="E206" i="16"/>
  <c r="F206" i="16"/>
  <c r="J206" i="16"/>
  <c r="A206" i="16" s="1"/>
  <c r="B206" i="16"/>
  <c r="I206" i="16"/>
  <c r="P207" i="16"/>
  <c r="E166" i="6"/>
  <c r="I166" i="6"/>
  <c r="H166" i="6"/>
  <c r="G166" i="6"/>
  <c r="C166" i="6"/>
  <c r="D166" i="6"/>
  <c r="F166" i="6"/>
  <c r="B166" i="6"/>
  <c r="J166" i="6"/>
  <c r="K166" i="6"/>
  <c r="R167" i="6"/>
  <c r="M165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C230" i="15"/>
  <c r="G230" i="15"/>
  <c r="J230" i="15"/>
  <c r="I230" i="15"/>
  <c r="D230" i="15"/>
  <c r="B230" i="15"/>
  <c r="E230" i="15"/>
  <c r="A230" i="15"/>
  <c r="F230" i="15"/>
  <c r="H230" i="15"/>
  <c r="O231" i="15"/>
  <c r="L166" i="6" l="1"/>
  <c r="G207" i="16"/>
  <c r="B207" i="16"/>
  <c r="H207" i="16"/>
  <c r="D207" i="16"/>
  <c r="K207" i="16"/>
  <c r="I207" i="16"/>
  <c r="E207" i="16"/>
  <c r="C207" i="16"/>
  <c r="J207" i="16"/>
  <c r="A207" i="16" s="1"/>
  <c r="F207" i="16"/>
  <c r="P208" i="16"/>
  <c r="K167" i="6"/>
  <c r="G167" i="6"/>
  <c r="F167" i="6"/>
  <c r="I167" i="6"/>
  <c r="D167" i="6"/>
  <c r="C167" i="6"/>
  <c r="B167" i="6"/>
  <c r="H167" i="6"/>
  <c r="J167" i="6"/>
  <c r="E167" i="6"/>
  <c r="R168" i="6"/>
  <c r="M166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F231" i="15"/>
  <c r="E231" i="15"/>
  <c r="I231" i="15"/>
  <c r="J231" i="15"/>
  <c r="A231" i="15"/>
  <c r="H231" i="15"/>
  <c r="C231" i="15"/>
  <c r="G231" i="15"/>
  <c r="D231" i="15"/>
  <c r="B231" i="15"/>
  <c r="O232" i="15"/>
  <c r="M167" i="6" l="1"/>
  <c r="L167" i="6"/>
  <c r="K208" i="16"/>
  <c r="D208" i="16"/>
  <c r="B208" i="16"/>
  <c r="G208" i="16"/>
  <c r="I208" i="16"/>
  <c r="J208" i="16"/>
  <c r="A208" i="16" s="1"/>
  <c r="C208" i="16"/>
  <c r="H208" i="16"/>
  <c r="F208" i="16"/>
  <c r="E208" i="16"/>
  <c r="P209" i="16"/>
  <c r="H168" i="6"/>
  <c r="K168" i="6"/>
  <c r="D168" i="6"/>
  <c r="F168" i="6"/>
  <c r="G168" i="6"/>
  <c r="B168" i="6"/>
  <c r="C168" i="6"/>
  <c r="J168" i="6"/>
  <c r="E168" i="6"/>
  <c r="I168" i="6"/>
  <c r="R169" i="6"/>
  <c r="H232" i="15"/>
  <c r="E232" i="15"/>
  <c r="G232" i="15"/>
  <c r="J232" i="15"/>
  <c r="I232" i="15"/>
  <c r="F232" i="15"/>
  <c r="C232" i="15"/>
  <c r="D232" i="15"/>
  <c r="B232" i="15"/>
  <c r="A232" i="15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L168" i="6" l="1"/>
  <c r="H169" i="6"/>
  <c r="K169" i="6"/>
  <c r="G169" i="6"/>
  <c r="F169" i="6"/>
  <c r="B169" i="6"/>
  <c r="E169" i="6"/>
  <c r="D169" i="6"/>
  <c r="I169" i="6"/>
  <c r="C169" i="6"/>
  <c r="J169" i="6"/>
  <c r="M169" i="6" s="1"/>
  <c r="R170" i="6"/>
  <c r="J209" i="16"/>
  <c r="A209" i="16" s="1"/>
  <c r="E209" i="16"/>
  <c r="C209" i="16"/>
  <c r="I209" i="16"/>
  <c r="B209" i="16"/>
  <c r="K209" i="16"/>
  <c r="H209" i="16"/>
  <c r="F209" i="16"/>
  <c r="D209" i="16"/>
  <c r="G209" i="16"/>
  <c r="P210" i="16"/>
  <c r="M168" i="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J233" i="15"/>
  <c r="H233" i="15"/>
  <c r="A233" i="15"/>
  <c r="C233" i="15"/>
  <c r="I233" i="15"/>
  <c r="E233" i="15"/>
  <c r="D233" i="15"/>
  <c r="F233" i="15"/>
  <c r="B233" i="15"/>
  <c r="G233" i="15"/>
  <c r="O234" i="15"/>
  <c r="F170" i="6" l="1"/>
  <c r="H170" i="6"/>
  <c r="D170" i="6"/>
  <c r="I170" i="6"/>
  <c r="G170" i="6"/>
  <c r="E170" i="6"/>
  <c r="B170" i="6"/>
  <c r="K170" i="6"/>
  <c r="L170" i="6" s="1"/>
  <c r="J170" i="6"/>
  <c r="C170" i="6"/>
  <c r="R171" i="6"/>
  <c r="L169" i="6"/>
  <c r="I210" i="16"/>
  <c r="H210" i="16"/>
  <c r="G210" i="16"/>
  <c r="C210" i="16"/>
  <c r="B210" i="16"/>
  <c r="E210" i="16"/>
  <c r="K210" i="16"/>
  <c r="J210" i="16"/>
  <c r="A210" i="16" s="1"/>
  <c r="F210" i="16"/>
  <c r="D210" i="16"/>
  <c r="P211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M170" i="6" l="1"/>
  <c r="K171" i="6"/>
  <c r="L171" i="6" s="1"/>
  <c r="J171" i="6"/>
  <c r="I171" i="6"/>
  <c r="H171" i="6"/>
  <c r="F171" i="6"/>
  <c r="B171" i="6"/>
  <c r="C171" i="6"/>
  <c r="E171" i="6"/>
  <c r="D171" i="6"/>
  <c r="G171" i="6"/>
  <c r="M171" i="6"/>
  <c r="R172" i="6"/>
  <c r="E211" i="16"/>
  <c r="K211" i="16"/>
  <c r="G211" i="16"/>
  <c r="D211" i="16"/>
  <c r="C211" i="16"/>
  <c r="J211" i="16"/>
  <c r="A211" i="16" s="1"/>
  <c r="B211" i="16"/>
  <c r="F211" i="16"/>
  <c r="H211" i="16"/>
  <c r="I211" i="16"/>
  <c r="P212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B172" i="6" l="1"/>
  <c r="H172" i="6"/>
  <c r="I172" i="6"/>
  <c r="D172" i="6"/>
  <c r="G172" i="6"/>
  <c r="K172" i="6"/>
  <c r="E172" i="6"/>
  <c r="F172" i="6"/>
  <c r="C172" i="6"/>
  <c r="J172" i="6"/>
  <c r="R173" i="6"/>
  <c r="F212" i="16"/>
  <c r="H212" i="16"/>
  <c r="D212" i="16"/>
  <c r="C212" i="16"/>
  <c r="J212" i="16"/>
  <c r="A212" i="16" s="1"/>
  <c r="E212" i="16"/>
  <c r="I212" i="16"/>
  <c r="B212" i="16"/>
  <c r="K212" i="16"/>
  <c r="G212" i="16"/>
  <c r="P213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M172" i="6" l="1"/>
  <c r="E173" i="6"/>
  <c r="C173" i="6"/>
  <c r="F173" i="6"/>
  <c r="H173" i="6"/>
  <c r="G173" i="6"/>
  <c r="D173" i="6"/>
  <c r="B173" i="6"/>
  <c r="K173" i="6"/>
  <c r="I173" i="6"/>
  <c r="J173" i="6"/>
  <c r="M173" i="6" s="1"/>
  <c r="R174" i="6"/>
  <c r="E213" i="16"/>
  <c r="H213" i="16"/>
  <c r="I213" i="16"/>
  <c r="F213" i="16"/>
  <c r="C213" i="16"/>
  <c r="K213" i="16"/>
  <c r="B213" i="16"/>
  <c r="D213" i="16"/>
  <c r="G213" i="16"/>
  <c r="J213" i="16"/>
  <c r="A213" i="16" s="1"/>
  <c r="P214" i="16"/>
  <c r="L172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L173" i="6" l="1"/>
  <c r="G174" i="6"/>
  <c r="E174" i="6"/>
  <c r="D174" i="6"/>
  <c r="H174" i="6"/>
  <c r="K174" i="6"/>
  <c r="C174" i="6"/>
  <c r="I174" i="6"/>
  <c r="F174" i="6"/>
  <c r="B174" i="6"/>
  <c r="J174" i="6"/>
  <c r="R175" i="6"/>
  <c r="B214" i="16"/>
  <c r="F214" i="16"/>
  <c r="H214" i="16"/>
  <c r="G214" i="16"/>
  <c r="J214" i="16"/>
  <c r="A214" i="16" s="1"/>
  <c r="C214" i="16"/>
  <c r="I214" i="16"/>
  <c r="D214" i="16"/>
  <c r="E214" i="16"/>
  <c r="K214" i="16"/>
  <c r="P215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L174" i="6" l="1"/>
  <c r="M174" i="6"/>
  <c r="G175" i="6"/>
  <c r="H175" i="6"/>
  <c r="I175" i="6"/>
  <c r="C175" i="6"/>
  <c r="E175" i="6"/>
  <c r="F175" i="6"/>
  <c r="D175" i="6"/>
  <c r="K175" i="6"/>
  <c r="J175" i="6"/>
  <c r="M175" i="6" s="1"/>
  <c r="B175" i="6"/>
  <c r="R176" i="6"/>
  <c r="H215" i="16"/>
  <c r="G215" i="16"/>
  <c r="I215" i="16"/>
  <c r="B215" i="16"/>
  <c r="E215" i="16"/>
  <c r="D215" i="16"/>
  <c r="K215" i="16"/>
  <c r="C215" i="16"/>
  <c r="J215" i="16"/>
  <c r="A215" i="16" s="1"/>
  <c r="F215" i="16"/>
  <c r="P21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G216" i="16" l="1"/>
  <c r="D216" i="16"/>
  <c r="B216" i="16"/>
  <c r="J216" i="16"/>
  <c r="A216" i="16" s="1"/>
  <c r="H216" i="16"/>
  <c r="C216" i="16"/>
  <c r="F216" i="16"/>
  <c r="E216" i="16"/>
  <c r="I216" i="16"/>
  <c r="K216" i="16"/>
  <c r="P217" i="16"/>
  <c r="I176" i="6"/>
  <c r="F176" i="6"/>
  <c r="C176" i="6"/>
  <c r="D176" i="6"/>
  <c r="H176" i="6"/>
  <c r="K176" i="6"/>
  <c r="E176" i="6"/>
  <c r="B176" i="6"/>
  <c r="J176" i="6"/>
  <c r="G176" i="6"/>
  <c r="R177" i="6"/>
  <c r="L175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M176" i="6" l="1"/>
  <c r="L176" i="6"/>
  <c r="J217" i="16"/>
  <c r="A217" i="16" s="1"/>
  <c r="I217" i="16"/>
  <c r="D217" i="16"/>
  <c r="C217" i="16"/>
  <c r="B217" i="16"/>
  <c r="F217" i="16"/>
  <c r="H217" i="16"/>
  <c r="E217" i="16"/>
  <c r="K217" i="16"/>
  <c r="G217" i="16"/>
  <c r="P218" i="16"/>
  <c r="G177" i="6"/>
  <c r="J177" i="6"/>
  <c r="E177" i="6"/>
  <c r="H177" i="6"/>
  <c r="B177" i="6"/>
  <c r="I177" i="6"/>
  <c r="D177" i="6"/>
  <c r="F177" i="6"/>
  <c r="C177" i="6"/>
  <c r="K177" i="6"/>
  <c r="R178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L177" i="6" l="1"/>
  <c r="M177" i="6"/>
  <c r="D218" i="16"/>
  <c r="C218" i="16"/>
  <c r="K218" i="16"/>
  <c r="B218" i="16"/>
  <c r="I218" i="16"/>
  <c r="G218" i="16"/>
  <c r="H218" i="16"/>
  <c r="F218" i="16"/>
  <c r="E218" i="16"/>
  <c r="J218" i="16"/>
  <c r="A218" i="16" s="1"/>
  <c r="P219" i="16"/>
  <c r="B178" i="6"/>
  <c r="C178" i="6"/>
  <c r="J178" i="6"/>
  <c r="G178" i="6"/>
  <c r="E178" i="6"/>
  <c r="F178" i="6"/>
  <c r="D178" i="6"/>
  <c r="H178" i="6"/>
  <c r="I178" i="6"/>
  <c r="K178" i="6"/>
  <c r="R179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M178" i="6" l="1"/>
  <c r="F179" i="6"/>
  <c r="I179" i="6"/>
  <c r="G179" i="6"/>
  <c r="D179" i="6"/>
  <c r="B179" i="6"/>
  <c r="H179" i="6"/>
  <c r="K179" i="6"/>
  <c r="L179" i="6" s="1"/>
  <c r="J179" i="6"/>
  <c r="E179" i="6"/>
  <c r="C179" i="6"/>
  <c r="R180" i="6"/>
  <c r="L178" i="6"/>
  <c r="H219" i="16"/>
  <c r="B219" i="16"/>
  <c r="D219" i="16"/>
  <c r="E219" i="16"/>
  <c r="G219" i="16"/>
  <c r="I219" i="16"/>
  <c r="K219" i="16"/>
  <c r="J219" i="16"/>
  <c r="A219" i="16" s="1"/>
  <c r="F219" i="16"/>
  <c r="C219" i="16"/>
  <c r="P220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M179" i="6" l="1"/>
  <c r="K180" i="6"/>
  <c r="G180" i="6"/>
  <c r="D180" i="6"/>
  <c r="E180" i="6"/>
  <c r="H180" i="6"/>
  <c r="I180" i="6"/>
  <c r="C180" i="6"/>
  <c r="J180" i="6"/>
  <c r="B180" i="6"/>
  <c r="F180" i="6"/>
  <c r="R181" i="6"/>
  <c r="K220" i="16"/>
  <c r="E220" i="16"/>
  <c r="J220" i="16"/>
  <c r="A220" i="16" s="1"/>
  <c r="G220" i="16"/>
  <c r="D220" i="16"/>
  <c r="I220" i="16"/>
  <c r="C220" i="16"/>
  <c r="H220" i="16"/>
  <c r="B220" i="16"/>
  <c r="F220" i="16"/>
  <c r="P22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M180" i="6" l="1"/>
  <c r="I221" i="16"/>
  <c r="K221" i="16"/>
  <c r="E221" i="16"/>
  <c r="C221" i="16"/>
  <c r="G221" i="16"/>
  <c r="D221" i="16"/>
  <c r="F221" i="16"/>
  <c r="J221" i="16"/>
  <c r="A221" i="16" s="1"/>
  <c r="B221" i="16"/>
  <c r="H221" i="16"/>
  <c r="P222" i="16"/>
  <c r="L180" i="6"/>
  <c r="K181" i="6"/>
  <c r="F181" i="6"/>
  <c r="I181" i="6"/>
  <c r="C181" i="6"/>
  <c r="D181" i="6"/>
  <c r="B181" i="6"/>
  <c r="G181" i="6"/>
  <c r="H181" i="6"/>
  <c r="E181" i="6"/>
  <c r="J181" i="6"/>
  <c r="R182" i="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M181" i="6" l="1"/>
  <c r="E222" i="16"/>
  <c r="I222" i="16"/>
  <c r="D222" i="16"/>
  <c r="B222" i="16"/>
  <c r="H222" i="16"/>
  <c r="C222" i="16"/>
  <c r="G222" i="16"/>
  <c r="F222" i="16"/>
  <c r="J222" i="16"/>
  <c r="A222" i="16" s="1"/>
  <c r="K222" i="16"/>
  <c r="P223" i="16"/>
  <c r="B182" i="6"/>
  <c r="I182" i="6"/>
  <c r="K182" i="6"/>
  <c r="H182" i="6"/>
  <c r="F182" i="6"/>
  <c r="G182" i="6"/>
  <c r="E182" i="6"/>
  <c r="C182" i="6"/>
  <c r="D182" i="6"/>
  <c r="J182" i="6"/>
  <c r="R183" i="6"/>
  <c r="L181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M182" i="6" l="1"/>
  <c r="L182" i="6"/>
  <c r="F183" i="6"/>
  <c r="I183" i="6"/>
  <c r="K183" i="6"/>
  <c r="E183" i="6"/>
  <c r="C183" i="6"/>
  <c r="H183" i="6"/>
  <c r="B183" i="6"/>
  <c r="J183" i="6"/>
  <c r="G183" i="6"/>
  <c r="D183" i="6"/>
  <c r="R184" i="6"/>
  <c r="C223" i="16"/>
  <c r="G223" i="16"/>
  <c r="K223" i="16"/>
  <c r="B223" i="16"/>
  <c r="I223" i="16"/>
  <c r="J223" i="16"/>
  <c r="A223" i="16" s="1"/>
  <c r="F223" i="16"/>
  <c r="H223" i="16"/>
  <c r="E223" i="16"/>
  <c r="D223" i="16"/>
  <c r="P22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M183" i="6" l="1"/>
  <c r="C184" i="6"/>
  <c r="H184" i="6"/>
  <c r="E184" i="6"/>
  <c r="G184" i="6"/>
  <c r="B184" i="6"/>
  <c r="J184" i="6"/>
  <c r="K184" i="6"/>
  <c r="L184" i="6" s="1"/>
  <c r="F184" i="6"/>
  <c r="I184" i="6"/>
  <c r="D184" i="6"/>
  <c r="R185" i="6"/>
  <c r="L183" i="6"/>
  <c r="H224" i="16"/>
  <c r="C224" i="16"/>
  <c r="D224" i="16"/>
  <c r="G224" i="16"/>
  <c r="E224" i="16"/>
  <c r="F224" i="16"/>
  <c r="K224" i="16"/>
  <c r="B224" i="16"/>
  <c r="J224" i="16"/>
  <c r="A224" i="16" s="1"/>
  <c r="I224" i="16"/>
  <c r="P22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M184" i="6" l="1"/>
  <c r="F185" i="6"/>
  <c r="H185" i="6"/>
  <c r="E185" i="6"/>
  <c r="C185" i="6"/>
  <c r="K185" i="6"/>
  <c r="J185" i="6"/>
  <c r="G185" i="6"/>
  <c r="I185" i="6"/>
  <c r="B185" i="6"/>
  <c r="D185" i="6"/>
  <c r="R186" i="6"/>
  <c r="I225" i="16"/>
  <c r="J225" i="16"/>
  <c r="A225" i="16" s="1"/>
  <c r="G225" i="16"/>
  <c r="D225" i="16"/>
  <c r="B225" i="16"/>
  <c r="F225" i="16"/>
  <c r="K225" i="16"/>
  <c r="C225" i="16"/>
  <c r="H225" i="16"/>
  <c r="E225" i="16"/>
  <c r="P22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M185" i="6" l="1"/>
  <c r="G226" i="16"/>
  <c r="F226" i="16"/>
  <c r="C226" i="16"/>
  <c r="E226" i="16"/>
  <c r="B226" i="16"/>
  <c r="K226" i="16"/>
  <c r="I226" i="16"/>
  <c r="D226" i="16"/>
  <c r="H226" i="16"/>
  <c r="J226" i="16"/>
  <c r="A226" i="16" s="1"/>
  <c r="P227" i="16"/>
  <c r="L185" i="6"/>
  <c r="G186" i="6"/>
  <c r="H186" i="6"/>
  <c r="K186" i="6"/>
  <c r="F186" i="6"/>
  <c r="J186" i="6"/>
  <c r="E186" i="6"/>
  <c r="I186" i="6"/>
  <c r="B186" i="6"/>
  <c r="C186" i="6"/>
  <c r="D186" i="6"/>
  <c r="R187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M186" i="6" l="1"/>
  <c r="E187" i="6"/>
  <c r="H187" i="6"/>
  <c r="D187" i="6"/>
  <c r="I187" i="6"/>
  <c r="F187" i="6"/>
  <c r="C187" i="6"/>
  <c r="B187" i="6"/>
  <c r="G187" i="6"/>
  <c r="J187" i="6"/>
  <c r="K187" i="6"/>
  <c r="R188" i="6"/>
  <c r="L186" i="6"/>
  <c r="I227" i="16"/>
  <c r="C227" i="16"/>
  <c r="K227" i="16"/>
  <c r="G227" i="16"/>
  <c r="B227" i="16"/>
  <c r="F227" i="16"/>
  <c r="E227" i="16"/>
  <c r="D227" i="16"/>
  <c r="J227" i="16"/>
  <c r="A227" i="16" s="1"/>
  <c r="H227" i="16"/>
  <c r="P22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C188" i="6" l="1"/>
  <c r="K188" i="6"/>
  <c r="F188" i="6"/>
  <c r="D188" i="6"/>
  <c r="B188" i="6"/>
  <c r="I188" i="6"/>
  <c r="J188" i="6"/>
  <c r="M188" i="6" s="1"/>
  <c r="H188" i="6"/>
  <c r="G188" i="6"/>
  <c r="E188" i="6"/>
  <c r="R189" i="6"/>
  <c r="C228" i="16"/>
  <c r="G228" i="16"/>
  <c r="H228" i="16"/>
  <c r="E228" i="16"/>
  <c r="J228" i="16"/>
  <c r="A228" i="16" s="1"/>
  <c r="F228" i="16"/>
  <c r="I228" i="16"/>
  <c r="B228" i="16"/>
  <c r="K228" i="16"/>
  <c r="D228" i="16"/>
  <c r="P229" i="16"/>
  <c r="M187" i="6"/>
  <c r="L187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I189" i="6" l="1"/>
  <c r="H189" i="6"/>
  <c r="G189" i="6"/>
  <c r="J189" i="6"/>
  <c r="B189" i="6"/>
  <c r="K189" i="6"/>
  <c r="E189" i="6"/>
  <c r="D189" i="6"/>
  <c r="C189" i="6"/>
  <c r="F189" i="6"/>
  <c r="R190" i="6"/>
  <c r="L188" i="6"/>
  <c r="K229" i="16"/>
  <c r="F229" i="16"/>
  <c r="J229" i="16"/>
  <c r="A229" i="16" s="1"/>
  <c r="C229" i="16"/>
  <c r="G229" i="16"/>
  <c r="I229" i="16"/>
  <c r="H229" i="16"/>
  <c r="E229" i="16"/>
  <c r="D229" i="16"/>
  <c r="B229" i="16"/>
  <c r="P230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M189" i="6" l="1"/>
  <c r="G190" i="6"/>
  <c r="H190" i="6"/>
  <c r="K190" i="6"/>
  <c r="F190" i="6"/>
  <c r="J190" i="6"/>
  <c r="B190" i="6"/>
  <c r="D190" i="6"/>
  <c r="E190" i="6"/>
  <c r="C190" i="6"/>
  <c r="I190" i="6"/>
  <c r="R191" i="6"/>
  <c r="C230" i="16"/>
  <c r="K230" i="16"/>
  <c r="I230" i="16"/>
  <c r="G230" i="16"/>
  <c r="B230" i="16"/>
  <c r="E230" i="16"/>
  <c r="F230" i="16"/>
  <c r="J230" i="16"/>
  <c r="A230" i="16" s="1"/>
  <c r="H230" i="16"/>
  <c r="D230" i="16"/>
  <c r="P231" i="16"/>
  <c r="L189" i="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L190" i="6" l="1"/>
  <c r="M190" i="6"/>
  <c r="H231" i="16"/>
  <c r="G231" i="16"/>
  <c r="D231" i="16"/>
  <c r="K231" i="16"/>
  <c r="F231" i="16"/>
  <c r="I231" i="16"/>
  <c r="B231" i="16"/>
  <c r="J231" i="16"/>
  <c r="A231" i="16" s="1"/>
  <c r="E231" i="16"/>
  <c r="C231" i="16"/>
  <c r="P232" i="16"/>
  <c r="F191" i="6"/>
  <c r="H191" i="6"/>
  <c r="B191" i="6"/>
  <c r="G191" i="6"/>
  <c r="K191" i="6"/>
  <c r="J191" i="6"/>
  <c r="E191" i="6"/>
  <c r="I191" i="6"/>
  <c r="C191" i="6"/>
  <c r="D191" i="6"/>
  <c r="R192" i="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M191" i="6" l="1"/>
  <c r="I232" i="16"/>
  <c r="H232" i="16"/>
  <c r="E232" i="16"/>
  <c r="K232" i="16"/>
  <c r="J232" i="16"/>
  <c r="A232" i="16" s="1"/>
  <c r="C232" i="16"/>
  <c r="B232" i="16"/>
  <c r="G232" i="16"/>
  <c r="D232" i="16"/>
  <c r="F232" i="16"/>
  <c r="P233" i="16"/>
  <c r="L191" i="6"/>
  <c r="C192" i="6"/>
  <c r="H192" i="6"/>
  <c r="I192" i="6"/>
  <c r="E192" i="6"/>
  <c r="D192" i="6"/>
  <c r="G192" i="6"/>
  <c r="J192" i="6"/>
  <c r="K192" i="6"/>
  <c r="F192" i="6"/>
  <c r="B192" i="6"/>
  <c r="R193" i="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M192" i="6" l="1"/>
  <c r="L192" i="6"/>
  <c r="G193" i="6"/>
  <c r="E193" i="6"/>
  <c r="J193" i="6"/>
  <c r="M193" i="6" s="1"/>
  <c r="F193" i="6"/>
  <c r="B193" i="6"/>
  <c r="D193" i="6"/>
  <c r="H193" i="6"/>
  <c r="I193" i="6"/>
  <c r="C193" i="6"/>
  <c r="K193" i="6"/>
  <c r="R194" i="6"/>
  <c r="E233" i="16"/>
  <c r="F233" i="16"/>
  <c r="D233" i="16"/>
  <c r="B233" i="16"/>
  <c r="H233" i="16"/>
  <c r="C233" i="16"/>
  <c r="G233" i="16"/>
  <c r="K233" i="16"/>
  <c r="I233" i="16"/>
  <c r="J233" i="16"/>
  <c r="A233" i="16" s="1"/>
  <c r="P23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L193" i="6" l="1"/>
  <c r="J194" i="6"/>
  <c r="B194" i="6"/>
  <c r="F194" i="6"/>
  <c r="G194" i="6"/>
  <c r="D194" i="6"/>
  <c r="K194" i="6"/>
  <c r="L194" i="6" s="1"/>
  <c r="E194" i="6"/>
  <c r="H194" i="6"/>
  <c r="I194" i="6"/>
  <c r="C194" i="6"/>
  <c r="R195" i="6"/>
  <c r="C234" i="16"/>
  <c r="J234" i="16"/>
  <c r="A234" i="16" s="1"/>
  <c r="K234" i="16"/>
  <c r="D234" i="16"/>
  <c r="E234" i="16"/>
  <c r="F234" i="16"/>
  <c r="I234" i="16"/>
  <c r="H234" i="16"/>
  <c r="G234" i="16"/>
  <c r="B234" i="16"/>
  <c r="P235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M194" i="6" l="1"/>
  <c r="I195" i="6"/>
  <c r="E195" i="6"/>
  <c r="J195" i="6"/>
  <c r="D195" i="6"/>
  <c r="F195" i="6"/>
  <c r="H195" i="6"/>
  <c r="G195" i="6"/>
  <c r="K195" i="6"/>
  <c r="B195" i="6"/>
  <c r="C195" i="6"/>
  <c r="R196" i="6"/>
  <c r="F235" i="16"/>
  <c r="G235" i="16"/>
  <c r="B235" i="16"/>
  <c r="I235" i="16"/>
  <c r="D235" i="16"/>
  <c r="K235" i="16"/>
  <c r="E235" i="16"/>
  <c r="J235" i="16"/>
  <c r="A235" i="16" s="1"/>
  <c r="H235" i="16"/>
  <c r="C235" i="16"/>
  <c r="P23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L195" i="6" l="1"/>
  <c r="M195" i="6"/>
  <c r="I196" i="6"/>
  <c r="D196" i="6"/>
  <c r="J196" i="6"/>
  <c r="H196" i="6"/>
  <c r="K196" i="6"/>
  <c r="C196" i="6"/>
  <c r="G196" i="6"/>
  <c r="B196" i="6"/>
  <c r="F196" i="6"/>
  <c r="E196" i="6"/>
  <c r="R197" i="6"/>
  <c r="H236" i="16"/>
  <c r="B236" i="16"/>
  <c r="C236" i="16"/>
  <c r="E236" i="16"/>
  <c r="G236" i="16"/>
  <c r="I236" i="16"/>
  <c r="F236" i="16"/>
  <c r="J236" i="16"/>
  <c r="A236" i="16" s="1"/>
  <c r="K236" i="16"/>
  <c r="D236" i="16"/>
  <c r="P23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M196" i="6" l="1"/>
  <c r="G197" i="6"/>
  <c r="D197" i="6"/>
  <c r="C197" i="6"/>
  <c r="K197" i="6"/>
  <c r="H197" i="6"/>
  <c r="F197" i="6"/>
  <c r="E197" i="6"/>
  <c r="B197" i="6"/>
  <c r="J197" i="6"/>
  <c r="I197" i="6"/>
  <c r="R198" i="6"/>
  <c r="L196" i="6"/>
  <c r="K237" i="16"/>
  <c r="D237" i="16"/>
  <c r="J237" i="16"/>
  <c r="A237" i="16" s="1"/>
  <c r="I237" i="16"/>
  <c r="E237" i="16"/>
  <c r="C237" i="16"/>
  <c r="F237" i="16"/>
  <c r="H237" i="16"/>
  <c r="G237" i="16"/>
  <c r="B237" i="16"/>
  <c r="P238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M197" i="6" l="1"/>
  <c r="L197" i="6"/>
  <c r="J198" i="6"/>
  <c r="B198" i="6"/>
  <c r="I198" i="6"/>
  <c r="F198" i="6"/>
  <c r="H198" i="6"/>
  <c r="K198" i="6"/>
  <c r="L198" i="6" s="1"/>
  <c r="G198" i="6"/>
  <c r="D198" i="6"/>
  <c r="E198" i="6"/>
  <c r="C198" i="6"/>
  <c r="R199" i="6"/>
  <c r="K238" i="16"/>
  <c r="J238" i="16"/>
  <c r="A238" i="16" s="1"/>
  <c r="E238" i="16"/>
  <c r="D238" i="16"/>
  <c r="C238" i="16"/>
  <c r="B238" i="16"/>
  <c r="G238" i="16"/>
  <c r="H238" i="16"/>
  <c r="I238" i="16"/>
  <c r="F238" i="16"/>
  <c r="P239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M198" i="6" l="1"/>
  <c r="F199" i="6"/>
  <c r="J199" i="6"/>
  <c r="C199" i="6"/>
  <c r="D199" i="6"/>
  <c r="G199" i="6"/>
  <c r="K199" i="6"/>
  <c r="I199" i="6"/>
  <c r="B199" i="6"/>
  <c r="E199" i="6"/>
  <c r="H199" i="6"/>
  <c r="R200" i="6"/>
  <c r="E239" i="16"/>
  <c r="H239" i="16"/>
  <c r="B239" i="16"/>
  <c r="G239" i="16"/>
  <c r="D239" i="16"/>
  <c r="F239" i="16"/>
  <c r="J239" i="16"/>
  <c r="A239" i="16" s="1"/>
  <c r="K239" i="16"/>
  <c r="I239" i="16"/>
  <c r="C239" i="16"/>
  <c r="P240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L199" i="6" l="1"/>
  <c r="K200" i="6"/>
  <c r="B200" i="6"/>
  <c r="H200" i="6"/>
  <c r="G200" i="6"/>
  <c r="I200" i="6"/>
  <c r="C200" i="6"/>
  <c r="D200" i="6"/>
  <c r="J200" i="6"/>
  <c r="E200" i="6"/>
  <c r="F200" i="6"/>
  <c r="R201" i="6"/>
  <c r="M199" i="6"/>
  <c r="J240" i="16"/>
  <c r="A240" i="16" s="1"/>
  <c r="F240" i="16"/>
  <c r="H240" i="16"/>
  <c r="E240" i="16"/>
  <c r="G240" i="16"/>
  <c r="K240" i="16"/>
  <c r="B240" i="16"/>
  <c r="C240" i="16"/>
  <c r="D240" i="16"/>
  <c r="I240" i="16"/>
  <c r="P24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L200" i="6" l="1"/>
  <c r="B241" i="16"/>
  <c r="G241" i="16"/>
  <c r="K241" i="16"/>
  <c r="C241" i="16"/>
  <c r="F241" i="16"/>
  <c r="E241" i="16"/>
  <c r="I241" i="16"/>
  <c r="J241" i="16"/>
  <c r="A241" i="16" s="1"/>
  <c r="D241" i="16"/>
  <c r="H241" i="16"/>
  <c r="P242" i="16"/>
  <c r="M200" i="6"/>
  <c r="J201" i="6"/>
  <c r="F201" i="6"/>
  <c r="G201" i="6"/>
  <c r="I201" i="6"/>
  <c r="D201" i="6"/>
  <c r="H201" i="6"/>
  <c r="B201" i="6"/>
  <c r="C201" i="6"/>
  <c r="E201" i="6"/>
  <c r="K201" i="6"/>
  <c r="L201" i="6" s="1"/>
  <c r="R202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M201" i="6" l="1"/>
  <c r="F242" i="16"/>
  <c r="K242" i="16"/>
  <c r="G242" i="16"/>
  <c r="B242" i="16"/>
  <c r="H242" i="16"/>
  <c r="C242" i="16"/>
  <c r="I242" i="16"/>
  <c r="E242" i="16"/>
  <c r="D242" i="16"/>
  <c r="J242" i="16"/>
  <c r="A242" i="16" s="1"/>
  <c r="P243" i="16"/>
  <c r="E202" i="6"/>
  <c r="K202" i="6"/>
  <c r="J202" i="6"/>
  <c r="C202" i="6"/>
  <c r="H202" i="6"/>
  <c r="G202" i="6"/>
  <c r="F202" i="6"/>
  <c r="I202" i="6"/>
  <c r="B202" i="6"/>
  <c r="D202" i="6"/>
  <c r="R203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M202" i="6" l="1"/>
  <c r="I243" i="16"/>
  <c r="F243" i="16"/>
  <c r="D243" i="16"/>
  <c r="K243" i="16"/>
  <c r="C243" i="16"/>
  <c r="B243" i="16"/>
  <c r="G243" i="16"/>
  <c r="J243" i="16"/>
  <c r="A243" i="16" s="1"/>
  <c r="H243" i="16"/>
  <c r="E243" i="16"/>
  <c r="P244" i="16"/>
  <c r="G203" i="6"/>
  <c r="I203" i="6"/>
  <c r="B203" i="6"/>
  <c r="E203" i="6"/>
  <c r="K203" i="6"/>
  <c r="D203" i="6"/>
  <c r="J203" i="6"/>
  <c r="C203" i="6"/>
  <c r="F203" i="6"/>
  <c r="H203" i="6"/>
  <c r="R204" i="6"/>
  <c r="L202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M203" i="6" l="1"/>
  <c r="I244" i="16"/>
  <c r="F244" i="16"/>
  <c r="G244" i="16"/>
  <c r="D244" i="16"/>
  <c r="H244" i="16"/>
  <c r="B244" i="16"/>
  <c r="E244" i="16"/>
  <c r="C244" i="16"/>
  <c r="J244" i="16"/>
  <c r="A244" i="16" s="1"/>
  <c r="K244" i="16"/>
  <c r="P245" i="16"/>
  <c r="L203" i="6"/>
  <c r="K204" i="6"/>
  <c r="D204" i="6"/>
  <c r="G204" i="6"/>
  <c r="F204" i="6"/>
  <c r="C204" i="6"/>
  <c r="H204" i="6"/>
  <c r="L204" i="6"/>
  <c r="A204" i="6" s="1"/>
  <c r="I204" i="6"/>
  <c r="J204" i="6"/>
  <c r="M204" i="6" s="1"/>
  <c r="E204" i="6"/>
  <c r="B204" i="6"/>
  <c r="R205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D245" i="16" l="1"/>
  <c r="G245" i="16"/>
  <c r="J245" i="16"/>
  <c r="A245" i="16" s="1"/>
  <c r="F245" i="16"/>
  <c r="E245" i="16"/>
  <c r="I245" i="16"/>
  <c r="C245" i="16"/>
  <c r="H245" i="16"/>
  <c r="B245" i="16"/>
  <c r="K245" i="16"/>
  <c r="P246" i="16"/>
  <c r="J205" i="6"/>
  <c r="M205" i="6" s="1"/>
  <c r="G205" i="6"/>
  <c r="H205" i="6"/>
  <c r="D205" i="6"/>
  <c r="L205" i="6"/>
  <c r="A205" i="6" s="1"/>
  <c r="E205" i="6"/>
  <c r="C205" i="6"/>
  <c r="I205" i="6"/>
  <c r="F205" i="6"/>
  <c r="B205" i="6"/>
  <c r="K205" i="6"/>
  <c r="R206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G246" i="16" l="1"/>
  <c r="E246" i="16"/>
  <c r="J246" i="16"/>
  <c r="A246" i="16" s="1"/>
  <c r="C246" i="16"/>
  <c r="K246" i="16"/>
  <c r="I246" i="16"/>
  <c r="D246" i="16"/>
  <c r="H246" i="16"/>
  <c r="B246" i="16"/>
  <c r="F246" i="16"/>
  <c r="P247" i="16"/>
  <c r="I206" i="6"/>
  <c r="J206" i="6"/>
  <c r="M206" i="6" s="1"/>
  <c r="C206" i="6"/>
  <c r="L206" i="6"/>
  <c r="D206" i="6"/>
  <c r="B206" i="6"/>
  <c r="H206" i="6"/>
  <c r="E206" i="6"/>
  <c r="K206" i="6"/>
  <c r="F206" i="6"/>
  <c r="G206" i="6"/>
  <c r="R207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K247" i="16" l="1"/>
  <c r="B247" i="16"/>
  <c r="H247" i="16"/>
  <c r="G247" i="16"/>
  <c r="D247" i="16"/>
  <c r="I247" i="16"/>
  <c r="C247" i="16"/>
  <c r="E247" i="16"/>
  <c r="J247" i="16"/>
  <c r="A247" i="16" s="1"/>
  <c r="F247" i="16"/>
  <c r="P248" i="16"/>
  <c r="I207" i="6"/>
  <c r="E207" i="6"/>
  <c r="B207" i="6"/>
  <c r="H207" i="6"/>
  <c r="F207" i="6"/>
  <c r="C207" i="6"/>
  <c r="G207" i="6"/>
  <c r="L207" i="6"/>
  <c r="J207" i="6"/>
  <c r="M207" i="6" s="1"/>
  <c r="K207" i="6"/>
  <c r="D207" i="6"/>
  <c r="R208" i="6"/>
  <c r="A206" i="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B208" i="6" l="1"/>
  <c r="J208" i="6"/>
  <c r="M208" i="6" s="1"/>
  <c r="D208" i="6"/>
  <c r="C208" i="6"/>
  <c r="I208" i="6"/>
  <c r="H208" i="6"/>
  <c r="F208" i="6"/>
  <c r="G208" i="6"/>
  <c r="E208" i="6"/>
  <c r="K208" i="6"/>
  <c r="L208" i="6" s="1"/>
  <c r="R209" i="6"/>
  <c r="I248" i="16"/>
  <c r="K248" i="16"/>
  <c r="H248" i="16"/>
  <c r="E248" i="16"/>
  <c r="G248" i="16"/>
  <c r="D248" i="16"/>
  <c r="B248" i="16"/>
  <c r="F248" i="16"/>
  <c r="C248" i="16"/>
  <c r="J248" i="16"/>
  <c r="A248" i="16" s="1"/>
  <c r="P249" i="16"/>
  <c r="A207" i="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K249" i="16" l="1"/>
  <c r="I249" i="16"/>
  <c r="D249" i="16"/>
  <c r="B249" i="16"/>
  <c r="F249" i="16"/>
  <c r="J249" i="16"/>
  <c r="A249" i="16" s="1"/>
  <c r="H249" i="16"/>
  <c r="C249" i="16"/>
  <c r="E249" i="16"/>
  <c r="G249" i="16"/>
  <c r="P250" i="16"/>
  <c r="H209" i="6"/>
  <c r="C209" i="6"/>
  <c r="I209" i="6"/>
  <c r="L209" i="6"/>
  <c r="A209" i="6" s="1"/>
  <c r="F209" i="6"/>
  <c r="G209" i="6"/>
  <c r="B209" i="6"/>
  <c r="D209" i="6"/>
  <c r="E209" i="6"/>
  <c r="K209" i="6"/>
  <c r="J209" i="6"/>
  <c r="M209" i="6" s="1"/>
  <c r="R210" i="6"/>
  <c r="A208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C250" i="16" l="1"/>
  <c r="F250" i="16"/>
  <c r="I250" i="16"/>
  <c r="K250" i="16"/>
  <c r="E250" i="16"/>
  <c r="B250" i="16"/>
  <c r="H250" i="16"/>
  <c r="G250" i="16"/>
  <c r="D250" i="16"/>
  <c r="J250" i="16"/>
  <c r="A250" i="16" s="1"/>
  <c r="P251" i="16"/>
  <c r="H210" i="6"/>
  <c r="J210" i="6"/>
  <c r="M210" i="6" s="1"/>
  <c r="I210" i="6"/>
  <c r="E210" i="6"/>
  <c r="D210" i="6"/>
  <c r="C210" i="6"/>
  <c r="B210" i="6"/>
  <c r="K210" i="6"/>
  <c r="L210" i="6" s="1"/>
  <c r="F210" i="6"/>
  <c r="G210" i="6"/>
  <c r="R211" i="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A210" i="6" l="1"/>
  <c r="B251" i="16"/>
  <c r="C251" i="16"/>
  <c r="F251" i="16"/>
  <c r="D251" i="16"/>
  <c r="H251" i="16"/>
  <c r="E251" i="16"/>
  <c r="I251" i="16"/>
  <c r="K251" i="16"/>
  <c r="G251" i="16"/>
  <c r="J251" i="16"/>
  <c r="A251" i="16" s="1"/>
  <c r="P252" i="16"/>
  <c r="M211" i="6"/>
  <c r="J211" i="6"/>
  <c r="H211" i="6"/>
  <c r="I211" i="6"/>
  <c r="E211" i="6"/>
  <c r="D211" i="6"/>
  <c r="C211" i="6"/>
  <c r="G211" i="6"/>
  <c r="B211" i="6"/>
  <c r="L211" i="6"/>
  <c r="A211" i="6" s="1"/>
  <c r="K211" i="6"/>
  <c r="F211" i="6"/>
  <c r="R212" i="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F252" i="16" l="1"/>
  <c r="G252" i="16"/>
  <c r="E252" i="16"/>
  <c r="D252" i="16"/>
  <c r="K252" i="16"/>
  <c r="C252" i="16"/>
  <c r="J252" i="16"/>
  <c r="A252" i="16" s="1"/>
  <c r="I252" i="16"/>
  <c r="B252" i="16"/>
  <c r="H252" i="16"/>
  <c r="P253" i="16"/>
  <c r="K212" i="6"/>
  <c r="L212" i="6" s="1"/>
  <c r="A212" i="6" s="1"/>
  <c r="E212" i="6"/>
  <c r="G212" i="6"/>
  <c r="F212" i="6"/>
  <c r="I212" i="6"/>
  <c r="D212" i="6"/>
  <c r="C212" i="6"/>
  <c r="B212" i="6"/>
  <c r="J212" i="6"/>
  <c r="M212" i="6" s="1"/>
  <c r="H212" i="6"/>
  <c r="R213" i="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H213" i="6" l="1"/>
  <c r="I213" i="6"/>
  <c r="E213" i="6"/>
  <c r="C213" i="6"/>
  <c r="L213" i="6"/>
  <c r="A213" i="6" s="1"/>
  <c r="K213" i="6"/>
  <c r="B213" i="6"/>
  <c r="J213" i="6"/>
  <c r="M213" i="6" s="1"/>
  <c r="D213" i="6"/>
  <c r="F213" i="6"/>
  <c r="G213" i="6"/>
  <c r="R214" i="6"/>
  <c r="D253" i="16"/>
  <c r="H253" i="16"/>
  <c r="E253" i="16"/>
  <c r="I253" i="16"/>
  <c r="B253" i="16"/>
  <c r="K253" i="16"/>
  <c r="G253" i="16"/>
  <c r="J253" i="16"/>
  <c r="A253" i="16" s="1"/>
  <c r="F253" i="16"/>
  <c r="C253" i="16"/>
  <c r="P254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C214" i="6" l="1"/>
  <c r="H214" i="6"/>
  <c r="J214" i="6"/>
  <c r="M214" i="6" s="1"/>
  <c r="I214" i="6"/>
  <c r="E214" i="6"/>
  <c r="G214" i="6"/>
  <c r="B214" i="6"/>
  <c r="L214" i="6"/>
  <c r="A214" i="6" s="1"/>
  <c r="F214" i="6"/>
  <c r="K214" i="6"/>
  <c r="D214" i="6"/>
  <c r="R215" i="6"/>
  <c r="H254" i="16"/>
  <c r="G254" i="16"/>
  <c r="C254" i="16"/>
  <c r="D254" i="16"/>
  <c r="I254" i="16"/>
  <c r="J254" i="16"/>
  <c r="A254" i="16" s="1"/>
  <c r="K254" i="16"/>
  <c r="B254" i="16"/>
  <c r="E254" i="16"/>
  <c r="F254" i="16"/>
  <c r="P255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D215" i="6" l="1"/>
  <c r="I215" i="6"/>
  <c r="B215" i="6"/>
  <c r="G215" i="6"/>
  <c r="C215" i="6"/>
  <c r="K215" i="6"/>
  <c r="L215" i="6" s="1"/>
  <c r="A215" i="6" s="1"/>
  <c r="E215" i="6"/>
  <c r="F215" i="6"/>
  <c r="H215" i="6"/>
  <c r="J215" i="6"/>
  <c r="M215" i="6" s="1"/>
  <c r="R216" i="6"/>
  <c r="F255" i="16"/>
  <c r="G255" i="16"/>
  <c r="E255" i="16"/>
  <c r="I255" i="16"/>
  <c r="C255" i="16"/>
  <c r="H255" i="16"/>
  <c r="D255" i="16"/>
  <c r="K255" i="16"/>
  <c r="J255" i="16"/>
  <c r="A255" i="16" s="1"/>
  <c r="B255" i="16"/>
  <c r="P256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M216" i="6" l="1"/>
  <c r="L216" i="6"/>
  <c r="A216" i="6" s="1"/>
  <c r="C216" i="6"/>
  <c r="B216" i="6"/>
  <c r="I216" i="6"/>
  <c r="H216" i="6"/>
  <c r="K216" i="6"/>
  <c r="E216" i="6"/>
  <c r="J216" i="6"/>
  <c r="D216" i="6"/>
  <c r="G216" i="6"/>
  <c r="F216" i="6"/>
  <c r="R217" i="6"/>
  <c r="F256" i="16"/>
  <c r="I256" i="16"/>
  <c r="G256" i="16"/>
  <c r="E256" i="16"/>
  <c r="H256" i="16"/>
  <c r="D256" i="16"/>
  <c r="B256" i="16"/>
  <c r="J256" i="16"/>
  <c r="A256" i="16" s="1"/>
  <c r="K256" i="16"/>
  <c r="C256" i="16"/>
  <c r="P257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G257" i="16" l="1"/>
  <c r="K257" i="16"/>
  <c r="E257" i="16"/>
  <c r="I257" i="16"/>
  <c r="J257" i="16"/>
  <c r="A257" i="16" s="1"/>
  <c r="D257" i="16"/>
  <c r="H257" i="16"/>
  <c r="C257" i="16"/>
  <c r="F257" i="16"/>
  <c r="B257" i="16"/>
  <c r="P258" i="16"/>
  <c r="F217" i="6"/>
  <c r="I217" i="6"/>
  <c r="E217" i="6"/>
  <c r="D217" i="6"/>
  <c r="K217" i="6"/>
  <c r="H217" i="6"/>
  <c r="B217" i="6"/>
  <c r="G217" i="6"/>
  <c r="C217" i="6"/>
  <c r="L217" i="6"/>
  <c r="A217" i="6" s="1"/>
  <c r="J217" i="6"/>
  <c r="M217" i="6" s="1"/>
  <c r="R218" i="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M218" i="6" l="1"/>
  <c r="J218" i="6"/>
  <c r="L218" i="6" s="1"/>
  <c r="A218" i="6" s="1"/>
  <c r="C218" i="6"/>
  <c r="E218" i="6"/>
  <c r="B218" i="6"/>
  <c r="D218" i="6"/>
  <c r="G218" i="6"/>
  <c r="I218" i="6"/>
  <c r="F218" i="6"/>
  <c r="K218" i="6"/>
  <c r="H218" i="6"/>
  <c r="R219" i="6"/>
  <c r="D258" i="16"/>
  <c r="F258" i="16"/>
  <c r="E258" i="16"/>
  <c r="C258" i="16"/>
  <c r="I258" i="16"/>
  <c r="B258" i="16"/>
  <c r="H258" i="16"/>
  <c r="G258" i="16"/>
  <c r="K258" i="16"/>
  <c r="J258" i="16"/>
  <c r="A258" i="16" s="1"/>
  <c r="P259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I219" i="6" l="1"/>
  <c r="G219" i="6"/>
  <c r="E219" i="6"/>
  <c r="J219" i="6"/>
  <c r="M219" i="6" s="1"/>
  <c r="L219" i="6"/>
  <c r="A219" i="6" s="1"/>
  <c r="B219" i="6"/>
  <c r="D219" i="6"/>
  <c r="F219" i="6"/>
  <c r="K219" i="6"/>
  <c r="C219" i="6"/>
  <c r="H219" i="6"/>
  <c r="R220" i="6"/>
  <c r="H259" i="16"/>
  <c r="I259" i="16"/>
  <c r="D259" i="16"/>
  <c r="J259" i="16"/>
  <c r="A259" i="16" s="1"/>
  <c r="K259" i="16"/>
  <c r="E259" i="16"/>
  <c r="B259" i="16"/>
  <c r="G259" i="16"/>
  <c r="C259" i="16"/>
  <c r="F259" i="16"/>
  <c r="P260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E220" i="6" l="1"/>
  <c r="H220" i="6"/>
  <c r="K220" i="6"/>
  <c r="L220" i="6"/>
  <c r="A220" i="6" s="1"/>
  <c r="I220" i="6"/>
  <c r="G220" i="6"/>
  <c r="J220" i="6"/>
  <c r="M220" i="6" s="1"/>
  <c r="F220" i="6"/>
  <c r="C220" i="6"/>
  <c r="B220" i="6"/>
  <c r="D220" i="6"/>
  <c r="R221" i="6"/>
  <c r="D260" i="16"/>
  <c r="E260" i="16"/>
  <c r="K260" i="16"/>
  <c r="F260" i="16"/>
  <c r="B260" i="16"/>
  <c r="H260" i="16"/>
  <c r="J260" i="16"/>
  <c r="A260" i="16" s="1"/>
  <c r="G260" i="16"/>
  <c r="C260" i="16"/>
  <c r="I260" i="16"/>
  <c r="P261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E221" i="6" l="1"/>
  <c r="I221" i="6"/>
  <c r="G221" i="6"/>
  <c r="H221" i="6"/>
  <c r="F221" i="6"/>
  <c r="C221" i="6"/>
  <c r="B221" i="6"/>
  <c r="K221" i="6"/>
  <c r="L221" i="6" s="1"/>
  <c r="A221" i="6" s="1"/>
  <c r="M221" i="6"/>
  <c r="J221" i="6"/>
  <c r="D221" i="6"/>
  <c r="R222" i="6"/>
  <c r="I261" i="16"/>
  <c r="B261" i="16"/>
  <c r="C261" i="16"/>
  <c r="H261" i="16"/>
  <c r="D261" i="16"/>
  <c r="F261" i="16"/>
  <c r="G261" i="16"/>
  <c r="K261" i="16"/>
  <c r="E261" i="16"/>
  <c r="J261" i="16"/>
  <c r="A261" i="16" s="1"/>
  <c r="P262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D222" i="6" l="1"/>
  <c r="L222" i="6"/>
  <c r="A222" i="6" s="1"/>
  <c r="J222" i="6"/>
  <c r="F222" i="6"/>
  <c r="H222" i="6"/>
  <c r="G222" i="6"/>
  <c r="E222" i="6"/>
  <c r="I222" i="6"/>
  <c r="K222" i="6"/>
  <c r="C222" i="6"/>
  <c r="M222" i="6"/>
  <c r="B222" i="6"/>
  <c r="R223" i="6"/>
  <c r="E262" i="16"/>
  <c r="J262" i="16"/>
  <c r="A262" i="16" s="1"/>
  <c r="B262" i="16"/>
  <c r="D262" i="16"/>
  <c r="C262" i="16"/>
  <c r="K262" i="16"/>
  <c r="I262" i="16"/>
  <c r="H262" i="16"/>
  <c r="F262" i="16"/>
  <c r="G262" i="16"/>
  <c r="P263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H223" i="6" l="1"/>
  <c r="B223" i="6"/>
  <c r="G223" i="6"/>
  <c r="C223" i="6"/>
  <c r="L223" i="6"/>
  <c r="A223" i="6" s="1"/>
  <c r="E223" i="6"/>
  <c r="D223" i="6"/>
  <c r="K223" i="6"/>
  <c r="J223" i="6"/>
  <c r="M223" i="6" s="1"/>
  <c r="I223" i="6"/>
  <c r="F223" i="6"/>
  <c r="R224" i="6"/>
  <c r="I263" i="16"/>
  <c r="H263" i="16"/>
  <c r="F263" i="16"/>
  <c r="D263" i="16"/>
  <c r="K263" i="16"/>
  <c r="E263" i="16"/>
  <c r="C263" i="16"/>
  <c r="J263" i="16"/>
  <c r="A263" i="16" s="1"/>
  <c r="B263" i="16"/>
  <c r="G263" i="16"/>
  <c r="P264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C224" i="6" l="1"/>
  <c r="F224" i="6"/>
  <c r="I224" i="6"/>
  <c r="J224" i="6"/>
  <c r="M224" i="6" s="1"/>
  <c r="H224" i="6"/>
  <c r="E224" i="6"/>
  <c r="B224" i="6"/>
  <c r="G224" i="6"/>
  <c r="D224" i="6"/>
  <c r="L224" i="6"/>
  <c r="A224" i="6" s="1"/>
  <c r="K224" i="6"/>
  <c r="R225" i="6"/>
  <c r="I264" i="16"/>
  <c r="D264" i="16"/>
  <c r="B264" i="16"/>
  <c r="H264" i="16"/>
  <c r="J264" i="16"/>
  <c r="A264" i="16" s="1"/>
  <c r="C264" i="16"/>
  <c r="E264" i="16"/>
  <c r="F264" i="16"/>
  <c r="K264" i="16"/>
  <c r="G264" i="16"/>
  <c r="P265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C225" i="6" l="1"/>
  <c r="I225" i="6"/>
  <c r="L225" i="6"/>
  <c r="A225" i="6" s="1"/>
  <c r="J225" i="6"/>
  <c r="D225" i="6"/>
  <c r="B225" i="6"/>
  <c r="M225" i="6"/>
  <c r="G225" i="6"/>
  <c r="K225" i="6"/>
  <c r="H225" i="6"/>
  <c r="F225" i="6"/>
  <c r="E225" i="6"/>
  <c r="R226" i="6"/>
  <c r="J265" i="16"/>
  <c r="A265" i="16" s="1"/>
  <c r="G265" i="16"/>
  <c r="F265" i="16"/>
  <c r="D265" i="16"/>
  <c r="B265" i="16"/>
  <c r="H265" i="16"/>
  <c r="E265" i="16"/>
  <c r="C265" i="16"/>
  <c r="K265" i="16"/>
  <c r="I265" i="16"/>
  <c r="P266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I226" i="6" l="1"/>
  <c r="K226" i="6"/>
  <c r="L226" i="6" s="1"/>
  <c r="A226" i="6" s="1"/>
  <c r="M226" i="6"/>
  <c r="D226" i="6"/>
  <c r="H226" i="6"/>
  <c r="C226" i="6"/>
  <c r="J226" i="6"/>
  <c r="G226" i="6"/>
  <c r="E226" i="6"/>
  <c r="F226" i="6"/>
  <c r="B226" i="6"/>
  <c r="R227" i="6"/>
  <c r="J266" i="16"/>
  <c r="A266" i="16" s="1"/>
  <c r="E266" i="16"/>
  <c r="K266" i="16"/>
  <c r="H266" i="16"/>
  <c r="D266" i="16"/>
  <c r="I266" i="16"/>
  <c r="G266" i="16"/>
  <c r="B266" i="16"/>
  <c r="F266" i="16"/>
  <c r="C266" i="16"/>
  <c r="P267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G227" i="6" l="1"/>
  <c r="K227" i="6"/>
  <c r="C227" i="6"/>
  <c r="I227" i="6"/>
  <c r="B227" i="6"/>
  <c r="M227" i="6"/>
  <c r="H227" i="6"/>
  <c r="E227" i="6"/>
  <c r="J227" i="6"/>
  <c r="L227" i="6" s="1"/>
  <c r="A227" i="6" s="1"/>
  <c r="D227" i="6"/>
  <c r="F227" i="6"/>
  <c r="R228" i="6"/>
  <c r="D267" i="16"/>
  <c r="B267" i="16"/>
  <c r="K267" i="16"/>
  <c r="F267" i="16"/>
  <c r="E267" i="16"/>
  <c r="J267" i="16"/>
  <c r="A267" i="16" s="1"/>
  <c r="G267" i="16"/>
  <c r="H267" i="16"/>
  <c r="C267" i="16"/>
  <c r="I267" i="16"/>
  <c r="P268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J228" i="6" l="1"/>
  <c r="H228" i="6"/>
  <c r="G228" i="6"/>
  <c r="C228" i="6"/>
  <c r="K228" i="6"/>
  <c r="L228" i="6" s="1"/>
  <c r="A228" i="6" s="1"/>
  <c r="M228" i="6"/>
  <c r="D228" i="6"/>
  <c r="B228" i="6"/>
  <c r="I228" i="6"/>
  <c r="F228" i="6"/>
  <c r="E228" i="6"/>
  <c r="R229" i="6"/>
  <c r="E268" i="16"/>
  <c r="F268" i="16"/>
  <c r="G268" i="16"/>
  <c r="K268" i="16"/>
  <c r="C268" i="16"/>
  <c r="I268" i="16"/>
  <c r="J268" i="16"/>
  <c r="A268" i="16" s="1"/>
  <c r="D268" i="16"/>
  <c r="H268" i="16"/>
  <c r="B268" i="16"/>
  <c r="P269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K229" i="6" l="1"/>
  <c r="G229" i="6"/>
  <c r="J229" i="6"/>
  <c r="M229" i="6" s="1"/>
  <c r="B229" i="6"/>
  <c r="I229" i="6"/>
  <c r="C229" i="6"/>
  <c r="L229" i="6"/>
  <c r="A229" i="6" s="1"/>
  <c r="F229" i="6"/>
  <c r="D229" i="6"/>
  <c r="E229" i="6"/>
  <c r="H229" i="6"/>
  <c r="R230" i="6"/>
  <c r="J269" i="16"/>
  <c r="A269" i="16" s="1"/>
  <c r="K269" i="16"/>
  <c r="G269" i="16"/>
  <c r="E269" i="16"/>
  <c r="I269" i="16"/>
  <c r="B269" i="16"/>
  <c r="C269" i="16"/>
  <c r="D269" i="16"/>
  <c r="F269" i="16"/>
  <c r="H269" i="16"/>
  <c r="P270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H230" i="6" l="1"/>
  <c r="J230" i="6"/>
  <c r="M230" i="6" s="1"/>
  <c r="B230" i="6"/>
  <c r="D230" i="6"/>
  <c r="K230" i="6"/>
  <c r="F230" i="6"/>
  <c r="C230" i="6"/>
  <c r="G230" i="6"/>
  <c r="E230" i="6"/>
  <c r="L230" i="6"/>
  <c r="A230" i="6" s="1"/>
  <c r="I230" i="6"/>
  <c r="R231" i="6"/>
  <c r="J270" i="16"/>
  <c r="A270" i="16" s="1"/>
  <c r="I270" i="16"/>
  <c r="K270" i="16"/>
  <c r="E270" i="16"/>
  <c r="C270" i="16"/>
  <c r="H270" i="16"/>
  <c r="D270" i="16"/>
  <c r="G270" i="16"/>
  <c r="F270" i="16"/>
  <c r="B270" i="16"/>
  <c r="P271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J271" i="16" l="1"/>
  <c r="A271" i="16" s="1"/>
  <c r="B271" i="16"/>
  <c r="H271" i="16"/>
  <c r="D271" i="16"/>
  <c r="C271" i="16"/>
  <c r="I271" i="16"/>
  <c r="K271" i="16"/>
  <c r="G271" i="16"/>
  <c r="E271" i="16"/>
  <c r="F271" i="16"/>
  <c r="P272" i="16"/>
  <c r="I231" i="6"/>
  <c r="K231" i="6"/>
  <c r="E231" i="6"/>
  <c r="L231" i="6"/>
  <c r="A231" i="6" s="1"/>
  <c r="G231" i="6"/>
  <c r="C231" i="6"/>
  <c r="J231" i="6"/>
  <c r="M231" i="6" s="1"/>
  <c r="D231" i="6"/>
  <c r="B231" i="6"/>
  <c r="H231" i="6"/>
  <c r="F231" i="6"/>
  <c r="R232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E272" i="16" l="1"/>
  <c r="G272" i="16"/>
  <c r="K272" i="16"/>
  <c r="I272" i="16"/>
  <c r="B272" i="16"/>
  <c r="D272" i="16"/>
  <c r="J272" i="16"/>
  <c r="A272" i="16" s="1"/>
  <c r="F272" i="16"/>
  <c r="C272" i="16"/>
  <c r="H272" i="16"/>
  <c r="P273" i="16"/>
  <c r="J232" i="6"/>
  <c r="M232" i="6" s="1"/>
  <c r="K232" i="6"/>
  <c r="E232" i="6"/>
  <c r="C232" i="6"/>
  <c r="I232" i="6"/>
  <c r="F232" i="6"/>
  <c r="B232" i="6"/>
  <c r="L232" i="6"/>
  <c r="A232" i="6" s="1"/>
  <c r="H232" i="6"/>
  <c r="G232" i="6"/>
  <c r="D232" i="6"/>
  <c r="R233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K273" i="16" l="1"/>
  <c r="I273" i="16"/>
  <c r="J273" i="16"/>
  <c r="A273" i="16" s="1"/>
  <c r="H273" i="16"/>
  <c r="D273" i="16"/>
  <c r="E273" i="16"/>
  <c r="F273" i="16"/>
  <c r="C273" i="16"/>
  <c r="B273" i="16"/>
  <c r="G273" i="16"/>
  <c r="P274" i="16"/>
  <c r="F233" i="6"/>
  <c r="J233" i="6"/>
  <c r="M233" i="6" s="1"/>
  <c r="C233" i="6"/>
  <c r="I233" i="6"/>
  <c r="H233" i="6"/>
  <c r="G233" i="6"/>
  <c r="B233" i="6"/>
  <c r="E233" i="6"/>
  <c r="D233" i="6"/>
  <c r="K233" i="6"/>
  <c r="L233" i="6" s="1"/>
  <c r="A233" i="6" s="1"/>
  <c r="R234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274" i="16" l="1"/>
  <c r="F274" i="16"/>
  <c r="G274" i="16"/>
  <c r="I274" i="16"/>
  <c r="C274" i="16"/>
  <c r="J274" i="16"/>
  <c r="A274" i="16" s="1"/>
  <c r="H274" i="16"/>
  <c r="E274" i="16"/>
  <c r="B274" i="16"/>
  <c r="D274" i="16"/>
  <c r="P275" i="16"/>
  <c r="E234" i="6"/>
  <c r="K234" i="6"/>
  <c r="F234" i="6"/>
  <c r="J234" i="6"/>
  <c r="M234" i="6" s="1"/>
  <c r="B234" i="6"/>
  <c r="G234" i="6"/>
  <c r="I234" i="6"/>
  <c r="L234" i="6"/>
  <c r="A234" i="6" s="1"/>
  <c r="H234" i="6"/>
  <c r="D234" i="6"/>
  <c r="C234" i="6"/>
  <c r="R235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K275" i="16" l="1"/>
  <c r="E275" i="16"/>
  <c r="J275" i="16"/>
  <c r="A275" i="16" s="1"/>
  <c r="C275" i="16"/>
  <c r="I275" i="16"/>
  <c r="B275" i="16"/>
  <c r="F275" i="16"/>
  <c r="D275" i="16"/>
  <c r="H275" i="16"/>
  <c r="G275" i="16"/>
  <c r="P276" i="16"/>
  <c r="E235" i="6"/>
  <c r="J235" i="6"/>
  <c r="M235" i="6" s="1"/>
  <c r="C235" i="6"/>
  <c r="F235" i="6"/>
  <c r="H235" i="6"/>
  <c r="I235" i="6"/>
  <c r="K235" i="6"/>
  <c r="L235" i="6" s="1"/>
  <c r="A235" i="6" s="1"/>
  <c r="B235" i="6"/>
  <c r="D235" i="6"/>
  <c r="G235" i="6"/>
  <c r="R236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276" i="16" l="1"/>
  <c r="A276" i="16" s="1"/>
  <c r="K276" i="16"/>
  <c r="I276" i="16"/>
  <c r="C276" i="16"/>
  <c r="D276" i="16"/>
  <c r="H276" i="16"/>
  <c r="B276" i="16"/>
  <c r="E276" i="16"/>
  <c r="F276" i="16"/>
  <c r="G276" i="16"/>
  <c r="P277" i="16"/>
  <c r="I236" i="6"/>
  <c r="L236" i="6"/>
  <c r="A236" i="6" s="1"/>
  <c r="K236" i="6"/>
  <c r="C236" i="6"/>
  <c r="J236" i="6"/>
  <c r="M236" i="6" s="1"/>
  <c r="F236" i="6"/>
  <c r="G236" i="6"/>
  <c r="D236" i="6"/>
  <c r="E236" i="6"/>
  <c r="H236" i="6"/>
  <c r="B236" i="6"/>
  <c r="R237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K277" i="16" l="1"/>
  <c r="F277" i="16"/>
  <c r="C277" i="16"/>
  <c r="D277" i="16"/>
  <c r="G277" i="16"/>
  <c r="E277" i="16"/>
  <c r="J277" i="16"/>
  <c r="A277" i="16" s="1"/>
  <c r="H277" i="16"/>
  <c r="I277" i="16"/>
  <c r="B277" i="16"/>
  <c r="P278" i="16"/>
  <c r="I237" i="6"/>
  <c r="C237" i="6"/>
  <c r="F237" i="6"/>
  <c r="J237" i="6"/>
  <c r="E237" i="6"/>
  <c r="D237" i="6"/>
  <c r="G237" i="6"/>
  <c r="B237" i="6"/>
  <c r="H237" i="6"/>
  <c r="K237" i="6"/>
  <c r="L237" i="6"/>
  <c r="A237" i="6" s="1"/>
  <c r="M237" i="6"/>
  <c r="R238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G278" i="16" l="1"/>
  <c r="J278" i="16"/>
  <c r="A278" i="16" s="1"/>
  <c r="I278" i="16"/>
  <c r="B278" i="16"/>
  <c r="D278" i="16"/>
  <c r="F278" i="16"/>
  <c r="E278" i="16"/>
  <c r="H278" i="16"/>
  <c r="K278" i="16"/>
  <c r="C278" i="16"/>
  <c r="P279" i="16"/>
  <c r="K238" i="6"/>
  <c r="L238" i="6"/>
  <c r="A238" i="6" s="1"/>
  <c r="I238" i="6"/>
  <c r="D238" i="6"/>
  <c r="G238" i="6"/>
  <c r="F238" i="6"/>
  <c r="C238" i="6"/>
  <c r="H238" i="6"/>
  <c r="B238" i="6"/>
  <c r="E238" i="6"/>
  <c r="J238" i="6"/>
  <c r="M238" i="6" s="1"/>
  <c r="R239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D279" i="16" l="1"/>
  <c r="J279" i="16"/>
  <c r="A279" i="16" s="1"/>
  <c r="E279" i="16"/>
  <c r="I279" i="16"/>
  <c r="K279" i="16"/>
  <c r="H279" i="16"/>
  <c r="C279" i="16"/>
  <c r="F279" i="16"/>
  <c r="B279" i="16"/>
  <c r="G279" i="16"/>
  <c r="P280" i="16"/>
  <c r="E239" i="6"/>
  <c r="K239" i="6"/>
  <c r="L239" i="6"/>
  <c r="A239" i="6" s="1"/>
  <c r="H239" i="6"/>
  <c r="D239" i="6"/>
  <c r="F239" i="6"/>
  <c r="I239" i="6"/>
  <c r="B239" i="6"/>
  <c r="G239" i="6"/>
  <c r="C239" i="6"/>
  <c r="J239" i="6"/>
  <c r="M239" i="6" s="1"/>
  <c r="R240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E240" i="6" l="1"/>
  <c r="C240" i="6"/>
  <c r="K240" i="6"/>
  <c r="F240" i="6"/>
  <c r="B240" i="6"/>
  <c r="I240" i="6"/>
  <c r="D240" i="6"/>
  <c r="H240" i="6"/>
  <c r="G240" i="6"/>
  <c r="J240" i="6"/>
  <c r="M240" i="6" s="1"/>
  <c r="L240" i="6"/>
  <c r="A240" i="6" s="1"/>
  <c r="R241" i="6"/>
  <c r="G280" i="16"/>
  <c r="K280" i="16"/>
  <c r="D280" i="16"/>
  <c r="C280" i="16"/>
  <c r="J280" i="16"/>
  <c r="A280" i="16" s="1"/>
  <c r="B280" i="16"/>
  <c r="F280" i="16"/>
  <c r="I280" i="16"/>
  <c r="H280" i="16"/>
  <c r="E280" i="16"/>
  <c r="P281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E241" i="6" l="1"/>
  <c r="J241" i="6"/>
  <c r="C241" i="6"/>
  <c r="G241" i="6"/>
  <c r="H241" i="6"/>
  <c r="B241" i="6"/>
  <c r="M241" i="6"/>
  <c r="K241" i="6"/>
  <c r="L241" i="6" s="1"/>
  <c r="A241" i="6" s="1"/>
  <c r="F241" i="6"/>
  <c r="D241" i="6"/>
  <c r="I241" i="6"/>
  <c r="R242" i="6"/>
  <c r="E281" i="16"/>
  <c r="I281" i="16"/>
  <c r="D281" i="16"/>
  <c r="H281" i="16"/>
  <c r="G281" i="16"/>
  <c r="K281" i="16"/>
  <c r="B281" i="16"/>
  <c r="J281" i="16"/>
  <c r="A281" i="16" s="1"/>
  <c r="C281" i="16"/>
  <c r="F281" i="16"/>
  <c r="P282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G242" i="6" l="1"/>
  <c r="K242" i="6"/>
  <c r="L242" i="6" s="1"/>
  <c r="A242" i="6" s="1"/>
  <c r="D242" i="6"/>
  <c r="B242" i="6"/>
  <c r="J242" i="6"/>
  <c r="M242" i="6" s="1"/>
  <c r="F242" i="6"/>
  <c r="E242" i="6"/>
  <c r="H242" i="6"/>
  <c r="I242" i="6"/>
  <c r="C242" i="6"/>
  <c r="R243" i="6"/>
  <c r="K282" i="16"/>
  <c r="F282" i="16"/>
  <c r="D282" i="16"/>
  <c r="E282" i="16"/>
  <c r="B282" i="16"/>
  <c r="H282" i="16"/>
  <c r="C282" i="16"/>
  <c r="I282" i="16"/>
  <c r="G282" i="16"/>
  <c r="J282" i="16"/>
  <c r="A282" i="16" s="1"/>
  <c r="P283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G283" i="16" l="1"/>
  <c r="B283" i="16"/>
  <c r="K283" i="16"/>
  <c r="E283" i="16"/>
  <c r="J283" i="16"/>
  <c r="A283" i="16" s="1"/>
  <c r="F283" i="16"/>
  <c r="C283" i="16"/>
  <c r="H283" i="16"/>
  <c r="D283" i="16"/>
  <c r="I283" i="16"/>
  <c r="P284" i="16"/>
  <c r="B243" i="6"/>
  <c r="E243" i="6"/>
  <c r="F243" i="6"/>
  <c r="L243" i="6"/>
  <c r="A243" i="6" s="1"/>
  <c r="I243" i="6"/>
  <c r="J243" i="6"/>
  <c r="M243" i="6" s="1"/>
  <c r="C243" i="6"/>
  <c r="D243" i="6"/>
  <c r="K243" i="6"/>
  <c r="G243" i="6"/>
  <c r="H243" i="6"/>
  <c r="R244" i="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I284" i="16" l="1"/>
  <c r="H284" i="16"/>
  <c r="C284" i="16"/>
  <c r="E284" i="16"/>
  <c r="K284" i="16"/>
  <c r="F284" i="16"/>
  <c r="J284" i="16"/>
  <c r="A284" i="16" s="1"/>
  <c r="B284" i="16"/>
  <c r="G284" i="16"/>
  <c r="D284" i="16"/>
  <c r="P285" i="16"/>
  <c r="J244" i="6"/>
  <c r="M244" i="6" s="1"/>
  <c r="G244" i="6"/>
  <c r="F244" i="6"/>
  <c r="C244" i="6"/>
  <c r="L244" i="6"/>
  <c r="A244" i="6" s="1"/>
  <c r="D244" i="6"/>
  <c r="I244" i="6"/>
  <c r="E244" i="6"/>
  <c r="K244" i="6"/>
  <c r="H244" i="6"/>
  <c r="B244" i="6"/>
  <c r="R245" i="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K285" i="16" l="1"/>
  <c r="D285" i="16"/>
  <c r="G285" i="16"/>
  <c r="J285" i="16"/>
  <c r="A285" i="16" s="1"/>
  <c r="H285" i="16"/>
  <c r="F285" i="16"/>
  <c r="I285" i="16"/>
  <c r="C285" i="16"/>
  <c r="B285" i="16"/>
  <c r="E285" i="16"/>
  <c r="P286" i="16"/>
  <c r="G245" i="6"/>
  <c r="F245" i="6"/>
  <c r="D245" i="6"/>
  <c r="E245" i="6"/>
  <c r="B245" i="6"/>
  <c r="I245" i="6"/>
  <c r="C245" i="6"/>
  <c r="J245" i="6"/>
  <c r="M245" i="6" s="1"/>
  <c r="H245" i="6"/>
  <c r="K245" i="6"/>
  <c r="L245" i="6" s="1"/>
  <c r="A245" i="6" s="1"/>
  <c r="R246" i="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D286" i="16" l="1"/>
  <c r="H286" i="16"/>
  <c r="C286" i="16"/>
  <c r="G286" i="16"/>
  <c r="K286" i="16"/>
  <c r="F286" i="16"/>
  <c r="E286" i="16"/>
  <c r="B286" i="16"/>
  <c r="I286" i="16"/>
  <c r="J286" i="16"/>
  <c r="A286" i="16" s="1"/>
  <c r="P287" i="16"/>
  <c r="H246" i="6"/>
  <c r="M246" i="6"/>
  <c r="K246" i="6"/>
  <c r="E246" i="6"/>
  <c r="B246" i="6"/>
  <c r="C246" i="6"/>
  <c r="D246" i="6"/>
  <c r="I246" i="6"/>
  <c r="G246" i="6"/>
  <c r="J246" i="6"/>
  <c r="L246" i="6" s="1"/>
  <c r="A246" i="6" s="1"/>
  <c r="F246" i="6"/>
  <c r="R247" i="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F287" i="16" l="1"/>
  <c r="C287" i="16"/>
  <c r="B287" i="16"/>
  <c r="G287" i="16"/>
  <c r="K287" i="16"/>
  <c r="E287" i="16"/>
  <c r="J287" i="16"/>
  <c r="A287" i="16" s="1"/>
  <c r="D287" i="16"/>
  <c r="I287" i="16"/>
  <c r="H287" i="16"/>
  <c r="P288" i="16"/>
  <c r="E247" i="6"/>
  <c r="I247" i="6"/>
  <c r="B247" i="6"/>
  <c r="J247" i="6"/>
  <c r="M247" i="6"/>
  <c r="D247" i="6"/>
  <c r="F247" i="6"/>
  <c r="H247" i="6"/>
  <c r="K247" i="6"/>
  <c r="L247" i="6" s="1"/>
  <c r="A247" i="6" s="1"/>
  <c r="G247" i="6"/>
  <c r="C247" i="6"/>
  <c r="R248" i="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B288" i="16" l="1"/>
  <c r="K288" i="16"/>
  <c r="G288" i="16"/>
  <c r="E288" i="16"/>
  <c r="F288" i="16"/>
  <c r="I288" i="16"/>
  <c r="D288" i="16"/>
  <c r="J288" i="16"/>
  <c r="A288" i="16" s="1"/>
  <c r="H288" i="16"/>
  <c r="C288" i="16"/>
  <c r="P289" i="16"/>
  <c r="B248" i="6"/>
  <c r="H248" i="6"/>
  <c r="E248" i="6"/>
  <c r="C248" i="6"/>
  <c r="K248" i="6"/>
  <c r="L248" i="6" s="1"/>
  <c r="A248" i="6" s="1"/>
  <c r="G248" i="6"/>
  <c r="I248" i="6"/>
  <c r="F248" i="6"/>
  <c r="J248" i="6"/>
  <c r="M248" i="6" s="1"/>
  <c r="D248" i="6"/>
  <c r="R249" i="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D289" i="16" l="1"/>
  <c r="C289" i="16"/>
  <c r="H289" i="16"/>
  <c r="F289" i="16"/>
  <c r="B289" i="16"/>
  <c r="I289" i="16"/>
  <c r="E289" i="16"/>
  <c r="G289" i="16"/>
  <c r="J289" i="16"/>
  <c r="A289" i="16" s="1"/>
  <c r="K289" i="16"/>
  <c r="P290" i="16"/>
  <c r="I249" i="6"/>
  <c r="F249" i="6"/>
  <c r="B249" i="6"/>
  <c r="D249" i="6"/>
  <c r="H249" i="6"/>
  <c r="C249" i="6"/>
  <c r="J249" i="6"/>
  <c r="E249" i="6"/>
  <c r="M249" i="6"/>
  <c r="K249" i="6"/>
  <c r="L249" i="6" s="1"/>
  <c r="A249" i="6" s="1"/>
  <c r="G249" i="6"/>
  <c r="R250" i="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B290" i="16" l="1"/>
  <c r="I290" i="16"/>
  <c r="F290" i="16"/>
  <c r="E290" i="16"/>
  <c r="H290" i="16"/>
  <c r="G290" i="16"/>
  <c r="C290" i="16"/>
  <c r="D290" i="16"/>
  <c r="K290" i="16"/>
  <c r="J290" i="16"/>
  <c r="A290" i="16" s="1"/>
  <c r="P291" i="16"/>
  <c r="D250" i="6"/>
  <c r="I250" i="6"/>
  <c r="C250" i="6"/>
  <c r="E250" i="6"/>
  <c r="J250" i="6"/>
  <c r="M250" i="6" s="1"/>
  <c r="K250" i="6"/>
  <c r="H250" i="6"/>
  <c r="G250" i="6"/>
  <c r="B250" i="6"/>
  <c r="F250" i="6"/>
  <c r="L250" i="6"/>
  <c r="A250" i="6" s="1"/>
  <c r="R251" i="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H251" i="6" l="1"/>
  <c r="E251" i="6"/>
  <c r="D251" i="6"/>
  <c r="C251" i="6"/>
  <c r="J251" i="6"/>
  <c r="K251" i="6"/>
  <c r="L251" i="6" s="1"/>
  <c r="A251" i="6" s="1"/>
  <c r="G251" i="6"/>
  <c r="B251" i="6"/>
  <c r="M251" i="6"/>
  <c r="I251" i="6"/>
  <c r="F251" i="6"/>
  <c r="R252" i="6"/>
  <c r="H291" i="16"/>
  <c r="I291" i="16"/>
  <c r="D291" i="16"/>
  <c r="K291" i="16"/>
  <c r="E291" i="16"/>
  <c r="B291" i="16"/>
  <c r="F291" i="16"/>
  <c r="J291" i="16"/>
  <c r="A291" i="16" s="1"/>
  <c r="G291" i="16"/>
  <c r="C291" i="16"/>
  <c r="P292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B252" i="6" l="1"/>
  <c r="E252" i="6"/>
  <c r="K252" i="6"/>
  <c r="L252" i="6" s="1"/>
  <c r="A252" i="6" s="1"/>
  <c r="I252" i="6"/>
  <c r="C252" i="6"/>
  <c r="M252" i="6"/>
  <c r="G252" i="6"/>
  <c r="D252" i="6"/>
  <c r="H252" i="6"/>
  <c r="J252" i="6"/>
  <c r="F252" i="6"/>
  <c r="R253" i="6"/>
  <c r="E292" i="16"/>
  <c r="K292" i="16"/>
  <c r="C292" i="16"/>
  <c r="F292" i="16"/>
  <c r="I292" i="16"/>
  <c r="J292" i="16"/>
  <c r="A292" i="16" s="1"/>
  <c r="D292" i="16"/>
  <c r="G292" i="16"/>
  <c r="B292" i="16"/>
  <c r="H292" i="16"/>
  <c r="P293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H253" i="6" l="1"/>
  <c r="B253" i="6"/>
  <c r="G253" i="6"/>
  <c r="I253" i="6"/>
  <c r="J253" i="6"/>
  <c r="M253" i="6" s="1"/>
  <c r="L253" i="6"/>
  <c r="A253" i="6" s="1"/>
  <c r="D253" i="6"/>
  <c r="C253" i="6"/>
  <c r="K253" i="6"/>
  <c r="E253" i="6"/>
  <c r="F253" i="6"/>
  <c r="R254" i="6"/>
  <c r="G293" i="16"/>
  <c r="J293" i="16"/>
  <c r="A293" i="16" s="1"/>
  <c r="H293" i="16"/>
  <c r="B293" i="16"/>
  <c r="F293" i="16"/>
  <c r="D293" i="16"/>
  <c r="E293" i="16"/>
  <c r="C293" i="16"/>
  <c r="I293" i="16"/>
  <c r="K293" i="16"/>
  <c r="P294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J254" i="6" l="1"/>
  <c r="L254" i="6" s="1"/>
  <c r="A254" i="6" s="1"/>
  <c r="G254" i="6"/>
  <c r="M254" i="6"/>
  <c r="I254" i="6"/>
  <c r="K254" i="6"/>
  <c r="D254" i="6"/>
  <c r="H254" i="6"/>
  <c r="E254" i="6"/>
  <c r="C254" i="6"/>
  <c r="B254" i="6"/>
  <c r="F254" i="6"/>
  <c r="R255" i="6"/>
  <c r="K294" i="16"/>
  <c r="D294" i="16"/>
  <c r="I294" i="16"/>
  <c r="B294" i="16"/>
  <c r="F294" i="16"/>
  <c r="H294" i="16"/>
  <c r="C294" i="16"/>
  <c r="J294" i="16"/>
  <c r="A294" i="16" s="1"/>
  <c r="G294" i="16"/>
  <c r="E294" i="16"/>
  <c r="P295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F255" i="6" l="1"/>
  <c r="E255" i="6"/>
  <c r="J255" i="6"/>
  <c r="M255" i="6" s="1"/>
  <c r="G255" i="6"/>
  <c r="L255" i="6"/>
  <c r="A255" i="6" s="1"/>
  <c r="B255" i="6"/>
  <c r="C255" i="6"/>
  <c r="H255" i="6"/>
  <c r="K255" i="6"/>
  <c r="I255" i="6"/>
  <c r="D255" i="6"/>
  <c r="R256" i="6"/>
  <c r="G295" i="16"/>
  <c r="B295" i="16"/>
  <c r="C295" i="16"/>
  <c r="F295" i="16"/>
  <c r="D295" i="16"/>
  <c r="E295" i="16"/>
  <c r="I295" i="16"/>
  <c r="H295" i="16"/>
  <c r="K295" i="16"/>
  <c r="J295" i="16"/>
  <c r="A295" i="16" s="1"/>
  <c r="P296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G256" i="6" l="1"/>
  <c r="C256" i="6"/>
  <c r="H256" i="6"/>
  <c r="K256" i="6"/>
  <c r="D256" i="6"/>
  <c r="J256" i="6"/>
  <c r="M256" i="6" s="1"/>
  <c r="I256" i="6"/>
  <c r="B256" i="6"/>
  <c r="L256" i="6"/>
  <c r="A256" i="6" s="1"/>
  <c r="E256" i="6"/>
  <c r="F256" i="6"/>
  <c r="R257" i="6"/>
  <c r="G296" i="16"/>
  <c r="E296" i="16"/>
  <c r="I296" i="16"/>
  <c r="C296" i="16"/>
  <c r="D296" i="16"/>
  <c r="B296" i="16"/>
  <c r="J296" i="16"/>
  <c r="A296" i="16" s="1"/>
  <c r="K296" i="16"/>
  <c r="H296" i="16"/>
  <c r="F296" i="16"/>
  <c r="P297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J257" i="6" l="1"/>
  <c r="M257" i="6" s="1"/>
  <c r="E257" i="6"/>
  <c r="F257" i="6"/>
  <c r="G257" i="6"/>
  <c r="H257" i="6"/>
  <c r="K257" i="6"/>
  <c r="D257" i="6"/>
  <c r="L257" i="6"/>
  <c r="A257" i="6" s="1"/>
  <c r="B257" i="6"/>
  <c r="C257" i="6"/>
  <c r="I257" i="6"/>
  <c r="R258" i="6"/>
  <c r="H297" i="16"/>
  <c r="D297" i="16"/>
  <c r="I297" i="16"/>
  <c r="F297" i="16"/>
  <c r="J297" i="16"/>
  <c r="A297" i="16" s="1"/>
  <c r="E297" i="16"/>
  <c r="B297" i="16"/>
  <c r="K297" i="16"/>
  <c r="C297" i="16"/>
  <c r="G297" i="16"/>
  <c r="P298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J258" i="6" l="1"/>
  <c r="M258" i="6" s="1"/>
  <c r="I258" i="6"/>
  <c r="E258" i="6"/>
  <c r="B258" i="6"/>
  <c r="C258" i="6"/>
  <c r="G258" i="6"/>
  <c r="D258" i="6"/>
  <c r="F258" i="6"/>
  <c r="H258" i="6"/>
  <c r="K258" i="6"/>
  <c r="L258" i="6" s="1"/>
  <c r="A258" i="6" s="1"/>
  <c r="R259" i="6"/>
  <c r="I298" i="16"/>
  <c r="J298" i="16"/>
  <c r="A298" i="16" s="1"/>
  <c r="D298" i="16"/>
  <c r="H298" i="16"/>
  <c r="B298" i="16"/>
  <c r="K298" i="16"/>
  <c r="G298" i="16"/>
  <c r="E298" i="16"/>
  <c r="F298" i="16"/>
  <c r="C298" i="16"/>
  <c r="P299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I299" i="16" l="1"/>
  <c r="J299" i="16"/>
  <c r="A299" i="16" s="1"/>
  <c r="D299" i="16"/>
  <c r="B299" i="16"/>
  <c r="G299" i="16"/>
  <c r="E299" i="16"/>
  <c r="K299" i="16"/>
  <c r="C299" i="16"/>
  <c r="F299" i="16"/>
  <c r="H299" i="16"/>
  <c r="P300" i="16"/>
  <c r="H259" i="6"/>
  <c r="F259" i="6"/>
  <c r="I259" i="6"/>
  <c r="J259" i="6"/>
  <c r="D259" i="6"/>
  <c r="L259" i="6"/>
  <c r="A259" i="6" s="1"/>
  <c r="K259" i="6"/>
  <c r="M259" i="6" s="1"/>
  <c r="C259" i="6"/>
  <c r="E259" i="6"/>
  <c r="B259" i="6"/>
  <c r="G259" i="6"/>
  <c r="R260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D300" i="16" l="1"/>
  <c r="K300" i="16"/>
  <c r="B300" i="16"/>
  <c r="G300" i="16"/>
  <c r="H300" i="16"/>
  <c r="I300" i="16"/>
  <c r="E300" i="16"/>
  <c r="F300" i="16"/>
  <c r="C300" i="16"/>
  <c r="J300" i="16"/>
  <c r="A300" i="16" s="1"/>
  <c r="P301" i="16"/>
  <c r="F260" i="6"/>
  <c r="D260" i="6"/>
  <c r="L260" i="6"/>
  <c r="A260" i="6" s="1"/>
  <c r="H260" i="6"/>
  <c r="B260" i="6"/>
  <c r="I260" i="6"/>
  <c r="K260" i="6"/>
  <c r="J260" i="6"/>
  <c r="G260" i="6"/>
  <c r="C260" i="6"/>
  <c r="E260" i="6"/>
  <c r="M260" i="6"/>
  <c r="R261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K301" i="16" l="1"/>
  <c r="G301" i="16"/>
  <c r="I301" i="16"/>
  <c r="E301" i="16"/>
  <c r="D301" i="16"/>
  <c r="B301" i="16"/>
  <c r="C301" i="16"/>
  <c r="F301" i="16"/>
  <c r="H301" i="16"/>
  <c r="J301" i="16"/>
  <c r="A301" i="16" s="1"/>
  <c r="P302" i="16"/>
  <c r="B261" i="6"/>
  <c r="E261" i="6"/>
  <c r="J261" i="6"/>
  <c r="M261" i="6" s="1"/>
  <c r="F261" i="6"/>
  <c r="I261" i="6"/>
  <c r="L261" i="6"/>
  <c r="A261" i="6" s="1"/>
  <c r="H261" i="6"/>
  <c r="C261" i="6"/>
  <c r="D261" i="6"/>
  <c r="K261" i="6"/>
  <c r="G261" i="6"/>
  <c r="R262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J302" i="16" l="1"/>
  <c r="A302" i="16" s="1"/>
  <c r="I302" i="16"/>
  <c r="K302" i="16"/>
  <c r="C302" i="16"/>
  <c r="H302" i="16"/>
  <c r="G302" i="16"/>
  <c r="E302" i="16"/>
  <c r="D302" i="16"/>
  <c r="F302" i="16"/>
  <c r="B302" i="16"/>
  <c r="P303" i="16"/>
  <c r="F262" i="6"/>
  <c r="D262" i="6"/>
  <c r="E262" i="6"/>
  <c r="B262" i="6"/>
  <c r="H262" i="6"/>
  <c r="K262" i="6"/>
  <c r="J262" i="6"/>
  <c r="L262" i="6" s="1"/>
  <c r="A262" i="6" s="1"/>
  <c r="I262" i="6"/>
  <c r="C262" i="6"/>
  <c r="M262" i="6"/>
  <c r="G262" i="6"/>
  <c r="R263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B303" i="16" l="1"/>
  <c r="E303" i="16"/>
  <c r="H303" i="16"/>
  <c r="D303" i="16"/>
  <c r="J303" i="16"/>
  <c r="A303" i="16" s="1"/>
  <c r="I303" i="16"/>
  <c r="K303" i="16"/>
  <c r="F303" i="16"/>
  <c r="C303" i="16"/>
  <c r="G303" i="16"/>
  <c r="P304" i="16"/>
  <c r="E263" i="6"/>
  <c r="J263" i="6"/>
  <c r="M263" i="6" s="1"/>
  <c r="B263" i="6"/>
  <c r="H263" i="6"/>
  <c r="G263" i="6"/>
  <c r="F263" i="6"/>
  <c r="K263" i="6"/>
  <c r="L263" i="6" s="1"/>
  <c r="A263" i="6" s="1"/>
  <c r="D263" i="6"/>
  <c r="I263" i="6"/>
  <c r="C263" i="6"/>
  <c r="R264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C304" i="16" l="1"/>
  <c r="B304" i="16"/>
  <c r="E304" i="16"/>
  <c r="G304" i="16"/>
  <c r="I304" i="16"/>
  <c r="H304" i="16"/>
  <c r="K304" i="16"/>
  <c r="D304" i="16"/>
  <c r="F304" i="16"/>
  <c r="J304" i="16"/>
  <c r="A304" i="16" s="1"/>
  <c r="P305" i="16"/>
  <c r="C264" i="6"/>
  <c r="D264" i="6"/>
  <c r="J264" i="6"/>
  <c r="M264" i="6" s="1"/>
  <c r="F264" i="6"/>
  <c r="I264" i="6"/>
  <c r="B264" i="6"/>
  <c r="E264" i="6"/>
  <c r="G264" i="6"/>
  <c r="H264" i="6"/>
  <c r="K264" i="6"/>
  <c r="L264" i="6" s="1"/>
  <c r="A264" i="6" s="1"/>
  <c r="R265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H265" i="6" l="1"/>
  <c r="D265" i="6"/>
  <c r="J265" i="6"/>
  <c r="M265" i="6" s="1"/>
  <c r="G265" i="6"/>
  <c r="F265" i="6"/>
  <c r="L265" i="6"/>
  <c r="A265" i="6" s="1"/>
  <c r="C265" i="6"/>
  <c r="B265" i="6"/>
  <c r="I265" i="6"/>
  <c r="E265" i="6"/>
  <c r="K265" i="6"/>
  <c r="R266" i="6"/>
  <c r="B305" i="16"/>
  <c r="H305" i="16"/>
  <c r="F305" i="16"/>
  <c r="J305" i="16"/>
  <c r="A305" i="16" s="1"/>
  <c r="C305" i="16"/>
  <c r="I305" i="16"/>
  <c r="K305" i="16"/>
  <c r="E305" i="16"/>
  <c r="G305" i="16"/>
  <c r="D305" i="16"/>
  <c r="P306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C266" i="6" l="1"/>
  <c r="I266" i="6"/>
  <c r="F266" i="6"/>
  <c r="D266" i="6"/>
  <c r="H266" i="6"/>
  <c r="M266" i="6"/>
  <c r="J266" i="6"/>
  <c r="L266" i="6" s="1"/>
  <c r="A266" i="6" s="1"/>
  <c r="B266" i="6"/>
  <c r="G266" i="6"/>
  <c r="K266" i="6"/>
  <c r="E266" i="6"/>
  <c r="R267" i="6"/>
  <c r="C306" i="16"/>
  <c r="B306" i="16"/>
  <c r="F306" i="16"/>
  <c r="J306" i="16"/>
  <c r="A306" i="16" s="1"/>
  <c r="E306" i="16"/>
  <c r="D306" i="16"/>
  <c r="K306" i="16"/>
  <c r="I306" i="16"/>
  <c r="G306" i="16"/>
  <c r="H306" i="16"/>
  <c r="P307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I267" i="6" l="1"/>
  <c r="E267" i="6"/>
  <c r="H267" i="6"/>
  <c r="G267" i="6"/>
  <c r="K267" i="6"/>
  <c r="D267" i="6"/>
  <c r="J267" i="6"/>
  <c r="M267" i="6"/>
  <c r="B267" i="6"/>
  <c r="L267" i="6"/>
  <c r="A267" i="6" s="1"/>
  <c r="F267" i="6"/>
  <c r="C267" i="6"/>
  <c r="R268" i="6"/>
  <c r="G307" i="16"/>
  <c r="K307" i="16"/>
  <c r="C307" i="16"/>
  <c r="B307" i="16"/>
  <c r="I307" i="16"/>
  <c r="H307" i="16"/>
  <c r="F307" i="16"/>
  <c r="D307" i="16"/>
  <c r="J307" i="16"/>
  <c r="A307" i="16" s="1"/>
  <c r="E307" i="16"/>
  <c r="P308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I308" i="16" l="1"/>
  <c r="K308" i="16"/>
  <c r="B308" i="16"/>
  <c r="D308" i="16"/>
  <c r="G308" i="16"/>
  <c r="F308" i="16"/>
  <c r="H308" i="16"/>
  <c r="E308" i="16"/>
  <c r="J308" i="16"/>
  <c r="A308" i="16" s="1"/>
  <c r="C308" i="16"/>
  <c r="P309" i="16"/>
  <c r="J268" i="6"/>
  <c r="L268" i="6" s="1"/>
  <c r="A268" i="6" s="1"/>
  <c r="M268" i="6"/>
  <c r="I268" i="6"/>
  <c r="K268" i="6"/>
  <c r="C268" i="6"/>
  <c r="H268" i="6"/>
  <c r="B268" i="6"/>
  <c r="G268" i="6"/>
  <c r="F268" i="6"/>
  <c r="E268" i="6"/>
  <c r="D268" i="6"/>
  <c r="R269" i="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K309" i="16" l="1"/>
  <c r="E309" i="16"/>
  <c r="C309" i="16"/>
  <c r="H309" i="16"/>
  <c r="I309" i="16"/>
  <c r="B309" i="16"/>
  <c r="F309" i="16"/>
  <c r="J309" i="16"/>
  <c r="A309" i="16" s="1"/>
  <c r="D309" i="16"/>
  <c r="G309" i="16"/>
  <c r="P310" i="16"/>
  <c r="E269" i="6"/>
  <c r="C269" i="6"/>
  <c r="J269" i="6"/>
  <c r="G269" i="6"/>
  <c r="I269" i="6"/>
  <c r="B269" i="6"/>
  <c r="M269" i="6"/>
  <c r="K269" i="6"/>
  <c r="L269" i="6" s="1"/>
  <c r="A269" i="6" s="1"/>
  <c r="D269" i="6"/>
  <c r="H269" i="6"/>
  <c r="F269" i="6"/>
  <c r="R270" i="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H310" i="16" l="1"/>
  <c r="G310" i="16"/>
  <c r="E310" i="16"/>
  <c r="J310" i="16"/>
  <c r="A310" i="16" s="1"/>
  <c r="C310" i="16"/>
  <c r="I310" i="16"/>
  <c r="D310" i="16"/>
  <c r="K310" i="16"/>
  <c r="F310" i="16"/>
  <c r="B310" i="16"/>
  <c r="P311" i="16"/>
  <c r="H270" i="6"/>
  <c r="M270" i="6"/>
  <c r="G270" i="6"/>
  <c r="J270" i="6"/>
  <c r="I270" i="6"/>
  <c r="F270" i="6"/>
  <c r="D270" i="6"/>
  <c r="K270" i="6"/>
  <c r="L270" i="6" s="1"/>
  <c r="A270" i="6" s="1"/>
  <c r="B270" i="6"/>
  <c r="C270" i="6"/>
  <c r="E270" i="6"/>
  <c r="R271" i="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G311" i="16" l="1"/>
  <c r="D311" i="16"/>
  <c r="I311" i="16"/>
  <c r="H311" i="16"/>
  <c r="B311" i="16"/>
  <c r="J311" i="16"/>
  <c r="A311" i="16" s="1"/>
  <c r="F311" i="16"/>
  <c r="K311" i="16"/>
  <c r="E311" i="16"/>
  <c r="C311" i="16"/>
  <c r="P312" i="16"/>
  <c r="B271" i="6"/>
  <c r="G271" i="6"/>
  <c r="H271" i="6"/>
  <c r="C271" i="6"/>
  <c r="D271" i="6"/>
  <c r="I271" i="6"/>
  <c r="E271" i="6"/>
  <c r="K271" i="6"/>
  <c r="J271" i="6"/>
  <c r="M271" i="6" s="1"/>
  <c r="F271" i="6"/>
  <c r="L271" i="6"/>
  <c r="A271" i="6" s="1"/>
  <c r="R272" i="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M272" i="6" l="1"/>
  <c r="D272" i="6"/>
  <c r="B272" i="6"/>
  <c r="F272" i="6"/>
  <c r="E272" i="6"/>
  <c r="H272" i="6"/>
  <c r="I272" i="6"/>
  <c r="J272" i="6"/>
  <c r="G272" i="6"/>
  <c r="K272" i="6"/>
  <c r="L272" i="6" s="1"/>
  <c r="A272" i="6" s="1"/>
  <c r="C272" i="6"/>
  <c r="R273" i="6"/>
  <c r="J312" i="16"/>
  <c r="A312" i="16" s="1"/>
  <c r="G312" i="16"/>
  <c r="D312" i="16"/>
  <c r="C312" i="16"/>
  <c r="K312" i="16"/>
  <c r="H312" i="16"/>
  <c r="E312" i="16"/>
  <c r="B312" i="16"/>
  <c r="I312" i="16"/>
  <c r="F312" i="16"/>
  <c r="P313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B273" i="6" l="1"/>
  <c r="E273" i="6"/>
  <c r="L273" i="6"/>
  <c r="A273" i="6" s="1"/>
  <c r="C273" i="6"/>
  <c r="H273" i="6"/>
  <c r="D273" i="6"/>
  <c r="F273" i="6"/>
  <c r="I273" i="6"/>
  <c r="K273" i="6"/>
  <c r="G273" i="6"/>
  <c r="J273" i="6"/>
  <c r="M273" i="6" s="1"/>
  <c r="R274" i="6"/>
  <c r="D313" i="16"/>
  <c r="E313" i="16"/>
  <c r="H313" i="16"/>
  <c r="J313" i="16"/>
  <c r="A313" i="16" s="1"/>
  <c r="I313" i="16"/>
  <c r="F313" i="16"/>
  <c r="G313" i="16"/>
  <c r="C313" i="16"/>
  <c r="K313" i="16"/>
  <c r="B313" i="16"/>
  <c r="P314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K274" i="6" l="1"/>
  <c r="D274" i="6"/>
  <c r="B274" i="6"/>
  <c r="H274" i="6"/>
  <c r="G274" i="6"/>
  <c r="C274" i="6"/>
  <c r="J274" i="6"/>
  <c r="M274" i="6" s="1"/>
  <c r="F274" i="6"/>
  <c r="L274" i="6"/>
  <c r="A274" i="6" s="1"/>
  <c r="I274" i="6"/>
  <c r="E274" i="6"/>
  <c r="R275" i="6"/>
  <c r="I314" i="16"/>
  <c r="K314" i="16"/>
  <c r="E314" i="16"/>
  <c r="G314" i="16"/>
  <c r="B314" i="16"/>
  <c r="H314" i="16"/>
  <c r="D314" i="16"/>
  <c r="J314" i="16"/>
  <c r="A314" i="16" s="1"/>
  <c r="C314" i="16"/>
  <c r="F314" i="16"/>
  <c r="P315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D275" i="6" l="1"/>
  <c r="H275" i="6"/>
  <c r="M275" i="6"/>
  <c r="I275" i="6"/>
  <c r="E275" i="6"/>
  <c r="F275" i="6"/>
  <c r="J275" i="6"/>
  <c r="C275" i="6"/>
  <c r="B275" i="6"/>
  <c r="L275" i="6"/>
  <c r="A275" i="6" s="1"/>
  <c r="K275" i="6"/>
  <c r="G275" i="6"/>
  <c r="R276" i="6"/>
  <c r="J315" i="16"/>
  <c r="A315" i="16" s="1"/>
  <c r="H315" i="16"/>
  <c r="G315" i="16"/>
  <c r="F315" i="16"/>
  <c r="C315" i="16"/>
  <c r="I315" i="16"/>
  <c r="K315" i="16"/>
  <c r="B315" i="16"/>
  <c r="D315" i="16"/>
  <c r="E315" i="16"/>
  <c r="P316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C276" i="6" l="1"/>
  <c r="E276" i="6"/>
  <c r="D276" i="6"/>
  <c r="L276" i="6"/>
  <c r="A276" i="6" s="1"/>
  <c r="B276" i="6"/>
  <c r="G276" i="6"/>
  <c r="H276" i="6"/>
  <c r="K276" i="6"/>
  <c r="F276" i="6"/>
  <c r="I276" i="6"/>
  <c r="M276" i="6"/>
  <c r="J276" i="6"/>
  <c r="R277" i="6"/>
  <c r="G316" i="16"/>
  <c r="F316" i="16"/>
  <c r="C316" i="16"/>
  <c r="E316" i="16"/>
  <c r="K316" i="16"/>
  <c r="I316" i="16"/>
  <c r="B316" i="16"/>
  <c r="J316" i="16"/>
  <c r="A316" i="16" s="1"/>
  <c r="H316" i="16"/>
  <c r="D316" i="16"/>
  <c r="P317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J277" i="6" l="1"/>
  <c r="M277" i="6" s="1"/>
  <c r="H277" i="6"/>
  <c r="B277" i="6"/>
  <c r="I277" i="6"/>
  <c r="K277" i="6"/>
  <c r="E277" i="6"/>
  <c r="F277" i="6"/>
  <c r="G277" i="6"/>
  <c r="C277" i="6"/>
  <c r="L277" i="6"/>
  <c r="A277" i="6" s="1"/>
  <c r="D277" i="6"/>
  <c r="R278" i="6"/>
  <c r="I317" i="16"/>
  <c r="H317" i="16"/>
  <c r="J317" i="16"/>
  <c r="A317" i="16" s="1"/>
  <c r="B317" i="16"/>
  <c r="G317" i="16"/>
  <c r="K317" i="16"/>
  <c r="F317" i="16"/>
  <c r="D317" i="16"/>
  <c r="E317" i="16"/>
  <c r="C317" i="16"/>
  <c r="P318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K278" i="6" l="1"/>
  <c r="E278" i="6"/>
  <c r="H278" i="6"/>
  <c r="C278" i="6"/>
  <c r="B278" i="6"/>
  <c r="J278" i="6"/>
  <c r="M278" i="6" s="1"/>
  <c r="I278" i="6"/>
  <c r="F278" i="6"/>
  <c r="L278" i="6"/>
  <c r="A278" i="6" s="1"/>
  <c r="G278" i="6"/>
  <c r="D278" i="6"/>
  <c r="R279" i="6"/>
  <c r="J318" i="16"/>
  <c r="A318" i="16" s="1"/>
  <c r="K318" i="16"/>
  <c r="D318" i="16"/>
  <c r="B318" i="16"/>
  <c r="F318" i="16"/>
  <c r="H318" i="16"/>
  <c r="C318" i="16"/>
  <c r="I318" i="16"/>
  <c r="G318" i="16"/>
  <c r="E318" i="16"/>
  <c r="P319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319" i="16" l="1"/>
  <c r="B319" i="16"/>
  <c r="F319" i="16"/>
  <c r="C319" i="16"/>
  <c r="G319" i="16"/>
  <c r="D319" i="16"/>
  <c r="I319" i="16"/>
  <c r="E319" i="16"/>
  <c r="K319" i="16"/>
  <c r="J319" i="16"/>
  <c r="A319" i="16" s="1"/>
  <c r="P320" i="16"/>
  <c r="H279" i="6"/>
  <c r="C279" i="6"/>
  <c r="G279" i="6"/>
  <c r="F279" i="6"/>
  <c r="I279" i="6"/>
  <c r="M279" i="6"/>
  <c r="K279" i="6"/>
  <c r="L279" i="6" s="1"/>
  <c r="A279" i="6" s="1"/>
  <c r="J279" i="6"/>
  <c r="B279" i="6"/>
  <c r="D279" i="6"/>
  <c r="E279" i="6"/>
  <c r="R280" i="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D320" i="16" l="1"/>
  <c r="K320" i="16"/>
  <c r="J320" i="16"/>
  <c r="A320" i="16" s="1"/>
  <c r="G320" i="16"/>
  <c r="F320" i="16"/>
  <c r="I320" i="16"/>
  <c r="H320" i="16"/>
  <c r="C320" i="16"/>
  <c r="E320" i="16"/>
  <c r="B320" i="16"/>
  <c r="P321" i="16"/>
  <c r="J280" i="6"/>
  <c r="L280" i="6"/>
  <c r="A280" i="6" s="1"/>
  <c r="I280" i="6"/>
  <c r="B280" i="6"/>
  <c r="M280" i="6"/>
  <c r="G280" i="6"/>
  <c r="E280" i="6"/>
  <c r="F280" i="6"/>
  <c r="H280" i="6"/>
  <c r="K280" i="6"/>
  <c r="D280" i="6"/>
  <c r="C280" i="6"/>
  <c r="R281" i="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E321" i="16" l="1"/>
  <c r="J321" i="16"/>
  <c r="A321" i="16" s="1"/>
  <c r="H321" i="16"/>
  <c r="I321" i="16"/>
  <c r="G321" i="16"/>
  <c r="K321" i="16"/>
  <c r="D321" i="16"/>
  <c r="F321" i="16"/>
  <c r="C321" i="16"/>
  <c r="B321" i="16"/>
  <c r="P322" i="16"/>
  <c r="G281" i="6"/>
  <c r="M281" i="6"/>
  <c r="I281" i="6"/>
  <c r="H281" i="6"/>
  <c r="C281" i="6"/>
  <c r="B281" i="6"/>
  <c r="F281" i="6"/>
  <c r="K281" i="6"/>
  <c r="L281" i="6" s="1"/>
  <c r="A281" i="6" s="1"/>
  <c r="J281" i="6"/>
  <c r="E281" i="6"/>
  <c r="D281" i="6"/>
  <c r="R282" i="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G322" i="16" l="1"/>
  <c r="D322" i="16"/>
  <c r="C322" i="16"/>
  <c r="K322" i="16"/>
  <c r="J322" i="16"/>
  <c r="A322" i="16" s="1"/>
  <c r="B322" i="16"/>
  <c r="F322" i="16"/>
  <c r="I322" i="16"/>
  <c r="E322" i="16"/>
  <c r="H322" i="16"/>
  <c r="P323" i="16"/>
  <c r="K282" i="6"/>
  <c r="F282" i="6"/>
  <c r="G282" i="6"/>
  <c r="D282" i="6"/>
  <c r="J282" i="6"/>
  <c r="M282" i="6" s="1"/>
  <c r="B282" i="6"/>
  <c r="H282" i="6"/>
  <c r="L282" i="6"/>
  <c r="A282" i="6" s="1"/>
  <c r="E282" i="6"/>
  <c r="I282" i="6"/>
  <c r="C282" i="6"/>
  <c r="R283" i="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E323" i="16" l="1"/>
  <c r="I323" i="16"/>
  <c r="G323" i="16"/>
  <c r="B323" i="16"/>
  <c r="C323" i="16"/>
  <c r="J323" i="16"/>
  <c r="A323" i="16" s="1"/>
  <c r="H323" i="16"/>
  <c r="K323" i="16"/>
  <c r="F323" i="16"/>
  <c r="D323" i="16"/>
  <c r="P324" i="16"/>
  <c r="I283" i="6"/>
  <c r="F283" i="6"/>
  <c r="B283" i="6"/>
  <c r="E283" i="6"/>
  <c r="D283" i="6"/>
  <c r="C283" i="6"/>
  <c r="G283" i="6"/>
  <c r="H283" i="6"/>
  <c r="K283" i="6"/>
  <c r="L283" i="6" s="1"/>
  <c r="A283" i="6" s="1"/>
  <c r="J283" i="6"/>
  <c r="M283" i="6" s="1"/>
  <c r="R284" i="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324" i="16" l="1"/>
  <c r="E324" i="16"/>
  <c r="I324" i="16"/>
  <c r="B324" i="16"/>
  <c r="J324" i="16"/>
  <c r="A324" i="16" s="1"/>
  <c r="G324" i="16"/>
  <c r="C324" i="16"/>
  <c r="H324" i="16"/>
  <c r="D324" i="16"/>
  <c r="F324" i="16"/>
  <c r="P325" i="16"/>
  <c r="J284" i="6"/>
  <c r="M284" i="6" s="1"/>
  <c r="L284" i="6"/>
  <c r="A284" i="6" s="1"/>
  <c r="D284" i="6"/>
  <c r="E284" i="6"/>
  <c r="F284" i="6"/>
  <c r="G284" i="6"/>
  <c r="C284" i="6"/>
  <c r="I284" i="6"/>
  <c r="H284" i="6"/>
  <c r="K284" i="6"/>
  <c r="B284" i="6"/>
  <c r="R285" i="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K325" i="16" l="1"/>
  <c r="I325" i="16"/>
  <c r="G325" i="16"/>
  <c r="D325" i="16"/>
  <c r="F325" i="16"/>
  <c r="C325" i="16"/>
  <c r="J325" i="16"/>
  <c r="A325" i="16" s="1"/>
  <c r="E325" i="16"/>
  <c r="B325" i="16"/>
  <c r="H325" i="16"/>
  <c r="P326" i="16"/>
  <c r="K285" i="6"/>
  <c r="F285" i="6"/>
  <c r="G285" i="6"/>
  <c r="B285" i="6"/>
  <c r="H285" i="6"/>
  <c r="J285" i="6"/>
  <c r="C285" i="6"/>
  <c r="E285" i="6"/>
  <c r="L285" i="6"/>
  <c r="A285" i="6" s="1"/>
  <c r="D285" i="6"/>
  <c r="I285" i="6"/>
  <c r="M285" i="6"/>
  <c r="R286" i="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C326" i="16" l="1"/>
  <c r="I326" i="16"/>
  <c r="F326" i="16"/>
  <c r="G326" i="16"/>
  <c r="K326" i="16"/>
  <c r="J326" i="16"/>
  <c r="A326" i="16" s="1"/>
  <c r="H326" i="16"/>
  <c r="D326" i="16"/>
  <c r="E326" i="16"/>
  <c r="B326" i="16"/>
  <c r="P327" i="16"/>
  <c r="H286" i="6"/>
  <c r="E286" i="6"/>
  <c r="D286" i="6"/>
  <c r="K286" i="6"/>
  <c r="L286" i="6" s="1"/>
  <c r="A286" i="6" s="1"/>
  <c r="F286" i="6"/>
  <c r="M286" i="6"/>
  <c r="J286" i="6"/>
  <c r="I286" i="6"/>
  <c r="C286" i="6"/>
  <c r="G286" i="6"/>
  <c r="B286" i="6"/>
  <c r="R287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K287" i="6" l="1"/>
  <c r="E287" i="6"/>
  <c r="C287" i="6"/>
  <c r="I287" i="6"/>
  <c r="H287" i="6"/>
  <c r="J287" i="6"/>
  <c r="L287" i="6" s="1"/>
  <c r="A287" i="6" s="1"/>
  <c r="G287" i="6"/>
  <c r="F287" i="6"/>
  <c r="D287" i="6"/>
  <c r="M287" i="6"/>
  <c r="B287" i="6"/>
  <c r="R288" i="6"/>
  <c r="D327" i="16"/>
  <c r="C327" i="16"/>
  <c r="E327" i="16"/>
  <c r="I327" i="16"/>
  <c r="H327" i="16"/>
  <c r="J327" i="16"/>
  <c r="A327" i="16" s="1"/>
  <c r="G327" i="16"/>
  <c r="K327" i="16"/>
  <c r="F327" i="16"/>
  <c r="B327" i="16"/>
  <c r="P328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I288" i="6" l="1"/>
  <c r="J288" i="6"/>
  <c r="G288" i="6"/>
  <c r="H288" i="6"/>
  <c r="B288" i="6"/>
  <c r="M288" i="6"/>
  <c r="K288" i="6"/>
  <c r="L288" i="6" s="1"/>
  <c r="A288" i="6" s="1"/>
  <c r="E288" i="6"/>
  <c r="C288" i="6"/>
  <c r="F288" i="6"/>
  <c r="D288" i="6"/>
  <c r="R289" i="6"/>
  <c r="F328" i="16"/>
  <c r="D328" i="16"/>
  <c r="K328" i="16"/>
  <c r="G328" i="16"/>
  <c r="C328" i="16"/>
  <c r="E328" i="16"/>
  <c r="H328" i="16"/>
  <c r="J328" i="16"/>
  <c r="A328" i="16" s="1"/>
  <c r="B328" i="16"/>
  <c r="I328" i="16"/>
  <c r="P329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C289" i="6" l="1"/>
  <c r="F289" i="6"/>
  <c r="K289" i="6"/>
  <c r="J289" i="6"/>
  <c r="M289" i="6" s="1"/>
  <c r="H289" i="6"/>
  <c r="E289" i="6"/>
  <c r="D289" i="6"/>
  <c r="B289" i="6"/>
  <c r="G289" i="6"/>
  <c r="I289" i="6"/>
  <c r="L289" i="6"/>
  <c r="A289" i="6" s="1"/>
  <c r="R290" i="6"/>
  <c r="E329" i="16"/>
  <c r="B329" i="16"/>
  <c r="D329" i="16"/>
  <c r="K329" i="16"/>
  <c r="I329" i="16"/>
  <c r="H329" i="16"/>
  <c r="G329" i="16"/>
  <c r="F329" i="16"/>
  <c r="C329" i="16"/>
  <c r="J329" i="16"/>
  <c r="A329" i="16" s="1"/>
  <c r="P330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I330" i="16" l="1"/>
  <c r="H330" i="16"/>
  <c r="F330" i="16"/>
  <c r="G330" i="16"/>
  <c r="B330" i="16"/>
  <c r="D330" i="16"/>
  <c r="C330" i="16"/>
  <c r="E330" i="16"/>
  <c r="K330" i="16"/>
  <c r="J330" i="16"/>
  <c r="A330" i="16" s="1"/>
  <c r="P331" i="16"/>
  <c r="H290" i="6"/>
  <c r="J290" i="6"/>
  <c r="B290" i="6"/>
  <c r="K290" i="6"/>
  <c r="L290" i="6" s="1"/>
  <c r="A290" i="6" s="1"/>
  <c r="D290" i="6"/>
  <c r="C290" i="6"/>
  <c r="F290" i="6"/>
  <c r="M290" i="6"/>
  <c r="E290" i="6"/>
  <c r="I290" i="6"/>
  <c r="G290" i="6"/>
  <c r="R291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H331" i="16" l="1"/>
  <c r="C331" i="16"/>
  <c r="D331" i="16"/>
  <c r="B331" i="16"/>
  <c r="G331" i="16"/>
  <c r="I331" i="16"/>
  <c r="K331" i="16"/>
  <c r="J331" i="16"/>
  <c r="A331" i="16" s="1"/>
  <c r="F331" i="16"/>
  <c r="E331" i="16"/>
  <c r="P332" i="16"/>
  <c r="K291" i="6"/>
  <c r="I291" i="6"/>
  <c r="H291" i="6"/>
  <c r="D291" i="6"/>
  <c r="F291" i="6"/>
  <c r="L291" i="6"/>
  <c r="A291" i="6" s="1"/>
  <c r="J291" i="6"/>
  <c r="M291" i="6" s="1"/>
  <c r="G291" i="6"/>
  <c r="C291" i="6"/>
  <c r="E291" i="6"/>
  <c r="B291" i="6"/>
  <c r="R292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J332" i="16" l="1"/>
  <c r="A332" i="16" s="1"/>
  <c r="G332" i="16"/>
  <c r="D332" i="16"/>
  <c r="K332" i="16"/>
  <c r="B332" i="16"/>
  <c r="I332" i="16"/>
  <c r="H332" i="16"/>
  <c r="C332" i="16"/>
  <c r="F332" i="16"/>
  <c r="E332" i="16"/>
  <c r="P333" i="16"/>
  <c r="C292" i="6"/>
  <c r="F292" i="6"/>
  <c r="H292" i="6"/>
  <c r="J292" i="6"/>
  <c r="M292" i="6" s="1"/>
  <c r="K292" i="6"/>
  <c r="L292" i="6" s="1"/>
  <c r="A292" i="6" s="1"/>
  <c r="G292" i="6"/>
  <c r="I292" i="6"/>
  <c r="E292" i="6"/>
  <c r="D292" i="6"/>
  <c r="B292" i="6"/>
  <c r="R293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M293" i="6" l="1"/>
  <c r="F293" i="6"/>
  <c r="H293" i="6"/>
  <c r="B293" i="6"/>
  <c r="I293" i="6"/>
  <c r="C293" i="6"/>
  <c r="J293" i="6"/>
  <c r="K293" i="6"/>
  <c r="L293" i="6" s="1"/>
  <c r="A293" i="6" s="1"/>
  <c r="D293" i="6"/>
  <c r="E293" i="6"/>
  <c r="G293" i="6"/>
  <c r="R294" i="6"/>
  <c r="I333" i="16"/>
  <c r="D333" i="16"/>
  <c r="H333" i="16"/>
  <c r="C333" i="16"/>
  <c r="E333" i="16"/>
  <c r="B333" i="16"/>
  <c r="G333" i="16"/>
  <c r="F333" i="16"/>
  <c r="K333" i="16"/>
  <c r="J333" i="16"/>
  <c r="A333" i="16" s="1"/>
  <c r="P334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E334" i="16" l="1"/>
  <c r="J334" i="16"/>
  <c r="A334" i="16" s="1"/>
  <c r="B334" i="16"/>
  <c r="K334" i="16"/>
  <c r="F334" i="16"/>
  <c r="C334" i="16"/>
  <c r="D334" i="16"/>
  <c r="I334" i="16"/>
  <c r="G334" i="16"/>
  <c r="H334" i="16"/>
  <c r="P335" i="16"/>
  <c r="E294" i="6"/>
  <c r="D294" i="6"/>
  <c r="C294" i="6"/>
  <c r="B294" i="6"/>
  <c r="K294" i="6"/>
  <c r="L294" i="6" s="1"/>
  <c r="A294" i="6" s="1"/>
  <c r="H294" i="6"/>
  <c r="F294" i="6"/>
  <c r="J294" i="6"/>
  <c r="M294" i="6" s="1"/>
  <c r="I294" i="6"/>
  <c r="G294" i="6"/>
  <c r="R295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K335" i="16" l="1"/>
  <c r="F335" i="16"/>
  <c r="I335" i="16"/>
  <c r="J335" i="16"/>
  <c r="A335" i="16" s="1"/>
  <c r="G335" i="16"/>
  <c r="B335" i="16"/>
  <c r="E335" i="16"/>
  <c r="H335" i="16"/>
  <c r="C335" i="16"/>
  <c r="D335" i="16"/>
  <c r="P336" i="16"/>
  <c r="C295" i="6"/>
  <c r="H295" i="6"/>
  <c r="D295" i="6"/>
  <c r="K295" i="6"/>
  <c r="L295" i="6"/>
  <c r="A295" i="6" s="1"/>
  <c r="E295" i="6"/>
  <c r="B295" i="6"/>
  <c r="I295" i="6"/>
  <c r="F295" i="6"/>
  <c r="G295" i="6"/>
  <c r="J295" i="6"/>
  <c r="M295" i="6" s="1"/>
  <c r="R296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F336" i="16" l="1"/>
  <c r="B336" i="16"/>
  <c r="C336" i="16"/>
  <c r="G336" i="16"/>
  <c r="D336" i="16"/>
  <c r="H336" i="16"/>
  <c r="J336" i="16"/>
  <c r="A336" i="16" s="1"/>
  <c r="I336" i="16"/>
  <c r="E336" i="16"/>
  <c r="K336" i="16"/>
  <c r="P337" i="16"/>
  <c r="M296" i="6"/>
  <c r="G296" i="6"/>
  <c r="H296" i="6"/>
  <c r="F296" i="6"/>
  <c r="K296" i="6"/>
  <c r="L296" i="6" s="1"/>
  <c r="A296" i="6" s="1"/>
  <c r="B296" i="6"/>
  <c r="D296" i="6"/>
  <c r="I296" i="6"/>
  <c r="J296" i="6"/>
  <c r="E296" i="6"/>
  <c r="C296" i="6"/>
  <c r="R297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E337" i="16" l="1"/>
  <c r="J337" i="16"/>
  <c r="A337" i="16" s="1"/>
  <c r="F337" i="16"/>
  <c r="B337" i="16"/>
  <c r="H337" i="16"/>
  <c r="C337" i="16"/>
  <c r="G337" i="16"/>
  <c r="I337" i="16"/>
  <c r="D337" i="16"/>
  <c r="K337" i="16"/>
  <c r="P338" i="16"/>
  <c r="M297" i="6"/>
  <c r="J297" i="6"/>
  <c r="L297" i="6" s="1"/>
  <c r="A297" i="6" s="1"/>
  <c r="D297" i="6"/>
  <c r="G297" i="6"/>
  <c r="C297" i="6"/>
  <c r="H297" i="6"/>
  <c r="E297" i="6"/>
  <c r="I297" i="6"/>
  <c r="B297" i="6"/>
  <c r="K297" i="6"/>
  <c r="F297" i="6"/>
  <c r="R298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F338" i="16" l="1"/>
  <c r="G338" i="16"/>
  <c r="D338" i="16"/>
  <c r="C338" i="16"/>
  <c r="H338" i="16"/>
  <c r="E338" i="16"/>
  <c r="I338" i="16"/>
  <c r="B338" i="16"/>
  <c r="J338" i="16"/>
  <c r="A338" i="16" s="1"/>
  <c r="K338" i="16"/>
  <c r="P339" i="16"/>
  <c r="D298" i="6"/>
  <c r="J298" i="6"/>
  <c r="M298" i="6" s="1"/>
  <c r="H298" i="6"/>
  <c r="G298" i="6"/>
  <c r="I298" i="6"/>
  <c r="K298" i="6"/>
  <c r="B298" i="6"/>
  <c r="E298" i="6"/>
  <c r="C298" i="6"/>
  <c r="L298" i="6"/>
  <c r="A298" i="6" s="1"/>
  <c r="F298" i="6"/>
  <c r="R299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I339" i="16" l="1"/>
  <c r="F339" i="16"/>
  <c r="H339" i="16"/>
  <c r="E339" i="16"/>
  <c r="J339" i="16"/>
  <c r="A339" i="16" s="1"/>
  <c r="B339" i="16"/>
  <c r="G339" i="16"/>
  <c r="D339" i="16"/>
  <c r="C339" i="16"/>
  <c r="K339" i="16"/>
  <c r="P340" i="16"/>
  <c r="G299" i="6"/>
  <c r="K299" i="6"/>
  <c r="M299" i="6"/>
  <c r="J299" i="6"/>
  <c r="L299" i="6" s="1"/>
  <c r="A299" i="6" s="1"/>
  <c r="F299" i="6"/>
  <c r="I299" i="6"/>
  <c r="B299" i="6"/>
  <c r="E299" i="6"/>
  <c r="D299" i="6"/>
  <c r="H299" i="6"/>
  <c r="C299" i="6"/>
  <c r="R300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G300" i="6" l="1"/>
  <c r="K300" i="6"/>
  <c r="M300" i="6" s="1"/>
  <c r="I300" i="6"/>
  <c r="C300" i="6"/>
  <c r="B300" i="6"/>
  <c r="J300" i="6"/>
  <c r="F300" i="6"/>
  <c r="L300" i="6"/>
  <c r="A300" i="6" s="1"/>
  <c r="D300" i="6"/>
  <c r="H300" i="6"/>
  <c r="E300" i="6"/>
  <c r="R301" i="6"/>
  <c r="E340" i="16"/>
  <c r="K340" i="16"/>
  <c r="I340" i="16"/>
  <c r="H340" i="16"/>
  <c r="B340" i="16"/>
  <c r="D340" i="16"/>
  <c r="F340" i="16"/>
  <c r="J340" i="16"/>
  <c r="A340" i="16" s="1"/>
  <c r="C340" i="16"/>
  <c r="G340" i="16"/>
  <c r="P341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I301" i="6" l="1"/>
  <c r="H301" i="6"/>
  <c r="G301" i="6"/>
  <c r="L301" i="6"/>
  <c r="A301" i="6" s="1"/>
  <c r="E301" i="6"/>
  <c r="B301" i="6"/>
  <c r="K301" i="6"/>
  <c r="F301" i="6"/>
  <c r="C301" i="6"/>
  <c r="D301" i="6"/>
  <c r="J301" i="6"/>
  <c r="M301" i="6" s="1"/>
  <c r="R302" i="6"/>
  <c r="K341" i="16"/>
  <c r="B341" i="16"/>
  <c r="H341" i="16"/>
  <c r="C341" i="16"/>
  <c r="G341" i="16"/>
  <c r="J341" i="16"/>
  <c r="A341" i="16" s="1"/>
  <c r="I341" i="16"/>
  <c r="F341" i="16"/>
  <c r="D341" i="16"/>
  <c r="E341" i="16"/>
  <c r="P342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E302" i="6" l="1"/>
  <c r="C302" i="6"/>
  <c r="B302" i="6"/>
  <c r="D302" i="6"/>
  <c r="G302" i="6"/>
  <c r="L302" i="6"/>
  <c r="A302" i="6" s="1"/>
  <c r="I302" i="6"/>
  <c r="F302" i="6"/>
  <c r="H302" i="6"/>
  <c r="K302" i="6"/>
  <c r="J302" i="6"/>
  <c r="M302" i="6" s="1"/>
  <c r="R303" i="6"/>
  <c r="C342" i="16"/>
  <c r="I342" i="16"/>
  <c r="H342" i="16"/>
  <c r="B342" i="16"/>
  <c r="G342" i="16"/>
  <c r="F342" i="16"/>
  <c r="E342" i="16"/>
  <c r="K342" i="16"/>
  <c r="J342" i="16"/>
  <c r="A342" i="16" s="1"/>
  <c r="D342" i="16"/>
  <c r="P343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303" i="6" l="1"/>
  <c r="G303" i="6"/>
  <c r="E303" i="6"/>
  <c r="I303" i="6"/>
  <c r="L303" i="6"/>
  <c r="A303" i="6" s="1"/>
  <c r="K303" i="6"/>
  <c r="B303" i="6"/>
  <c r="D303" i="6"/>
  <c r="F303" i="6"/>
  <c r="J303" i="6"/>
  <c r="M303" i="6" s="1"/>
  <c r="H303" i="6"/>
  <c r="R304" i="6"/>
  <c r="G343" i="16"/>
  <c r="F343" i="16"/>
  <c r="B343" i="16"/>
  <c r="K343" i="16"/>
  <c r="I343" i="16"/>
  <c r="E343" i="16"/>
  <c r="D343" i="16"/>
  <c r="J343" i="16"/>
  <c r="A343" i="16" s="1"/>
  <c r="C343" i="16"/>
  <c r="H343" i="16"/>
  <c r="P344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L304" i="6" l="1"/>
  <c r="A304" i="6" s="1"/>
  <c r="K304" i="6"/>
  <c r="D304" i="6"/>
  <c r="E304" i="6"/>
  <c r="J304" i="6"/>
  <c r="M304" i="6" s="1"/>
  <c r="I304" i="6"/>
  <c r="F304" i="6"/>
  <c r="G304" i="6"/>
  <c r="C304" i="6"/>
  <c r="H304" i="6"/>
  <c r="B304" i="6"/>
  <c r="R305" i="6"/>
  <c r="H344" i="16"/>
  <c r="I344" i="16"/>
  <c r="B344" i="16"/>
  <c r="C344" i="16"/>
  <c r="K344" i="16"/>
  <c r="D344" i="16"/>
  <c r="G344" i="16"/>
  <c r="J344" i="16"/>
  <c r="A344" i="16" s="1"/>
  <c r="E344" i="16"/>
  <c r="F344" i="16"/>
  <c r="P345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J345" i="16" l="1"/>
  <c r="A345" i="16" s="1"/>
  <c r="D345" i="16"/>
  <c r="H345" i="16"/>
  <c r="K345" i="16"/>
  <c r="I345" i="16"/>
  <c r="F345" i="16"/>
  <c r="E345" i="16"/>
  <c r="C345" i="16"/>
  <c r="B345" i="16"/>
  <c r="G345" i="16"/>
  <c r="P346" i="16"/>
  <c r="I305" i="6"/>
  <c r="B305" i="6"/>
  <c r="M305" i="6"/>
  <c r="H305" i="6"/>
  <c r="E305" i="6"/>
  <c r="D305" i="6"/>
  <c r="J305" i="6"/>
  <c r="G305" i="6"/>
  <c r="F305" i="6"/>
  <c r="C305" i="6"/>
  <c r="K305" i="6"/>
  <c r="L305" i="6" s="1"/>
  <c r="A305" i="6" s="1"/>
  <c r="R306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K346" i="16" l="1"/>
  <c r="B346" i="16"/>
  <c r="G346" i="16"/>
  <c r="C346" i="16"/>
  <c r="J346" i="16"/>
  <c r="A346" i="16" s="1"/>
  <c r="D346" i="16"/>
  <c r="I346" i="16"/>
  <c r="E346" i="16"/>
  <c r="F346" i="16"/>
  <c r="H346" i="16"/>
  <c r="P347" i="16"/>
  <c r="E306" i="6"/>
  <c r="F306" i="6"/>
  <c r="H306" i="6"/>
  <c r="D306" i="6"/>
  <c r="G306" i="6"/>
  <c r="M306" i="6"/>
  <c r="B306" i="6"/>
  <c r="K306" i="6"/>
  <c r="L306" i="6" s="1"/>
  <c r="A306" i="6" s="1"/>
  <c r="J306" i="6"/>
  <c r="C306" i="6"/>
  <c r="I306" i="6"/>
  <c r="R307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F347" i="16" l="1"/>
  <c r="C347" i="16"/>
  <c r="B347" i="16"/>
  <c r="J347" i="16"/>
  <c r="A347" i="16" s="1"/>
  <c r="D347" i="16"/>
  <c r="K347" i="16"/>
  <c r="I347" i="16"/>
  <c r="G347" i="16"/>
  <c r="E347" i="16"/>
  <c r="H347" i="16"/>
  <c r="P348" i="16"/>
  <c r="C307" i="6"/>
  <c r="D307" i="6"/>
  <c r="B307" i="6"/>
  <c r="G307" i="6"/>
  <c r="H307" i="6"/>
  <c r="K307" i="6"/>
  <c r="M307" i="6"/>
  <c r="J307" i="6"/>
  <c r="E307" i="6"/>
  <c r="L307" i="6"/>
  <c r="A307" i="6" s="1"/>
  <c r="F307" i="6"/>
  <c r="I307" i="6"/>
  <c r="R308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B308" i="6" l="1"/>
  <c r="H308" i="6"/>
  <c r="C308" i="6"/>
  <c r="G308" i="6"/>
  <c r="I308" i="6"/>
  <c r="F308" i="6"/>
  <c r="L308" i="6"/>
  <c r="A308" i="6" s="1"/>
  <c r="E308" i="6"/>
  <c r="K308" i="6"/>
  <c r="J308" i="6"/>
  <c r="M308" i="6" s="1"/>
  <c r="D308" i="6"/>
  <c r="R309" i="6"/>
  <c r="E348" i="16"/>
  <c r="J348" i="16"/>
  <c r="A348" i="16" s="1"/>
  <c r="C348" i="16"/>
  <c r="H348" i="16"/>
  <c r="D348" i="16"/>
  <c r="I348" i="16"/>
  <c r="K348" i="16"/>
  <c r="G348" i="16"/>
  <c r="B348" i="16"/>
  <c r="F348" i="16"/>
  <c r="P349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G309" i="6" l="1"/>
  <c r="H309" i="6"/>
  <c r="I309" i="6"/>
  <c r="J309" i="6"/>
  <c r="M309" i="6" s="1"/>
  <c r="D309" i="6"/>
  <c r="K309" i="6"/>
  <c r="L309" i="6" s="1"/>
  <c r="A309" i="6" s="1"/>
  <c r="E309" i="6"/>
  <c r="B309" i="6"/>
  <c r="F309" i="6"/>
  <c r="C309" i="6"/>
  <c r="R310" i="6"/>
  <c r="G349" i="16"/>
  <c r="K349" i="16"/>
  <c r="H349" i="16"/>
  <c r="D349" i="16"/>
  <c r="B349" i="16"/>
  <c r="I349" i="16"/>
  <c r="J349" i="16"/>
  <c r="A349" i="16" s="1"/>
  <c r="F349" i="16"/>
  <c r="C349" i="16"/>
  <c r="E349" i="16"/>
  <c r="P350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D310" i="6" l="1"/>
  <c r="C310" i="6"/>
  <c r="B310" i="6"/>
  <c r="L310" i="6"/>
  <c r="A310" i="6" s="1"/>
  <c r="K310" i="6"/>
  <c r="J310" i="6"/>
  <c r="M310" i="6" s="1"/>
  <c r="H310" i="6"/>
  <c r="E310" i="6"/>
  <c r="I310" i="6"/>
  <c r="G310" i="6"/>
  <c r="F310" i="6"/>
  <c r="R311" i="6"/>
  <c r="E350" i="16"/>
  <c r="F350" i="16"/>
  <c r="C350" i="16"/>
  <c r="H350" i="16"/>
  <c r="B350" i="16"/>
  <c r="I350" i="16"/>
  <c r="J350" i="16"/>
  <c r="A350" i="16" s="1"/>
  <c r="K350" i="16"/>
  <c r="D350" i="16"/>
  <c r="G350" i="16"/>
  <c r="P351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G311" i="6" l="1"/>
  <c r="I311" i="6"/>
  <c r="J311" i="6"/>
  <c r="H311" i="6"/>
  <c r="L311" i="6"/>
  <c r="A311" i="6" s="1"/>
  <c r="B311" i="6"/>
  <c r="E311" i="6"/>
  <c r="C311" i="6"/>
  <c r="K311" i="6"/>
  <c r="M311" i="6" s="1"/>
  <c r="F311" i="6"/>
  <c r="D311" i="6"/>
  <c r="R312" i="6"/>
  <c r="D351" i="16"/>
  <c r="K351" i="16"/>
  <c r="B351" i="16"/>
  <c r="I351" i="16"/>
  <c r="H351" i="16"/>
  <c r="E351" i="16"/>
  <c r="G351" i="16"/>
  <c r="F351" i="16"/>
  <c r="C351" i="16"/>
  <c r="J351" i="16"/>
  <c r="A351" i="16" s="1"/>
  <c r="P352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H312" i="6" l="1"/>
  <c r="F312" i="6"/>
  <c r="J312" i="6"/>
  <c r="K312" i="6"/>
  <c r="M312" i="6" s="1"/>
  <c r="I312" i="6"/>
  <c r="D312" i="6"/>
  <c r="C312" i="6"/>
  <c r="E312" i="6"/>
  <c r="L312" i="6"/>
  <c r="A312" i="6" s="1"/>
  <c r="G312" i="6"/>
  <c r="B312" i="6"/>
  <c r="R313" i="6"/>
  <c r="E352" i="16"/>
  <c r="B352" i="16"/>
  <c r="C352" i="16"/>
  <c r="F352" i="16"/>
  <c r="H352" i="16"/>
  <c r="D352" i="16"/>
  <c r="I352" i="16"/>
  <c r="K352" i="16"/>
  <c r="J352" i="16"/>
  <c r="A352" i="16" s="1"/>
  <c r="G352" i="16"/>
  <c r="P353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K313" i="6" l="1"/>
  <c r="D313" i="6"/>
  <c r="J313" i="6"/>
  <c r="L313" i="6" s="1"/>
  <c r="A313" i="6" s="1"/>
  <c r="E313" i="6"/>
  <c r="G313" i="6"/>
  <c r="M313" i="6"/>
  <c r="H313" i="6"/>
  <c r="F313" i="6"/>
  <c r="I313" i="6"/>
  <c r="C313" i="6"/>
  <c r="B313" i="6"/>
  <c r="R314" i="6"/>
  <c r="H353" i="16"/>
  <c r="E353" i="16"/>
  <c r="G353" i="16"/>
  <c r="D353" i="16"/>
  <c r="J353" i="16"/>
  <c r="A353" i="16" s="1"/>
  <c r="K353" i="16"/>
  <c r="F353" i="16"/>
  <c r="C353" i="16"/>
  <c r="I353" i="16"/>
  <c r="B353" i="16"/>
  <c r="P354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I314" i="6" l="1"/>
  <c r="B314" i="6"/>
  <c r="C314" i="6"/>
  <c r="G314" i="6"/>
  <c r="H314" i="6"/>
  <c r="L314" i="6"/>
  <c r="A314" i="6" s="1"/>
  <c r="E314" i="6"/>
  <c r="D314" i="6"/>
  <c r="F314" i="6"/>
  <c r="J314" i="6"/>
  <c r="M314" i="6" s="1"/>
  <c r="K314" i="6"/>
  <c r="R315" i="6"/>
  <c r="G354" i="16"/>
  <c r="H354" i="16"/>
  <c r="C354" i="16"/>
  <c r="B354" i="16"/>
  <c r="F354" i="16"/>
  <c r="J354" i="16"/>
  <c r="A354" i="16" s="1"/>
  <c r="K354" i="16"/>
  <c r="I354" i="16"/>
  <c r="D354" i="16"/>
  <c r="E354" i="16"/>
  <c r="P355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D315" i="6" l="1"/>
  <c r="H315" i="6"/>
  <c r="F315" i="6"/>
  <c r="K315" i="6"/>
  <c r="I315" i="6"/>
  <c r="C315" i="6"/>
  <c r="B315" i="6"/>
  <c r="E315" i="6"/>
  <c r="L315" i="6"/>
  <c r="A315" i="6" s="1"/>
  <c r="G315" i="6"/>
  <c r="J315" i="6"/>
  <c r="M315" i="6" s="1"/>
  <c r="R316" i="6"/>
  <c r="D355" i="16"/>
  <c r="E355" i="16"/>
  <c r="H355" i="16"/>
  <c r="F355" i="16"/>
  <c r="K355" i="16"/>
  <c r="C355" i="16"/>
  <c r="I355" i="16"/>
  <c r="G355" i="16"/>
  <c r="J355" i="16"/>
  <c r="A355" i="16" s="1"/>
  <c r="B355" i="16"/>
  <c r="P356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E316" i="6" l="1"/>
  <c r="D316" i="6"/>
  <c r="G316" i="6"/>
  <c r="C316" i="6"/>
  <c r="M316" i="6"/>
  <c r="B316" i="6"/>
  <c r="F316" i="6"/>
  <c r="L316" i="6"/>
  <c r="A316" i="6" s="1"/>
  <c r="I316" i="6"/>
  <c r="J316" i="6"/>
  <c r="H316" i="6"/>
  <c r="K316" i="6"/>
  <c r="R317" i="6"/>
  <c r="E356" i="16"/>
  <c r="I356" i="16"/>
  <c r="K356" i="16"/>
  <c r="C356" i="16"/>
  <c r="F356" i="16"/>
  <c r="B356" i="16"/>
  <c r="H356" i="16"/>
  <c r="D356" i="16"/>
  <c r="J356" i="16"/>
  <c r="A356" i="16" s="1"/>
  <c r="G356" i="16"/>
  <c r="P357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G317" i="6" l="1"/>
  <c r="E317" i="6"/>
  <c r="C317" i="6"/>
  <c r="K317" i="6"/>
  <c r="H317" i="6"/>
  <c r="D317" i="6"/>
  <c r="M317" i="6"/>
  <c r="J317" i="6"/>
  <c r="L317" i="6" s="1"/>
  <c r="A317" i="6" s="1"/>
  <c r="F317" i="6"/>
  <c r="B317" i="6"/>
  <c r="I317" i="6"/>
  <c r="R318" i="6"/>
  <c r="B357" i="16"/>
  <c r="G357" i="16"/>
  <c r="H357" i="16"/>
  <c r="C357" i="16"/>
  <c r="E357" i="16"/>
  <c r="I357" i="16"/>
  <c r="K357" i="16"/>
  <c r="D357" i="16"/>
  <c r="J357" i="16"/>
  <c r="A357" i="16" s="1"/>
  <c r="F357" i="16"/>
  <c r="P358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I318" i="6" l="1"/>
  <c r="M318" i="6"/>
  <c r="E318" i="6"/>
  <c r="D318" i="6"/>
  <c r="J318" i="6"/>
  <c r="L318" i="6" s="1"/>
  <c r="A318" i="6" s="1"/>
  <c r="H318" i="6"/>
  <c r="F318" i="6"/>
  <c r="K318" i="6"/>
  <c r="C318" i="6"/>
  <c r="G318" i="6"/>
  <c r="B318" i="6"/>
  <c r="R319" i="6"/>
  <c r="B358" i="16"/>
  <c r="K358" i="16"/>
  <c r="I358" i="16"/>
  <c r="D358" i="16"/>
  <c r="G358" i="16"/>
  <c r="E358" i="16"/>
  <c r="C358" i="16"/>
  <c r="F358" i="16"/>
  <c r="J358" i="16"/>
  <c r="A358" i="16" s="1"/>
  <c r="H358" i="16"/>
  <c r="P359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I319" i="6" l="1"/>
  <c r="K319" i="6"/>
  <c r="C319" i="6"/>
  <c r="H319" i="6"/>
  <c r="E319" i="6"/>
  <c r="D319" i="6"/>
  <c r="F319" i="6"/>
  <c r="J319" i="6"/>
  <c r="M319" i="6" s="1"/>
  <c r="B319" i="6"/>
  <c r="G319" i="6"/>
  <c r="L319" i="6"/>
  <c r="A319" i="6" s="1"/>
  <c r="R320" i="6"/>
  <c r="B359" i="16"/>
  <c r="D359" i="16"/>
  <c r="G359" i="16"/>
  <c r="I359" i="16"/>
  <c r="C359" i="16"/>
  <c r="H359" i="16"/>
  <c r="E359" i="16"/>
  <c r="K359" i="16"/>
  <c r="J359" i="16"/>
  <c r="A359" i="16" s="1"/>
  <c r="F359" i="16"/>
  <c r="P360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H320" i="6" l="1"/>
  <c r="I320" i="6"/>
  <c r="B320" i="6"/>
  <c r="M320" i="6"/>
  <c r="K320" i="6"/>
  <c r="J320" i="6"/>
  <c r="L320" i="6" s="1"/>
  <c r="A320" i="6" s="1"/>
  <c r="G320" i="6"/>
  <c r="D320" i="6"/>
  <c r="C320" i="6"/>
  <c r="F320" i="6"/>
  <c r="E320" i="6"/>
  <c r="R321" i="6"/>
  <c r="G360" i="16"/>
  <c r="B360" i="16"/>
  <c r="D360" i="16"/>
  <c r="C360" i="16"/>
  <c r="H360" i="16"/>
  <c r="I360" i="16"/>
  <c r="E360" i="16"/>
  <c r="K360" i="16"/>
  <c r="J360" i="16"/>
  <c r="A360" i="16" s="1"/>
  <c r="F360" i="16"/>
  <c r="P361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G321" i="6" l="1"/>
  <c r="J321" i="6"/>
  <c r="M321" i="6" s="1"/>
  <c r="E321" i="6"/>
  <c r="H321" i="6"/>
  <c r="B321" i="6"/>
  <c r="D321" i="6"/>
  <c r="K321" i="6"/>
  <c r="L321" i="6" s="1"/>
  <c r="A321" i="6" s="1"/>
  <c r="F321" i="6"/>
  <c r="C321" i="6"/>
  <c r="I321" i="6"/>
  <c r="R322" i="6"/>
  <c r="H361" i="16"/>
  <c r="C361" i="16"/>
  <c r="D361" i="16"/>
  <c r="I361" i="16"/>
  <c r="E361" i="16"/>
  <c r="B361" i="16"/>
  <c r="J361" i="16"/>
  <c r="A361" i="16" s="1"/>
  <c r="G361" i="16"/>
  <c r="F361" i="16"/>
  <c r="K361" i="16"/>
  <c r="P362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H322" i="6" l="1"/>
  <c r="B322" i="6"/>
  <c r="D322" i="6"/>
  <c r="I322" i="6"/>
  <c r="K322" i="6"/>
  <c r="L322" i="6" s="1"/>
  <c r="A322" i="6" s="1"/>
  <c r="E322" i="6"/>
  <c r="G322" i="6"/>
  <c r="C322" i="6"/>
  <c r="J322" i="6"/>
  <c r="M322" i="6" s="1"/>
  <c r="F322" i="6"/>
  <c r="R323" i="6"/>
  <c r="E362" i="16"/>
  <c r="D362" i="16"/>
  <c r="B362" i="16"/>
  <c r="J362" i="16"/>
  <c r="A362" i="16" s="1"/>
  <c r="F362" i="16"/>
  <c r="K362" i="16"/>
  <c r="G362" i="16"/>
  <c r="I362" i="16"/>
  <c r="H362" i="16"/>
  <c r="C362" i="16"/>
  <c r="P363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G323" i="6" l="1"/>
  <c r="L323" i="6"/>
  <c r="A323" i="6" s="1"/>
  <c r="H323" i="6"/>
  <c r="D323" i="6"/>
  <c r="C323" i="6"/>
  <c r="E323" i="6"/>
  <c r="J323" i="6"/>
  <c r="M323" i="6" s="1"/>
  <c r="K323" i="6"/>
  <c r="F323" i="6"/>
  <c r="I323" i="6"/>
  <c r="B323" i="6"/>
  <c r="R324" i="6"/>
  <c r="D363" i="16"/>
  <c r="C363" i="16"/>
  <c r="G363" i="16"/>
  <c r="F363" i="16"/>
  <c r="E363" i="16"/>
  <c r="J363" i="16"/>
  <c r="A363" i="16" s="1"/>
  <c r="I363" i="16"/>
  <c r="K363" i="16"/>
  <c r="B363" i="16"/>
  <c r="H363" i="16"/>
  <c r="P364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E324" i="6" l="1"/>
  <c r="I324" i="6"/>
  <c r="B324" i="6"/>
  <c r="K324" i="6"/>
  <c r="F324" i="6"/>
  <c r="D324" i="6"/>
  <c r="G324" i="6"/>
  <c r="C324" i="6"/>
  <c r="L324" i="6"/>
  <c r="A324" i="6" s="1"/>
  <c r="J324" i="6"/>
  <c r="M324" i="6" s="1"/>
  <c r="H324" i="6"/>
  <c r="R325" i="6"/>
  <c r="C364" i="16"/>
  <c r="B364" i="16"/>
  <c r="H364" i="16"/>
  <c r="D364" i="16"/>
  <c r="J364" i="16"/>
  <c r="A364" i="16" s="1"/>
  <c r="F364" i="16"/>
  <c r="G364" i="16"/>
  <c r="I364" i="16"/>
  <c r="E364" i="16"/>
  <c r="K364" i="16"/>
  <c r="P365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C325" i="6" l="1"/>
  <c r="G325" i="6"/>
  <c r="D325" i="6"/>
  <c r="M325" i="6"/>
  <c r="F325" i="6"/>
  <c r="J325" i="6"/>
  <c r="I325" i="6"/>
  <c r="E325" i="6"/>
  <c r="K325" i="6"/>
  <c r="L325" i="6" s="1"/>
  <c r="A325" i="6" s="1"/>
  <c r="B325" i="6"/>
  <c r="H325" i="6"/>
  <c r="R326" i="6"/>
  <c r="K365" i="16"/>
  <c r="B365" i="16"/>
  <c r="J365" i="16"/>
  <c r="A365" i="16" s="1"/>
  <c r="E365" i="16"/>
  <c r="D365" i="16"/>
  <c r="F365" i="16"/>
  <c r="G365" i="16"/>
  <c r="C365" i="16"/>
  <c r="H365" i="16"/>
  <c r="I365" i="16"/>
  <c r="P366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H326" i="6" l="1"/>
  <c r="J326" i="6"/>
  <c r="M326" i="6" s="1"/>
  <c r="I326" i="6"/>
  <c r="C326" i="6"/>
  <c r="B326" i="6"/>
  <c r="L326" i="6"/>
  <c r="A326" i="6" s="1"/>
  <c r="F326" i="6"/>
  <c r="G326" i="6"/>
  <c r="K326" i="6"/>
  <c r="D326" i="6"/>
  <c r="E326" i="6"/>
  <c r="R327" i="6"/>
  <c r="K366" i="16"/>
  <c r="G366" i="16"/>
  <c r="D366" i="16"/>
  <c r="I366" i="16"/>
  <c r="J366" i="16"/>
  <c r="A366" i="16" s="1"/>
  <c r="H366" i="16"/>
  <c r="E366" i="16"/>
  <c r="F366" i="16"/>
  <c r="C366" i="16"/>
  <c r="B366" i="16"/>
  <c r="P367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I327" i="6" l="1"/>
  <c r="F327" i="6"/>
  <c r="D327" i="6"/>
  <c r="E327" i="6"/>
  <c r="B327" i="6"/>
  <c r="J327" i="6"/>
  <c r="M327" i="6" s="1"/>
  <c r="K327" i="6"/>
  <c r="L327" i="6" s="1"/>
  <c r="A327" i="6" s="1"/>
  <c r="G327" i="6"/>
  <c r="H327" i="6"/>
  <c r="C327" i="6"/>
  <c r="R328" i="6"/>
  <c r="F367" i="16"/>
  <c r="B367" i="16"/>
  <c r="E367" i="16"/>
  <c r="H367" i="16"/>
  <c r="I367" i="16"/>
  <c r="K367" i="16"/>
  <c r="C367" i="16"/>
  <c r="D367" i="16"/>
  <c r="J367" i="16"/>
  <c r="A367" i="16" s="1"/>
  <c r="G367" i="16"/>
  <c r="P368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K328" i="6" l="1"/>
  <c r="L328" i="6" s="1"/>
  <c r="A328" i="6" s="1"/>
  <c r="G328" i="6"/>
  <c r="C328" i="6"/>
  <c r="F328" i="6"/>
  <c r="I328" i="6"/>
  <c r="E328" i="6"/>
  <c r="J328" i="6"/>
  <c r="B328" i="6"/>
  <c r="D328" i="6"/>
  <c r="M328" i="6"/>
  <c r="H328" i="6"/>
  <c r="R329" i="6"/>
  <c r="K368" i="16"/>
  <c r="G368" i="16"/>
  <c r="C368" i="16"/>
  <c r="H368" i="16"/>
  <c r="D368" i="16"/>
  <c r="B368" i="16"/>
  <c r="J368" i="16"/>
  <c r="A368" i="16" s="1"/>
  <c r="F368" i="16"/>
  <c r="I368" i="16"/>
  <c r="E368" i="16"/>
  <c r="P369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F369" i="16" l="1"/>
  <c r="K369" i="16"/>
  <c r="G369" i="16"/>
  <c r="B369" i="16"/>
  <c r="I369" i="16"/>
  <c r="C369" i="16"/>
  <c r="H369" i="16"/>
  <c r="J369" i="16"/>
  <c r="A369" i="16" s="1"/>
  <c r="E369" i="16"/>
  <c r="D369" i="16"/>
  <c r="P370" i="16"/>
  <c r="I329" i="6"/>
  <c r="H329" i="6"/>
  <c r="J329" i="6"/>
  <c r="G329" i="6"/>
  <c r="M329" i="6"/>
  <c r="D329" i="6"/>
  <c r="L329" i="6"/>
  <c r="A329" i="6" s="1"/>
  <c r="K329" i="6"/>
  <c r="C329" i="6"/>
  <c r="F329" i="6"/>
  <c r="B329" i="6"/>
  <c r="E329" i="6"/>
  <c r="R330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H330" i="6" l="1"/>
  <c r="L330" i="6"/>
  <c r="A330" i="6" s="1"/>
  <c r="F330" i="6"/>
  <c r="I330" i="6"/>
  <c r="J330" i="6"/>
  <c r="M330" i="6" s="1"/>
  <c r="E330" i="6"/>
  <c r="B330" i="6"/>
  <c r="C330" i="6"/>
  <c r="K330" i="6"/>
  <c r="D330" i="6"/>
  <c r="G330" i="6"/>
  <c r="R331" i="6"/>
  <c r="G370" i="16"/>
  <c r="H370" i="16"/>
  <c r="C370" i="16"/>
  <c r="E370" i="16"/>
  <c r="B370" i="16"/>
  <c r="K370" i="16"/>
  <c r="J370" i="16"/>
  <c r="A370" i="16" s="1"/>
  <c r="I370" i="16"/>
  <c r="D370" i="16"/>
  <c r="F370" i="16"/>
  <c r="P371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K331" i="6" l="1"/>
  <c r="M331" i="6"/>
  <c r="B331" i="6"/>
  <c r="H331" i="6"/>
  <c r="J331" i="6"/>
  <c r="L331" i="6" s="1"/>
  <c r="A331" i="6" s="1"/>
  <c r="E331" i="6"/>
  <c r="G331" i="6"/>
  <c r="F331" i="6"/>
  <c r="D331" i="6"/>
  <c r="I331" i="6"/>
  <c r="C331" i="6"/>
  <c r="R332" i="6"/>
  <c r="J371" i="16"/>
  <c r="A371" i="16" s="1"/>
  <c r="B371" i="16"/>
  <c r="H371" i="16"/>
  <c r="E371" i="16"/>
  <c r="I371" i="16"/>
  <c r="C371" i="16"/>
  <c r="D371" i="16"/>
  <c r="F371" i="16"/>
  <c r="G371" i="16"/>
  <c r="K371" i="16"/>
  <c r="P372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D332" i="6" l="1"/>
  <c r="I332" i="6"/>
  <c r="G332" i="6"/>
  <c r="B332" i="6"/>
  <c r="E332" i="6"/>
  <c r="C332" i="6"/>
  <c r="F332" i="6"/>
  <c r="K332" i="6"/>
  <c r="L332" i="6" s="1"/>
  <c r="A332" i="6" s="1"/>
  <c r="J332" i="6"/>
  <c r="M332" i="6" s="1"/>
  <c r="H332" i="6"/>
  <c r="R333" i="6"/>
  <c r="F372" i="16"/>
  <c r="H372" i="16"/>
  <c r="G372" i="16"/>
  <c r="J372" i="16"/>
  <c r="A372" i="16" s="1"/>
  <c r="E372" i="16"/>
  <c r="D372" i="16"/>
  <c r="I372" i="16"/>
  <c r="K372" i="16"/>
  <c r="B372" i="16"/>
  <c r="C372" i="16"/>
  <c r="P373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B373" i="16" l="1"/>
  <c r="C373" i="16"/>
  <c r="J373" i="16"/>
  <c r="A373" i="16" s="1"/>
  <c r="K373" i="16"/>
  <c r="E373" i="16"/>
  <c r="I373" i="16"/>
  <c r="F373" i="16"/>
  <c r="H373" i="16"/>
  <c r="D373" i="16"/>
  <c r="G373" i="16"/>
  <c r="P374" i="16"/>
  <c r="I333" i="6"/>
  <c r="J333" i="6"/>
  <c r="M333" i="6" s="1"/>
  <c r="F333" i="6"/>
  <c r="L333" i="6"/>
  <c r="A333" i="6" s="1"/>
  <c r="D333" i="6"/>
  <c r="K333" i="6"/>
  <c r="E333" i="6"/>
  <c r="C333" i="6"/>
  <c r="H333" i="6"/>
  <c r="G333" i="6"/>
  <c r="B333" i="6"/>
  <c r="R334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D374" i="16" l="1"/>
  <c r="I374" i="16"/>
  <c r="H374" i="16"/>
  <c r="G374" i="16"/>
  <c r="F374" i="16"/>
  <c r="E374" i="16"/>
  <c r="B374" i="16"/>
  <c r="J374" i="16"/>
  <c r="A374" i="16" s="1"/>
  <c r="K374" i="16"/>
  <c r="C374" i="16"/>
  <c r="P375" i="16"/>
  <c r="B334" i="6"/>
  <c r="M334" i="6"/>
  <c r="E334" i="6"/>
  <c r="D334" i="6"/>
  <c r="H334" i="6"/>
  <c r="I334" i="6"/>
  <c r="J334" i="6"/>
  <c r="C334" i="6"/>
  <c r="F334" i="6"/>
  <c r="L334" i="6"/>
  <c r="A334" i="6" s="1"/>
  <c r="K334" i="6"/>
  <c r="G334" i="6"/>
  <c r="R335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B375" i="16" l="1"/>
  <c r="J375" i="16"/>
  <c r="A375" i="16" s="1"/>
  <c r="C375" i="16"/>
  <c r="D375" i="16"/>
  <c r="G375" i="16"/>
  <c r="I375" i="16"/>
  <c r="K375" i="16"/>
  <c r="F375" i="16"/>
  <c r="H375" i="16"/>
  <c r="E375" i="16"/>
  <c r="P376" i="16"/>
  <c r="F335" i="6"/>
  <c r="L335" i="6"/>
  <c r="A335" i="6" s="1"/>
  <c r="I335" i="6"/>
  <c r="J335" i="6"/>
  <c r="M335" i="6" s="1"/>
  <c r="G335" i="6"/>
  <c r="C335" i="6"/>
  <c r="H335" i="6"/>
  <c r="E335" i="6"/>
  <c r="K335" i="6"/>
  <c r="D335" i="6"/>
  <c r="B335" i="6"/>
  <c r="R336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G336" i="6" l="1"/>
  <c r="H336" i="6"/>
  <c r="F336" i="6"/>
  <c r="B336" i="6"/>
  <c r="J336" i="6"/>
  <c r="I336" i="6"/>
  <c r="L336" i="6"/>
  <c r="A336" i="6" s="1"/>
  <c r="C336" i="6"/>
  <c r="E336" i="6"/>
  <c r="K336" i="6"/>
  <c r="M336" i="6" s="1"/>
  <c r="D336" i="6"/>
  <c r="R337" i="6"/>
  <c r="C376" i="16"/>
  <c r="G376" i="16"/>
  <c r="K376" i="16"/>
  <c r="B376" i="16"/>
  <c r="I376" i="16"/>
  <c r="E376" i="16"/>
  <c r="J376" i="16"/>
  <c r="A376" i="16" s="1"/>
  <c r="F376" i="16"/>
  <c r="H376" i="16"/>
  <c r="D376" i="16"/>
  <c r="P377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D337" i="6" l="1"/>
  <c r="B337" i="6"/>
  <c r="E337" i="6"/>
  <c r="J337" i="6"/>
  <c r="M337" i="6" s="1"/>
  <c r="C337" i="6"/>
  <c r="I337" i="6"/>
  <c r="F337" i="6"/>
  <c r="K337" i="6"/>
  <c r="L337" i="6" s="1"/>
  <c r="A337" i="6" s="1"/>
  <c r="H337" i="6"/>
  <c r="G337" i="6"/>
  <c r="R338" i="6"/>
  <c r="J377" i="16"/>
  <c r="A377" i="16" s="1"/>
  <c r="F377" i="16"/>
  <c r="D377" i="16"/>
  <c r="C377" i="16"/>
  <c r="E377" i="16"/>
  <c r="K377" i="16"/>
  <c r="H377" i="16"/>
  <c r="B377" i="16"/>
  <c r="I377" i="16"/>
  <c r="G377" i="16"/>
  <c r="P378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D338" i="6" l="1"/>
  <c r="L338" i="6"/>
  <c r="A338" i="6" s="1"/>
  <c r="K338" i="6"/>
  <c r="F338" i="6"/>
  <c r="I338" i="6"/>
  <c r="B338" i="6"/>
  <c r="J338" i="6"/>
  <c r="M338" i="6" s="1"/>
  <c r="E338" i="6"/>
  <c r="G338" i="6"/>
  <c r="C338" i="6"/>
  <c r="H338" i="6"/>
  <c r="R339" i="6"/>
  <c r="F378" i="16"/>
  <c r="B378" i="16"/>
  <c r="I378" i="16"/>
  <c r="E378" i="16"/>
  <c r="C378" i="16"/>
  <c r="H378" i="16"/>
  <c r="J378" i="16"/>
  <c r="A378" i="16" s="1"/>
  <c r="G378" i="16"/>
  <c r="K378" i="16"/>
  <c r="D378" i="16"/>
  <c r="P379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339" i="6" l="1"/>
  <c r="M339" i="6"/>
  <c r="B339" i="6"/>
  <c r="K339" i="6"/>
  <c r="D339" i="6"/>
  <c r="F339" i="6"/>
  <c r="I339" i="6"/>
  <c r="H339" i="6"/>
  <c r="J339" i="6"/>
  <c r="L339" i="6"/>
  <c r="A339" i="6" s="1"/>
  <c r="E339" i="6"/>
  <c r="C339" i="6"/>
  <c r="R340" i="6"/>
  <c r="F379" i="16"/>
  <c r="C379" i="16"/>
  <c r="D379" i="16"/>
  <c r="K379" i="16"/>
  <c r="J379" i="16"/>
  <c r="A379" i="16" s="1"/>
  <c r="E379" i="16"/>
  <c r="G379" i="16"/>
  <c r="B379" i="16"/>
  <c r="I379" i="16"/>
  <c r="H379" i="16"/>
  <c r="P380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K340" i="6" l="1"/>
  <c r="L340" i="6"/>
  <c r="A340" i="6" s="1"/>
  <c r="F340" i="6"/>
  <c r="J340" i="6"/>
  <c r="M340" i="6" s="1"/>
  <c r="I340" i="6"/>
  <c r="H340" i="6"/>
  <c r="G340" i="6"/>
  <c r="C340" i="6"/>
  <c r="E340" i="6"/>
  <c r="D340" i="6"/>
  <c r="B340" i="6"/>
  <c r="R341" i="6"/>
  <c r="I380" i="16"/>
  <c r="H380" i="16"/>
  <c r="K380" i="16"/>
  <c r="J380" i="16"/>
  <c r="A380" i="16" s="1"/>
  <c r="C380" i="16"/>
  <c r="F380" i="16"/>
  <c r="D380" i="16"/>
  <c r="B380" i="16"/>
  <c r="G380" i="16"/>
  <c r="E380" i="16"/>
  <c r="P381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F341" i="6" l="1"/>
  <c r="K341" i="6"/>
  <c r="E341" i="6"/>
  <c r="L341" i="6"/>
  <c r="A341" i="6" s="1"/>
  <c r="H341" i="6"/>
  <c r="I341" i="6"/>
  <c r="C341" i="6"/>
  <c r="J341" i="6"/>
  <c r="M341" i="6" s="1"/>
  <c r="B341" i="6"/>
  <c r="G341" i="6"/>
  <c r="D341" i="6"/>
  <c r="R342" i="6"/>
  <c r="F381" i="16"/>
  <c r="J381" i="16"/>
  <c r="A381" i="16" s="1"/>
  <c r="G381" i="16"/>
  <c r="E381" i="16"/>
  <c r="B381" i="16"/>
  <c r="K381" i="16"/>
  <c r="I381" i="16"/>
  <c r="C381" i="16"/>
  <c r="D381" i="16"/>
  <c r="H381" i="16"/>
  <c r="P382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I342" i="6" l="1"/>
  <c r="E342" i="6"/>
  <c r="F342" i="6"/>
  <c r="B342" i="6"/>
  <c r="G342" i="6"/>
  <c r="D342" i="6"/>
  <c r="H342" i="6"/>
  <c r="C342" i="6"/>
  <c r="J342" i="6"/>
  <c r="M342" i="6" s="1"/>
  <c r="K342" i="6"/>
  <c r="L342" i="6" s="1"/>
  <c r="A342" i="6" s="1"/>
  <c r="R343" i="6"/>
  <c r="B382" i="16"/>
  <c r="H382" i="16"/>
  <c r="I382" i="16"/>
  <c r="G382" i="16"/>
  <c r="C382" i="16"/>
  <c r="K382" i="16"/>
  <c r="F382" i="16"/>
  <c r="E382" i="16"/>
  <c r="J382" i="16"/>
  <c r="A382" i="16" s="1"/>
  <c r="D382" i="16"/>
  <c r="P383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K343" i="6" l="1"/>
  <c r="L343" i="6" s="1"/>
  <c r="A343" i="6" s="1"/>
  <c r="E343" i="6"/>
  <c r="F343" i="6"/>
  <c r="B343" i="6"/>
  <c r="M343" i="6"/>
  <c r="C343" i="6"/>
  <c r="G343" i="6"/>
  <c r="J343" i="6"/>
  <c r="D343" i="6"/>
  <c r="I343" i="6"/>
  <c r="H343" i="6"/>
  <c r="R344" i="6"/>
  <c r="J383" i="16"/>
  <c r="A383" i="16" s="1"/>
  <c r="G383" i="16"/>
  <c r="K383" i="16"/>
  <c r="I383" i="16"/>
  <c r="E383" i="16"/>
  <c r="H383" i="16"/>
  <c r="C383" i="16"/>
  <c r="B383" i="16"/>
  <c r="D383" i="16"/>
  <c r="F383" i="16"/>
  <c r="P384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F344" i="6" l="1"/>
  <c r="E344" i="6"/>
  <c r="L344" i="6"/>
  <c r="A344" i="6" s="1"/>
  <c r="C344" i="6"/>
  <c r="K344" i="6"/>
  <c r="J344" i="6"/>
  <c r="M344" i="6" s="1"/>
  <c r="I344" i="6"/>
  <c r="H344" i="6"/>
  <c r="G344" i="6"/>
  <c r="B344" i="6"/>
  <c r="D344" i="6"/>
  <c r="R345" i="6"/>
  <c r="J384" i="16"/>
  <c r="A384" i="16" s="1"/>
  <c r="G384" i="16"/>
  <c r="D384" i="16"/>
  <c r="C384" i="16"/>
  <c r="F384" i="16"/>
  <c r="B384" i="16"/>
  <c r="H384" i="16"/>
  <c r="E384" i="16"/>
  <c r="K384" i="16"/>
  <c r="I384" i="16"/>
  <c r="P385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C345" i="6" l="1"/>
  <c r="G345" i="6"/>
  <c r="J345" i="6"/>
  <c r="M345" i="6" s="1"/>
  <c r="E345" i="6"/>
  <c r="I345" i="6"/>
  <c r="B345" i="6"/>
  <c r="F345" i="6"/>
  <c r="H345" i="6"/>
  <c r="K345" i="6"/>
  <c r="L345" i="6" s="1"/>
  <c r="A345" i="6" s="1"/>
  <c r="D345" i="6"/>
  <c r="R346" i="6"/>
  <c r="F385" i="16"/>
  <c r="G385" i="16"/>
  <c r="D385" i="16"/>
  <c r="J385" i="16"/>
  <c r="A385" i="16" s="1"/>
  <c r="K385" i="16"/>
  <c r="E385" i="16"/>
  <c r="C385" i="16"/>
  <c r="B385" i="16"/>
  <c r="I385" i="16"/>
  <c r="H385" i="16"/>
  <c r="P386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E386" i="16" l="1"/>
  <c r="J386" i="16"/>
  <c r="A386" i="16" s="1"/>
  <c r="K386" i="16"/>
  <c r="D386" i="16"/>
  <c r="H386" i="16"/>
  <c r="I386" i="16"/>
  <c r="F386" i="16"/>
  <c r="B386" i="16"/>
  <c r="C386" i="16"/>
  <c r="G386" i="16"/>
  <c r="P387" i="16"/>
  <c r="K346" i="6"/>
  <c r="J346" i="6"/>
  <c r="M346" i="6" s="1"/>
  <c r="H346" i="6"/>
  <c r="L346" i="6"/>
  <c r="A346" i="6" s="1"/>
  <c r="F346" i="6"/>
  <c r="I346" i="6"/>
  <c r="D346" i="6"/>
  <c r="E346" i="6"/>
  <c r="B346" i="6"/>
  <c r="G346" i="6"/>
  <c r="C346" i="6"/>
  <c r="R347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F387" i="16" l="1"/>
  <c r="H387" i="16"/>
  <c r="I387" i="16"/>
  <c r="C387" i="16"/>
  <c r="J387" i="16"/>
  <c r="A387" i="16" s="1"/>
  <c r="D387" i="16"/>
  <c r="G387" i="16"/>
  <c r="K387" i="16"/>
  <c r="B387" i="16"/>
  <c r="E387" i="16"/>
  <c r="P388" i="16"/>
  <c r="M347" i="6"/>
  <c r="E347" i="6"/>
  <c r="I347" i="6"/>
  <c r="H347" i="6"/>
  <c r="L347" i="6"/>
  <c r="A347" i="6" s="1"/>
  <c r="D347" i="6"/>
  <c r="K347" i="6"/>
  <c r="G347" i="6"/>
  <c r="F347" i="6"/>
  <c r="B347" i="6"/>
  <c r="J347" i="6"/>
  <c r="C347" i="6"/>
  <c r="R348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C388" i="16" l="1"/>
  <c r="G388" i="16"/>
  <c r="J388" i="16"/>
  <c r="A388" i="16" s="1"/>
  <c r="B388" i="16"/>
  <c r="K388" i="16"/>
  <c r="I388" i="16"/>
  <c r="D388" i="16"/>
  <c r="H388" i="16"/>
  <c r="F388" i="16"/>
  <c r="E388" i="16"/>
  <c r="P389" i="16"/>
  <c r="J348" i="6"/>
  <c r="G348" i="6"/>
  <c r="F348" i="6"/>
  <c r="H348" i="6"/>
  <c r="E348" i="6"/>
  <c r="D348" i="6"/>
  <c r="I348" i="6"/>
  <c r="B348" i="6"/>
  <c r="K348" i="6"/>
  <c r="L348" i="6" s="1"/>
  <c r="A348" i="6" s="1"/>
  <c r="M348" i="6"/>
  <c r="C348" i="6"/>
  <c r="R349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J389" i="16" l="1"/>
  <c r="A389" i="16" s="1"/>
  <c r="H389" i="16"/>
  <c r="I389" i="16"/>
  <c r="F389" i="16"/>
  <c r="D389" i="16"/>
  <c r="E389" i="16"/>
  <c r="B389" i="16"/>
  <c r="K389" i="16"/>
  <c r="G389" i="16"/>
  <c r="C389" i="16"/>
  <c r="P390" i="16"/>
  <c r="F349" i="6"/>
  <c r="C349" i="6"/>
  <c r="K349" i="6"/>
  <c r="G349" i="6"/>
  <c r="I349" i="6"/>
  <c r="B349" i="6"/>
  <c r="J349" i="6"/>
  <c r="M349" i="6" s="1"/>
  <c r="H349" i="6"/>
  <c r="L349" i="6"/>
  <c r="A349" i="6" s="1"/>
  <c r="E349" i="6"/>
  <c r="D349" i="6"/>
  <c r="R350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C390" i="16" l="1"/>
  <c r="D390" i="16"/>
  <c r="E390" i="16"/>
  <c r="K390" i="16"/>
  <c r="I390" i="16"/>
  <c r="J390" i="16"/>
  <c r="A390" i="16" s="1"/>
  <c r="F390" i="16"/>
  <c r="G390" i="16"/>
  <c r="H390" i="16"/>
  <c r="B390" i="16"/>
  <c r="P391" i="16"/>
  <c r="C350" i="6"/>
  <c r="G350" i="6"/>
  <c r="E350" i="6"/>
  <c r="J350" i="6"/>
  <c r="B350" i="6"/>
  <c r="M350" i="6"/>
  <c r="D350" i="6"/>
  <c r="K350" i="6"/>
  <c r="L350" i="6" s="1"/>
  <c r="A350" i="6" s="1"/>
  <c r="H350" i="6"/>
  <c r="F350" i="6"/>
  <c r="I350" i="6"/>
  <c r="R351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H391" i="16" l="1"/>
  <c r="I391" i="16"/>
  <c r="G391" i="16"/>
  <c r="D391" i="16"/>
  <c r="K391" i="16"/>
  <c r="E391" i="16"/>
  <c r="J391" i="16"/>
  <c r="A391" i="16" s="1"/>
  <c r="C391" i="16"/>
  <c r="B391" i="16"/>
  <c r="F391" i="16"/>
  <c r="P392" i="16"/>
  <c r="J351" i="6"/>
  <c r="M351" i="6" s="1"/>
  <c r="F351" i="6"/>
  <c r="K351" i="6"/>
  <c r="E351" i="6"/>
  <c r="D351" i="6"/>
  <c r="C351" i="6"/>
  <c r="L351" i="6"/>
  <c r="A351" i="6" s="1"/>
  <c r="G351" i="6"/>
  <c r="H351" i="6"/>
  <c r="B351" i="6"/>
  <c r="I351" i="6"/>
  <c r="R352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G392" i="16" l="1"/>
  <c r="E392" i="16"/>
  <c r="K392" i="16"/>
  <c r="F392" i="16"/>
  <c r="J392" i="16"/>
  <c r="A392" i="16" s="1"/>
  <c r="I392" i="16"/>
  <c r="H392" i="16"/>
  <c r="D392" i="16"/>
  <c r="C392" i="16"/>
  <c r="B392" i="16"/>
  <c r="P393" i="16"/>
  <c r="E352" i="6"/>
  <c r="D352" i="6"/>
  <c r="G352" i="6"/>
  <c r="C352" i="6"/>
  <c r="B352" i="6"/>
  <c r="H352" i="6"/>
  <c r="F352" i="6"/>
  <c r="J352" i="6"/>
  <c r="I352" i="6"/>
  <c r="M352" i="6"/>
  <c r="K352" i="6"/>
  <c r="L352" i="6" s="1"/>
  <c r="A352" i="6" s="1"/>
  <c r="R353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H393" i="16" l="1"/>
  <c r="G393" i="16"/>
  <c r="F393" i="16"/>
  <c r="B393" i="16"/>
  <c r="C393" i="16"/>
  <c r="E393" i="16"/>
  <c r="J393" i="16"/>
  <c r="A393" i="16" s="1"/>
  <c r="I393" i="16"/>
  <c r="K393" i="16"/>
  <c r="D393" i="16"/>
  <c r="P394" i="16"/>
  <c r="B353" i="6"/>
  <c r="K353" i="6"/>
  <c r="L353" i="6" s="1"/>
  <c r="A353" i="6" s="1"/>
  <c r="D353" i="6"/>
  <c r="J353" i="6"/>
  <c r="M353" i="6" s="1"/>
  <c r="I353" i="6"/>
  <c r="C353" i="6"/>
  <c r="F353" i="6"/>
  <c r="H353" i="6"/>
  <c r="G353" i="6"/>
  <c r="E353" i="6"/>
  <c r="R354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D394" i="16" l="1"/>
  <c r="H394" i="16"/>
  <c r="G394" i="16"/>
  <c r="K394" i="16"/>
  <c r="I394" i="16"/>
  <c r="J394" i="16"/>
  <c r="A394" i="16" s="1"/>
  <c r="E394" i="16"/>
  <c r="F394" i="16"/>
  <c r="B394" i="16"/>
  <c r="C394" i="16"/>
  <c r="P395" i="16"/>
  <c r="H354" i="6"/>
  <c r="L354" i="6"/>
  <c r="A354" i="6" s="1"/>
  <c r="B354" i="6"/>
  <c r="C354" i="6"/>
  <c r="D354" i="6"/>
  <c r="E354" i="6"/>
  <c r="K354" i="6"/>
  <c r="I354" i="6"/>
  <c r="F354" i="6"/>
  <c r="G354" i="6"/>
  <c r="M354" i="6"/>
  <c r="J354" i="6"/>
  <c r="R355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D395" i="16" l="1"/>
  <c r="I395" i="16"/>
  <c r="G395" i="16"/>
  <c r="F395" i="16"/>
  <c r="K395" i="16"/>
  <c r="J395" i="16"/>
  <c r="A395" i="16" s="1"/>
  <c r="E395" i="16"/>
  <c r="C395" i="16"/>
  <c r="H395" i="16"/>
  <c r="B395" i="16"/>
  <c r="P396" i="16"/>
  <c r="I355" i="6"/>
  <c r="G355" i="6"/>
  <c r="J355" i="6"/>
  <c r="M355" i="6" s="1"/>
  <c r="K355" i="6"/>
  <c r="L355" i="6" s="1"/>
  <c r="A355" i="6" s="1"/>
  <c r="F355" i="6"/>
  <c r="C355" i="6"/>
  <c r="H355" i="6"/>
  <c r="D355" i="6"/>
  <c r="E355" i="6"/>
  <c r="B355" i="6"/>
  <c r="R356" i="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G396" i="16" l="1"/>
  <c r="J396" i="16"/>
  <c r="A396" i="16" s="1"/>
  <c r="C396" i="16"/>
  <c r="I396" i="16"/>
  <c r="D396" i="16"/>
  <c r="B396" i="16"/>
  <c r="K396" i="16"/>
  <c r="H396" i="16"/>
  <c r="E396" i="16"/>
  <c r="F396" i="16"/>
  <c r="P397" i="16"/>
  <c r="J356" i="6"/>
  <c r="M356" i="6"/>
  <c r="C356" i="6"/>
  <c r="F356" i="6"/>
  <c r="B356" i="6"/>
  <c r="I356" i="6"/>
  <c r="L356" i="6"/>
  <c r="A356" i="6" s="1"/>
  <c r="E356" i="6"/>
  <c r="K356" i="6"/>
  <c r="G356" i="6"/>
  <c r="H356" i="6"/>
  <c r="D356" i="6"/>
  <c r="R357" i="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I357" i="6" l="1"/>
  <c r="K357" i="6"/>
  <c r="L357" i="6" s="1"/>
  <c r="A357" i="6" s="1"/>
  <c r="D357" i="6"/>
  <c r="H357" i="6"/>
  <c r="E357" i="6"/>
  <c r="G357" i="6"/>
  <c r="J357" i="6"/>
  <c r="F357" i="6"/>
  <c r="C357" i="6"/>
  <c r="M357" i="6"/>
  <c r="B357" i="6"/>
  <c r="R358" i="6"/>
  <c r="D397" i="16"/>
  <c r="H397" i="16"/>
  <c r="B397" i="16"/>
  <c r="F397" i="16"/>
  <c r="J397" i="16"/>
  <c r="A397" i="16" s="1"/>
  <c r="I397" i="16"/>
  <c r="K397" i="16"/>
  <c r="C397" i="16"/>
  <c r="G397" i="16"/>
  <c r="E397" i="16"/>
  <c r="P398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L358" i="6" l="1"/>
  <c r="A358" i="6" s="1"/>
  <c r="J358" i="6"/>
  <c r="M358" i="6"/>
  <c r="B358" i="6"/>
  <c r="F358" i="6"/>
  <c r="K358" i="6"/>
  <c r="E358" i="6"/>
  <c r="H358" i="6"/>
  <c r="D358" i="6"/>
  <c r="I358" i="6"/>
  <c r="G358" i="6"/>
  <c r="C358" i="6"/>
  <c r="R359" i="6"/>
  <c r="G398" i="16"/>
  <c r="K398" i="16"/>
  <c r="C398" i="16"/>
  <c r="J398" i="16"/>
  <c r="A398" i="16" s="1"/>
  <c r="I398" i="16"/>
  <c r="H398" i="16"/>
  <c r="F398" i="16"/>
  <c r="E398" i="16"/>
  <c r="D398" i="16"/>
  <c r="B398" i="16"/>
  <c r="P399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E359" i="6" l="1"/>
  <c r="K359" i="6"/>
  <c r="L359" i="6" s="1"/>
  <c r="A359" i="6" s="1"/>
  <c r="G359" i="6"/>
  <c r="B359" i="6"/>
  <c r="D359" i="6"/>
  <c r="F359" i="6"/>
  <c r="H359" i="6"/>
  <c r="M359" i="6"/>
  <c r="I359" i="6"/>
  <c r="C359" i="6"/>
  <c r="J359" i="6"/>
  <c r="R360" i="6"/>
  <c r="G399" i="16"/>
  <c r="J399" i="16"/>
  <c r="A399" i="16" s="1"/>
  <c r="I399" i="16"/>
  <c r="D399" i="16"/>
  <c r="F399" i="16"/>
  <c r="B399" i="16"/>
  <c r="C399" i="16"/>
  <c r="E399" i="16"/>
  <c r="H399" i="16"/>
  <c r="K399" i="16"/>
  <c r="P400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360" i="6" l="1"/>
  <c r="J360" i="6"/>
  <c r="B360" i="6"/>
  <c r="E360" i="6"/>
  <c r="C360" i="6"/>
  <c r="M360" i="6"/>
  <c r="G360" i="6"/>
  <c r="H360" i="6"/>
  <c r="D360" i="6"/>
  <c r="K360" i="6"/>
  <c r="L360" i="6" s="1"/>
  <c r="A360" i="6" s="1"/>
  <c r="F360" i="6"/>
  <c r="R361" i="6"/>
  <c r="K400" i="16"/>
  <c r="F400" i="16"/>
  <c r="C400" i="16"/>
  <c r="E400" i="16"/>
  <c r="J400" i="16"/>
  <c r="A400" i="16" s="1"/>
  <c r="G400" i="16"/>
  <c r="I400" i="16"/>
  <c r="B400" i="16"/>
  <c r="D400" i="16"/>
  <c r="H400" i="16"/>
  <c r="P401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C361" i="6" l="1"/>
  <c r="D361" i="6"/>
  <c r="B361" i="6"/>
  <c r="G361" i="6"/>
  <c r="J361" i="6"/>
  <c r="K361" i="6"/>
  <c r="L361" i="6" s="1"/>
  <c r="A361" i="6" s="1"/>
  <c r="F361" i="6"/>
  <c r="H361" i="6"/>
  <c r="E361" i="6"/>
  <c r="M361" i="6"/>
  <c r="I361" i="6"/>
  <c r="R362" i="6"/>
  <c r="I401" i="16"/>
  <c r="B401" i="16"/>
  <c r="E401" i="16"/>
  <c r="H401" i="16"/>
  <c r="K401" i="16"/>
  <c r="F401" i="16"/>
  <c r="J401" i="16"/>
  <c r="A401" i="16" s="1"/>
  <c r="C401" i="16"/>
  <c r="D401" i="16"/>
  <c r="G401" i="16"/>
  <c r="P402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B362" i="6" l="1"/>
  <c r="D362" i="6"/>
  <c r="K362" i="6"/>
  <c r="J362" i="6"/>
  <c r="G362" i="6"/>
  <c r="M362" i="6"/>
  <c r="I362" i="6"/>
  <c r="H362" i="6"/>
  <c r="C362" i="6"/>
  <c r="F362" i="6"/>
  <c r="L362" i="6"/>
  <c r="A362" i="6" s="1"/>
  <c r="E362" i="6"/>
  <c r="R363" i="6"/>
  <c r="G402" i="16"/>
  <c r="I402" i="16"/>
  <c r="F402" i="16"/>
  <c r="D402" i="16"/>
  <c r="B402" i="16"/>
  <c r="C402" i="16"/>
  <c r="H402" i="16"/>
  <c r="E402" i="16"/>
  <c r="K402" i="16"/>
  <c r="J402" i="16"/>
  <c r="A402" i="16" s="1"/>
  <c r="P403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D363" i="6" l="1"/>
  <c r="C363" i="6"/>
  <c r="F363" i="6"/>
  <c r="I363" i="6"/>
  <c r="M363" i="6"/>
  <c r="J363" i="6"/>
  <c r="L363" i="6" s="1"/>
  <c r="A363" i="6" s="1"/>
  <c r="K363" i="6"/>
  <c r="B363" i="6"/>
  <c r="G363" i="6"/>
  <c r="E363" i="6"/>
  <c r="H363" i="6"/>
  <c r="R364" i="6"/>
  <c r="I403" i="16"/>
  <c r="G403" i="16"/>
  <c r="J403" i="16"/>
  <c r="A403" i="16" s="1"/>
  <c r="C403" i="16"/>
  <c r="E403" i="16"/>
  <c r="K403" i="16"/>
  <c r="H403" i="16"/>
  <c r="B403" i="16"/>
  <c r="D403" i="16"/>
  <c r="F403" i="16"/>
  <c r="P404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J364" i="6" l="1"/>
  <c r="M364" i="6" s="1"/>
  <c r="F364" i="6"/>
  <c r="B364" i="6"/>
  <c r="E364" i="6"/>
  <c r="H364" i="6"/>
  <c r="D364" i="6"/>
  <c r="G364" i="6"/>
  <c r="C364" i="6"/>
  <c r="I364" i="6"/>
  <c r="K364" i="6"/>
  <c r="L364" i="6" s="1"/>
  <c r="A364" i="6" s="1"/>
  <c r="R365" i="6"/>
  <c r="J404" i="16"/>
  <c r="A404" i="16" s="1"/>
  <c r="C404" i="16"/>
  <c r="F404" i="16"/>
  <c r="I404" i="16"/>
  <c r="H404" i="16"/>
  <c r="G404" i="16"/>
  <c r="E404" i="16"/>
  <c r="K404" i="16"/>
  <c r="D404" i="16"/>
  <c r="B404" i="16"/>
  <c r="P405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E365" i="6" l="1"/>
  <c r="H365" i="6"/>
  <c r="G365" i="6"/>
  <c r="K365" i="6"/>
  <c r="D365" i="6"/>
  <c r="F365" i="6"/>
  <c r="C365" i="6"/>
  <c r="J365" i="6"/>
  <c r="M365" i="6" s="1"/>
  <c r="L365" i="6"/>
  <c r="A365" i="6" s="1"/>
  <c r="B365" i="6"/>
  <c r="I365" i="6"/>
  <c r="R366" i="6"/>
  <c r="G405" i="16"/>
  <c r="E405" i="16"/>
  <c r="F405" i="16"/>
  <c r="D405" i="16"/>
  <c r="H405" i="16"/>
  <c r="J405" i="16"/>
  <c r="A405" i="16" s="1"/>
  <c r="I405" i="16"/>
  <c r="B405" i="16"/>
  <c r="C405" i="16"/>
  <c r="K405" i="16"/>
  <c r="P406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B366" i="6" l="1"/>
  <c r="F366" i="6"/>
  <c r="D366" i="6"/>
  <c r="M366" i="6"/>
  <c r="K366" i="6"/>
  <c r="L366" i="6" s="1"/>
  <c r="A366" i="6" s="1"/>
  <c r="I366" i="6"/>
  <c r="H366" i="6"/>
  <c r="C366" i="6"/>
  <c r="E366" i="6"/>
  <c r="G366" i="6"/>
  <c r="J366" i="6"/>
  <c r="R367" i="6"/>
  <c r="J406" i="16"/>
  <c r="A406" i="16" s="1"/>
  <c r="B406" i="16"/>
  <c r="I406" i="16"/>
  <c r="H406" i="16"/>
  <c r="E406" i="16"/>
  <c r="F406" i="16"/>
  <c r="D406" i="16"/>
  <c r="G406" i="16"/>
  <c r="K406" i="16"/>
  <c r="C406" i="16"/>
  <c r="P407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J367" i="6" l="1"/>
  <c r="M367" i="6" s="1"/>
  <c r="D367" i="6"/>
  <c r="B367" i="6"/>
  <c r="K367" i="6"/>
  <c r="F367" i="6"/>
  <c r="E367" i="6"/>
  <c r="G367" i="6"/>
  <c r="L367" i="6"/>
  <c r="A367" i="6" s="1"/>
  <c r="H367" i="6"/>
  <c r="C367" i="6"/>
  <c r="I367" i="6"/>
  <c r="R368" i="6"/>
  <c r="H407" i="16"/>
  <c r="B407" i="16"/>
  <c r="G407" i="16"/>
  <c r="C407" i="16"/>
  <c r="I407" i="16"/>
  <c r="F407" i="16"/>
  <c r="E407" i="16"/>
  <c r="J407" i="16"/>
  <c r="A407" i="16" s="1"/>
  <c r="K407" i="16"/>
  <c r="D407" i="16"/>
  <c r="P408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B368" i="6" l="1"/>
  <c r="C368" i="6"/>
  <c r="E368" i="6"/>
  <c r="G368" i="6"/>
  <c r="H368" i="6"/>
  <c r="M368" i="6"/>
  <c r="J368" i="6"/>
  <c r="L368" i="6" s="1"/>
  <c r="A368" i="6" s="1"/>
  <c r="F368" i="6"/>
  <c r="D368" i="6"/>
  <c r="K368" i="6"/>
  <c r="I368" i="6"/>
  <c r="R369" i="6"/>
  <c r="D408" i="16"/>
  <c r="J408" i="16"/>
  <c r="A408" i="16" s="1"/>
  <c r="I408" i="16"/>
  <c r="G408" i="16"/>
  <c r="B408" i="16"/>
  <c r="C408" i="16"/>
  <c r="E408" i="16"/>
  <c r="H408" i="16"/>
  <c r="F408" i="16"/>
  <c r="K408" i="16"/>
  <c r="P409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B369" i="6" l="1"/>
  <c r="F369" i="6"/>
  <c r="E369" i="6"/>
  <c r="J369" i="6"/>
  <c r="L369" i="6" s="1"/>
  <c r="A369" i="6" s="1"/>
  <c r="C369" i="6"/>
  <c r="I369" i="6"/>
  <c r="K369" i="6"/>
  <c r="M369" i="6"/>
  <c r="H369" i="6"/>
  <c r="D369" i="6"/>
  <c r="G369" i="6"/>
  <c r="R370" i="6"/>
  <c r="K409" i="16"/>
  <c r="G409" i="16"/>
  <c r="E409" i="16"/>
  <c r="I409" i="16"/>
  <c r="F409" i="16"/>
  <c r="J409" i="16"/>
  <c r="A409" i="16" s="1"/>
  <c r="D409" i="16"/>
  <c r="B409" i="16"/>
  <c r="H409" i="16"/>
  <c r="C409" i="16"/>
  <c r="P410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J410" i="16" l="1"/>
  <c r="A410" i="16" s="1"/>
  <c r="F410" i="16"/>
  <c r="B410" i="16"/>
  <c r="D410" i="16"/>
  <c r="H410" i="16"/>
  <c r="C410" i="16"/>
  <c r="E410" i="16"/>
  <c r="K410" i="16"/>
  <c r="I410" i="16"/>
  <c r="G410" i="16"/>
  <c r="P411" i="16"/>
  <c r="F370" i="6"/>
  <c r="H370" i="6"/>
  <c r="J370" i="6"/>
  <c r="L370" i="6" s="1"/>
  <c r="A370" i="6" s="1"/>
  <c r="I370" i="6"/>
  <c r="M370" i="6"/>
  <c r="B370" i="6"/>
  <c r="E370" i="6"/>
  <c r="G370" i="6"/>
  <c r="D370" i="6"/>
  <c r="K370" i="6"/>
  <c r="C370" i="6"/>
  <c r="R371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F411" i="16" l="1"/>
  <c r="K411" i="16"/>
  <c r="B411" i="16"/>
  <c r="G411" i="16"/>
  <c r="I411" i="16"/>
  <c r="H411" i="16"/>
  <c r="D411" i="16"/>
  <c r="E411" i="16"/>
  <c r="C411" i="16"/>
  <c r="J411" i="16"/>
  <c r="A411" i="16" s="1"/>
  <c r="P412" i="16"/>
  <c r="G371" i="6"/>
  <c r="L371" i="6"/>
  <c r="A371" i="6" s="1"/>
  <c r="I371" i="6"/>
  <c r="E371" i="6"/>
  <c r="K371" i="6"/>
  <c r="D371" i="6"/>
  <c r="H371" i="6"/>
  <c r="F371" i="6"/>
  <c r="B371" i="6"/>
  <c r="C371" i="6"/>
  <c r="J371" i="6"/>
  <c r="M371" i="6" s="1"/>
  <c r="R372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K412" i="16" l="1"/>
  <c r="F412" i="16"/>
  <c r="I412" i="16"/>
  <c r="B412" i="16"/>
  <c r="E412" i="16"/>
  <c r="D412" i="16"/>
  <c r="H412" i="16"/>
  <c r="G412" i="16"/>
  <c r="C412" i="16"/>
  <c r="J412" i="16"/>
  <c r="A412" i="16" s="1"/>
  <c r="P413" i="16"/>
  <c r="D372" i="6"/>
  <c r="I372" i="6"/>
  <c r="F372" i="6"/>
  <c r="C372" i="6"/>
  <c r="E372" i="6"/>
  <c r="G372" i="6"/>
  <c r="J372" i="6"/>
  <c r="M372" i="6" s="1"/>
  <c r="K372" i="6"/>
  <c r="L372" i="6"/>
  <c r="A372" i="6" s="1"/>
  <c r="H372" i="6"/>
  <c r="B372" i="6"/>
  <c r="R373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D373" i="6" l="1"/>
  <c r="F373" i="6"/>
  <c r="C373" i="6"/>
  <c r="E373" i="6"/>
  <c r="L373" i="6"/>
  <c r="A373" i="6" s="1"/>
  <c r="J373" i="6"/>
  <c r="M373" i="6" s="1"/>
  <c r="K373" i="6"/>
  <c r="H373" i="6"/>
  <c r="B373" i="6"/>
  <c r="I373" i="6"/>
  <c r="G373" i="6"/>
  <c r="R374" i="6"/>
  <c r="I413" i="16"/>
  <c r="D413" i="16"/>
  <c r="B413" i="16"/>
  <c r="F413" i="16"/>
  <c r="C413" i="16"/>
  <c r="J413" i="16"/>
  <c r="A413" i="16" s="1"/>
  <c r="E413" i="16"/>
  <c r="G413" i="16"/>
  <c r="K413" i="16"/>
  <c r="H413" i="16"/>
  <c r="P414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E374" i="6" l="1"/>
  <c r="C374" i="6"/>
  <c r="F374" i="6"/>
  <c r="G374" i="6"/>
  <c r="K374" i="6"/>
  <c r="L374" i="6" s="1"/>
  <c r="A374" i="6" s="1"/>
  <c r="I374" i="6"/>
  <c r="J374" i="6"/>
  <c r="D374" i="6"/>
  <c r="H374" i="6"/>
  <c r="B374" i="6"/>
  <c r="M374" i="6"/>
  <c r="R375" i="6"/>
  <c r="F414" i="16"/>
  <c r="H414" i="16"/>
  <c r="K414" i="16"/>
  <c r="C414" i="16"/>
  <c r="G414" i="16"/>
  <c r="B414" i="16"/>
  <c r="E414" i="16"/>
  <c r="D414" i="16"/>
  <c r="J414" i="16"/>
  <c r="A414" i="16" s="1"/>
  <c r="I414" i="16"/>
  <c r="P415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B415" i="16" l="1"/>
  <c r="G415" i="16"/>
  <c r="J415" i="16"/>
  <c r="A415" i="16" s="1"/>
  <c r="F415" i="16"/>
  <c r="E415" i="16"/>
  <c r="H415" i="16"/>
  <c r="C415" i="16"/>
  <c r="I415" i="16"/>
  <c r="D415" i="16"/>
  <c r="K415" i="16"/>
  <c r="P416" i="16"/>
  <c r="D375" i="6"/>
  <c r="E375" i="6"/>
  <c r="G375" i="6"/>
  <c r="K375" i="6"/>
  <c r="C375" i="6"/>
  <c r="F375" i="6"/>
  <c r="J375" i="6"/>
  <c r="M375" i="6" s="1"/>
  <c r="B375" i="6"/>
  <c r="H375" i="6"/>
  <c r="I375" i="6"/>
  <c r="L375" i="6"/>
  <c r="A375" i="6" s="1"/>
  <c r="R376" i="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F416" i="16" l="1"/>
  <c r="C416" i="16"/>
  <c r="E416" i="16"/>
  <c r="I416" i="16"/>
  <c r="K416" i="16"/>
  <c r="D416" i="16"/>
  <c r="H416" i="16"/>
  <c r="G416" i="16"/>
  <c r="B416" i="16"/>
  <c r="J416" i="16"/>
  <c r="A416" i="16" s="1"/>
  <c r="P417" i="16"/>
  <c r="H376" i="6"/>
  <c r="G376" i="6"/>
  <c r="F376" i="6"/>
  <c r="J376" i="6"/>
  <c r="M376" i="6" s="1"/>
  <c r="L376" i="6"/>
  <c r="A376" i="6" s="1"/>
  <c r="D376" i="6"/>
  <c r="B376" i="6"/>
  <c r="K376" i="6"/>
  <c r="E376" i="6"/>
  <c r="C376" i="6"/>
  <c r="I376" i="6"/>
  <c r="R377" i="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M377" i="6" l="1"/>
  <c r="K377" i="6"/>
  <c r="L377" i="6" s="1"/>
  <c r="A377" i="6" s="1"/>
  <c r="H377" i="6"/>
  <c r="G377" i="6"/>
  <c r="E377" i="6"/>
  <c r="F377" i="6"/>
  <c r="D377" i="6"/>
  <c r="C377" i="6"/>
  <c r="B377" i="6"/>
  <c r="J377" i="6"/>
  <c r="I377" i="6"/>
  <c r="R378" i="6"/>
  <c r="I417" i="16"/>
  <c r="G417" i="16"/>
  <c r="J417" i="16"/>
  <c r="A417" i="16" s="1"/>
  <c r="F417" i="16"/>
  <c r="E417" i="16"/>
  <c r="K417" i="16"/>
  <c r="D417" i="16"/>
  <c r="B417" i="16"/>
  <c r="C417" i="16"/>
  <c r="H417" i="16"/>
  <c r="P418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D378" i="6" l="1"/>
  <c r="J378" i="6"/>
  <c r="M378" i="6" s="1"/>
  <c r="E378" i="6"/>
  <c r="K378" i="6"/>
  <c r="L378" i="6" s="1"/>
  <c r="A378" i="6" s="1"/>
  <c r="H378" i="6"/>
  <c r="C378" i="6"/>
  <c r="F378" i="6"/>
  <c r="G378" i="6"/>
  <c r="B378" i="6"/>
  <c r="I378" i="6"/>
  <c r="R379" i="6"/>
  <c r="F418" i="16"/>
  <c r="I418" i="16"/>
  <c r="G418" i="16"/>
  <c r="J418" i="16"/>
  <c r="A418" i="16" s="1"/>
  <c r="K418" i="16"/>
  <c r="E418" i="16"/>
  <c r="B418" i="16"/>
  <c r="D418" i="16"/>
  <c r="H418" i="16"/>
  <c r="C418" i="16"/>
  <c r="P419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H379" i="6" l="1"/>
  <c r="B379" i="6"/>
  <c r="F379" i="6"/>
  <c r="L379" i="6"/>
  <c r="A379" i="6" s="1"/>
  <c r="M379" i="6"/>
  <c r="G379" i="6"/>
  <c r="C379" i="6"/>
  <c r="E379" i="6"/>
  <c r="I379" i="6"/>
  <c r="D379" i="6"/>
  <c r="K379" i="6"/>
  <c r="J379" i="6"/>
  <c r="R380" i="6"/>
  <c r="J419" i="16"/>
  <c r="A419" i="16" s="1"/>
  <c r="D419" i="16"/>
  <c r="B419" i="16"/>
  <c r="E419" i="16"/>
  <c r="I419" i="16"/>
  <c r="C419" i="16"/>
  <c r="H419" i="16"/>
  <c r="K419" i="16"/>
  <c r="F419" i="16"/>
  <c r="G419" i="16"/>
  <c r="P420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D380" i="6" l="1"/>
  <c r="K380" i="6"/>
  <c r="B380" i="6"/>
  <c r="E380" i="6"/>
  <c r="F380" i="6"/>
  <c r="L380" i="6"/>
  <c r="A380" i="6" s="1"/>
  <c r="H380" i="6"/>
  <c r="G380" i="6"/>
  <c r="J380" i="6"/>
  <c r="M380" i="6" s="1"/>
  <c r="I380" i="6"/>
  <c r="C380" i="6"/>
  <c r="R381" i="6"/>
  <c r="E420" i="16"/>
  <c r="K420" i="16"/>
  <c r="F420" i="16"/>
  <c r="G420" i="16"/>
  <c r="B420" i="16"/>
  <c r="J420" i="16"/>
  <c r="A420" i="16" s="1"/>
  <c r="I420" i="16"/>
  <c r="D420" i="16"/>
  <c r="C420" i="16"/>
  <c r="H420" i="16"/>
  <c r="P421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B381" i="6" l="1"/>
  <c r="H381" i="6"/>
  <c r="F381" i="6"/>
  <c r="K381" i="6"/>
  <c r="L381" i="6" s="1"/>
  <c r="A381" i="6" s="1"/>
  <c r="J381" i="6"/>
  <c r="M381" i="6" s="1"/>
  <c r="D381" i="6"/>
  <c r="G381" i="6"/>
  <c r="C381" i="6"/>
  <c r="E381" i="6"/>
  <c r="I381" i="6"/>
  <c r="R382" i="6"/>
  <c r="G421" i="16"/>
  <c r="C421" i="16"/>
  <c r="E421" i="16"/>
  <c r="K421" i="16"/>
  <c r="H421" i="16"/>
  <c r="I421" i="16"/>
  <c r="F421" i="16"/>
  <c r="D421" i="16"/>
  <c r="B421" i="16"/>
  <c r="J421" i="16"/>
  <c r="A421" i="16" s="1"/>
  <c r="P422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I382" i="6" l="1"/>
  <c r="B382" i="6"/>
  <c r="F382" i="6"/>
  <c r="L382" i="6"/>
  <c r="A382" i="6" s="1"/>
  <c r="E382" i="6"/>
  <c r="K382" i="6"/>
  <c r="C382" i="6"/>
  <c r="G382" i="6"/>
  <c r="D382" i="6"/>
  <c r="J382" i="6"/>
  <c r="M382" i="6" s="1"/>
  <c r="H382" i="6"/>
  <c r="R383" i="6"/>
  <c r="G422" i="16"/>
  <c r="D422" i="16"/>
  <c r="K422" i="16"/>
  <c r="J422" i="16"/>
  <c r="A422" i="16" s="1"/>
  <c r="C422" i="16"/>
  <c r="I422" i="16"/>
  <c r="E422" i="16"/>
  <c r="H422" i="16"/>
  <c r="B422" i="16"/>
  <c r="F422" i="16"/>
  <c r="P423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J423" i="16" l="1"/>
  <c r="A423" i="16" s="1"/>
  <c r="G423" i="16"/>
  <c r="F423" i="16"/>
  <c r="B423" i="16"/>
  <c r="K423" i="16"/>
  <c r="E423" i="16"/>
  <c r="H423" i="16"/>
  <c r="I423" i="16"/>
  <c r="C423" i="16"/>
  <c r="D423" i="16"/>
  <c r="P424" i="16"/>
  <c r="K383" i="6"/>
  <c r="L383" i="6" s="1"/>
  <c r="A383" i="6" s="1"/>
  <c r="E383" i="6"/>
  <c r="J383" i="6"/>
  <c r="M383" i="6" s="1"/>
  <c r="D383" i="6"/>
  <c r="C383" i="6"/>
  <c r="H383" i="6"/>
  <c r="I383" i="6"/>
  <c r="B383" i="6"/>
  <c r="G383" i="6"/>
  <c r="F383" i="6"/>
  <c r="R384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E424" i="16" l="1"/>
  <c r="H424" i="16"/>
  <c r="J424" i="16"/>
  <c r="A424" i="16" s="1"/>
  <c r="I424" i="16"/>
  <c r="D424" i="16"/>
  <c r="G424" i="16"/>
  <c r="F424" i="16"/>
  <c r="K424" i="16"/>
  <c r="B424" i="16"/>
  <c r="C424" i="16"/>
  <c r="P425" i="16"/>
  <c r="M384" i="6"/>
  <c r="I384" i="6"/>
  <c r="F384" i="6"/>
  <c r="B384" i="6"/>
  <c r="D384" i="6"/>
  <c r="C384" i="6"/>
  <c r="H384" i="6"/>
  <c r="J384" i="6"/>
  <c r="E384" i="6"/>
  <c r="K384" i="6"/>
  <c r="L384" i="6" s="1"/>
  <c r="A384" i="6" s="1"/>
  <c r="G384" i="6"/>
  <c r="R385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C425" i="16" l="1"/>
  <c r="K425" i="16"/>
  <c r="F425" i="16"/>
  <c r="H425" i="16"/>
  <c r="I425" i="16"/>
  <c r="B425" i="16"/>
  <c r="D425" i="16"/>
  <c r="E425" i="16"/>
  <c r="G425" i="16"/>
  <c r="J425" i="16"/>
  <c r="A425" i="16" s="1"/>
  <c r="P426" i="16"/>
  <c r="B385" i="6"/>
  <c r="K385" i="6"/>
  <c r="L385" i="6" s="1"/>
  <c r="A385" i="6" s="1"/>
  <c r="F385" i="6"/>
  <c r="G385" i="6"/>
  <c r="E385" i="6"/>
  <c r="C385" i="6"/>
  <c r="I385" i="6"/>
  <c r="H385" i="6"/>
  <c r="D385" i="6"/>
  <c r="J385" i="6"/>
  <c r="M385" i="6" s="1"/>
  <c r="R386" i="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J426" i="16" l="1"/>
  <c r="A426" i="16" s="1"/>
  <c r="E426" i="16"/>
  <c r="B426" i="16"/>
  <c r="G426" i="16"/>
  <c r="H426" i="16"/>
  <c r="F426" i="16"/>
  <c r="C426" i="16"/>
  <c r="I426" i="16"/>
  <c r="K426" i="16"/>
  <c r="D426" i="16"/>
  <c r="P427" i="16"/>
  <c r="G386" i="6"/>
  <c r="I386" i="6"/>
  <c r="C386" i="6"/>
  <c r="E386" i="6"/>
  <c r="F386" i="6"/>
  <c r="D386" i="6"/>
  <c r="M386" i="6"/>
  <c r="H386" i="6"/>
  <c r="K386" i="6"/>
  <c r="B386" i="6"/>
  <c r="J386" i="6"/>
  <c r="L386" i="6" s="1"/>
  <c r="A386" i="6" s="1"/>
  <c r="R387" i="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C427" i="16" l="1"/>
  <c r="B427" i="16"/>
  <c r="H427" i="16"/>
  <c r="I427" i="16"/>
  <c r="E427" i="16"/>
  <c r="D427" i="16"/>
  <c r="G427" i="16"/>
  <c r="J427" i="16"/>
  <c r="A427" i="16" s="1"/>
  <c r="F427" i="16"/>
  <c r="K427" i="16"/>
  <c r="P428" i="16"/>
  <c r="F387" i="6"/>
  <c r="D387" i="6"/>
  <c r="K387" i="6"/>
  <c r="L387" i="6" s="1"/>
  <c r="A387" i="6" s="1"/>
  <c r="J387" i="6"/>
  <c r="M387" i="6" s="1"/>
  <c r="I387" i="6"/>
  <c r="E387" i="6"/>
  <c r="C387" i="6"/>
  <c r="H387" i="6"/>
  <c r="B387" i="6"/>
  <c r="G387" i="6"/>
  <c r="R388" i="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E428" i="16" l="1"/>
  <c r="C428" i="16"/>
  <c r="D428" i="16"/>
  <c r="K428" i="16"/>
  <c r="B428" i="16"/>
  <c r="H428" i="16"/>
  <c r="I428" i="16"/>
  <c r="J428" i="16"/>
  <c r="A428" i="16" s="1"/>
  <c r="F428" i="16"/>
  <c r="G428" i="16"/>
  <c r="P429" i="16"/>
  <c r="F388" i="6"/>
  <c r="B388" i="6"/>
  <c r="I388" i="6"/>
  <c r="E388" i="6"/>
  <c r="J388" i="6"/>
  <c r="M388" i="6" s="1"/>
  <c r="D388" i="6"/>
  <c r="C388" i="6"/>
  <c r="H388" i="6"/>
  <c r="G388" i="6"/>
  <c r="K388" i="6"/>
  <c r="L388" i="6" s="1"/>
  <c r="A388" i="6" s="1"/>
  <c r="R389" i="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K429" i="16" l="1"/>
  <c r="G429" i="16"/>
  <c r="E429" i="16"/>
  <c r="D429" i="16"/>
  <c r="I429" i="16"/>
  <c r="H429" i="16"/>
  <c r="C429" i="16"/>
  <c r="F429" i="16"/>
  <c r="J429" i="16"/>
  <c r="A429" i="16" s="1"/>
  <c r="B429" i="16"/>
  <c r="P430" i="16"/>
  <c r="M389" i="6"/>
  <c r="I389" i="6"/>
  <c r="H389" i="6"/>
  <c r="D389" i="6"/>
  <c r="C389" i="6"/>
  <c r="G389" i="6"/>
  <c r="F389" i="6"/>
  <c r="J389" i="6"/>
  <c r="L389" i="6" s="1"/>
  <c r="A389" i="6" s="1"/>
  <c r="B389" i="6"/>
  <c r="K389" i="6"/>
  <c r="E389" i="6"/>
  <c r="R390" i="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B430" i="16" l="1"/>
  <c r="F430" i="16"/>
  <c r="K430" i="16"/>
  <c r="J430" i="16"/>
  <c r="A430" i="16" s="1"/>
  <c r="H430" i="16"/>
  <c r="I430" i="16"/>
  <c r="G430" i="16"/>
  <c r="E430" i="16"/>
  <c r="D430" i="16"/>
  <c r="C430" i="16"/>
  <c r="P431" i="16"/>
  <c r="B390" i="6"/>
  <c r="K390" i="6"/>
  <c r="L390" i="6" s="1"/>
  <c r="A390" i="6" s="1"/>
  <c r="F390" i="6"/>
  <c r="J390" i="6"/>
  <c r="I390" i="6"/>
  <c r="E390" i="6"/>
  <c r="D390" i="6"/>
  <c r="M390" i="6"/>
  <c r="G390" i="6"/>
  <c r="H390" i="6"/>
  <c r="C390" i="6"/>
  <c r="R391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B431" i="16" l="1"/>
  <c r="J431" i="16"/>
  <c r="A431" i="16" s="1"/>
  <c r="C431" i="16"/>
  <c r="H431" i="16"/>
  <c r="G431" i="16"/>
  <c r="E431" i="16"/>
  <c r="F431" i="16"/>
  <c r="D431" i="16"/>
  <c r="K431" i="16"/>
  <c r="I431" i="16"/>
  <c r="P432" i="16"/>
  <c r="I391" i="6"/>
  <c r="M391" i="6"/>
  <c r="L391" i="6"/>
  <c r="A391" i="6" s="1"/>
  <c r="K391" i="6"/>
  <c r="G391" i="6"/>
  <c r="J391" i="6"/>
  <c r="D391" i="6"/>
  <c r="B391" i="6"/>
  <c r="E391" i="6"/>
  <c r="C391" i="6"/>
  <c r="F391" i="6"/>
  <c r="H391" i="6"/>
  <c r="R392" i="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H432" i="16" l="1"/>
  <c r="K432" i="16"/>
  <c r="F432" i="16"/>
  <c r="I432" i="16"/>
  <c r="D432" i="16"/>
  <c r="E432" i="16"/>
  <c r="G432" i="16"/>
  <c r="J432" i="16"/>
  <c r="A432" i="16" s="1"/>
  <c r="C432" i="16"/>
  <c r="B432" i="16"/>
  <c r="P433" i="16"/>
  <c r="K392" i="6"/>
  <c r="L392" i="6" s="1"/>
  <c r="A392" i="6" s="1"/>
  <c r="J392" i="6"/>
  <c r="M392" i="6" s="1"/>
  <c r="I392" i="6"/>
  <c r="F392" i="6"/>
  <c r="D392" i="6"/>
  <c r="G392" i="6"/>
  <c r="C392" i="6"/>
  <c r="B392" i="6"/>
  <c r="E392" i="6"/>
  <c r="H392" i="6"/>
  <c r="R393" i="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E433" i="16" l="1"/>
  <c r="H433" i="16"/>
  <c r="G433" i="16"/>
  <c r="B433" i="16"/>
  <c r="J433" i="16"/>
  <c r="A433" i="16" s="1"/>
  <c r="D433" i="16"/>
  <c r="K433" i="16"/>
  <c r="F433" i="16"/>
  <c r="C433" i="16"/>
  <c r="I433" i="16"/>
  <c r="P434" i="16"/>
  <c r="I393" i="6"/>
  <c r="M393" i="6"/>
  <c r="D393" i="6"/>
  <c r="H393" i="6"/>
  <c r="E393" i="6"/>
  <c r="B393" i="6"/>
  <c r="F393" i="6"/>
  <c r="J393" i="6"/>
  <c r="L393" i="6" s="1"/>
  <c r="A393" i="6" s="1"/>
  <c r="K393" i="6"/>
  <c r="G393" i="6"/>
  <c r="C393" i="6"/>
  <c r="R394" i="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F434" i="16" l="1"/>
  <c r="B434" i="16"/>
  <c r="E434" i="16"/>
  <c r="C434" i="16"/>
  <c r="K434" i="16"/>
  <c r="H434" i="16"/>
  <c r="D434" i="16"/>
  <c r="G434" i="16"/>
  <c r="I434" i="16"/>
  <c r="J434" i="16"/>
  <c r="A434" i="16" s="1"/>
  <c r="P435" i="16"/>
  <c r="I394" i="6"/>
  <c r="C394" i="6"/>
  <c r="E394" i="6"/>
  <c r="H394" i="6"/>
  <c r="M394" i="6"/>
  <c r="F394" i="6"/>
  <c r="K394" i="6"/>
  <c r="L394" i="6" s="1"/>
  <c r="A394" i="6" s="1"/>
  <c r="B394" i="6"/>
  <c r="G394" i="6"/>
  <c r="J394" i="6"/>
  <c r="D394" i="6"/>
  <c r="R395" i="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I435" i="16" l="1"/>
  <c r="K435" i="16"/>
  <c r="B435" i="16"/>
  <c r="J435" i="16"/>
  <c r="A435" i="16" s="1"/>
  <c r="E435" i="16"/>
  <c r="F435" i="16"/>
  <c r="H435" i="16"/>
  <c r="D435" i="16"/>
  <c r="G435" i="16"/>
  <c r="C435" i="16"/>
  <c r="P436" i="16"/>
  <c r="L395" i="6"/>
  <c r="A395" i="6" s="1"/>
  <c r="G395" i="6"/>
  <c r="I395" i="6"/>
  <c r="C395" i="6"/>
  <c r="D395" i="6"/>
  <c r="J395" i="6"/>
  <c r="M395" i="6" s="1"/>
  <c r="E395" i="6"/>
  <c r="F395" i="6"/>
  <c r="K395" i="6"/>
  <c r="H395" i="6"/>
  <c r="B395" i="6"/>
  <c r="R396" i="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C436" i="16" l="1"/>
  <c r="I436" i="16"/>
  <c r="D436" i="16"/>
  <c r="H436" i="16"/>
  <c r="F436" i="16"/>
  <c r="E436" i="16"/>
  <c r="B436" i="16"/>
  <c r="K436" i="16"/>
  <c r="G436" i="16"/>
  <c r="J436" i="16"/>
  <c r="A436" i="16" s="1"/>
  <c r="P437" i="16"/>
  <c r="L396" i="6"/>
  <c r="A396" i="6" s="1"/>
  <c r="K396" i="6"/>
  <c r="J396" i="6"/>
  <c r="M396" i="6" s="1"/>
  <c r="F396" i="6"/>
  <c r="I396" i="6"/>
  <c r="D396" i="6"/>
  <c r="B396" i="6"/>
  <c r="G396" i="6"/>
  <c r="C396" i="6"/>
  <c r="E396" i="6"/>
  <c r="H396" i="6"/>
  <c r="R397" i="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H437" i="16" l="1"/>
  <c r="C437" i="16"/>
  <c r="B437" i="16"/>
  <c r="I437" i="16"/>
  <c r="J437" i="16"/>
  <c r="A437" i="16" s="1"/>
  <c r="D437" i="16"/>
  <c r="G437" i="16"/>
  <c r="E437" i="16"/>
  <c r="F437" i="16"/>
  <c r="K437" i="16"/>
  <c r="P438" i="16"/>
  <c r="J397" i="6"/>
  <c r="M397" i="6" s="1"/>
  <c r="B397" i="6"/>
  <c r="G397" i="6"/>
  <c r="K397" i="6"/>
  <c r="I397" i="6"/>
  <c r="D397" i="6"/>
  <c r="H397" i="6"/>
  <c r="E397" i="6"/>
  <c r="C397" i="6"/>
  <c r="L397" i="6"/>
  <c r="A397" i="6" s="1"/>
  <c r="F397" i="6"/>
  <c r="R398" i="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B438" i="16" l="1"/>
  <c r="F438" i="16"/>
  <c r="I438" i="16"/>
  <c r="D438" i="16"/>
  <c r="H438" i="16"/>
  <c r="K438" i="16"/>
  <c r="G438" i="16"/>
  <c r="C438" i="16"/>
  <c r="J438" i="16"/>
  <c r="A438" i="16" s="1"/>
  <c r="E438" i="16"/>
  <c r="P439" i="16"/>
  <c r="J398" i="6"/>
  <c r="M398" i="6" s="1"/>
  <c r="L398" i="6"/>
  <c r="A398" i="6" s="1"/>
  <c r="G398" i="6"/>
  <c r="D398" i="6"/>
  <c r="E398" i="6"/>
  <c r="H398" i="6"/>
  <c r="K398" i="6"/>
  <c r="B398" i="6"/>
  <c r="C398" i="6"/>
  <c r="I398" i="6"/>
  <c r="F398" i="6"/>
  <c r="R399" i="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H439" i="16" l="1"/>
  <c r="D439" i="16"/>
  <c r="C439" i="16"/>
  <c r="I439" i="16"/>
  <c r="F439" i="16"/>
  <c r="E439" i="16"/>
  <c r="G439" i="16"/>
  <c r="J439" i="16"/>
  <c r="A439" i="16" s="1"/>
  <c r="K439" i="16"/>
  <c r="B439" i="16"/>
  <c r="P440" i="16"/>
  <c r="H399" i="6"/>
  <c r="C399" i="6"/>
  <c r="K399" i="6"/>
  <c r="L399" i="6" s="1"/>
  <c r="A399" i="6" s="1"/>
  <c r="I399" i="6"/>
  <c r="D399" i="6"/>
  <c r="B399" i="6"/>
  <c r="J399" i="6"/>
  <c r="M399" i="6" s="1"/>
  <c r="E399" i="6"/>
  <c r="F399" i="6"/>
  <c r="G399" i="6"/>
  <c r="R400" i="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G440" i="16" l="1"/>
  <c r="B440" i="16"/>
  <c r="C440" i="16"/>
  <c r="H440" i="16"/>
  <c r="D440" i="16"/>
  <c r="J440" i="16"/>
  <c r="A440" i="16" s="1"/>
  <c r="F440" i="16"/>
  <c r="E440" i="16"/>
  <c r="I440" i="16"/>
  <c r="K440" i="16"/>
  <c r="P441" i="16"/>
  <c r="H400" i="6"/>
  <c r="F400" i="6"/>
  <c r="E400" i="6"/>
  <c r="I400" i="6"/>
  <c r="B400" i="6"/>
  <c r="G400" i="6"/>
  <c r="M400" i="6"/>
  <c r="C400" i="6"/>
  <c r="D400" i="6"/>
  <c r="J400" i="6"/>
  <c r="L400" i="6" s="1"/>
  <c r="A400" i="6" s="1"/>
  <c r="K400" i="6"/>
  <c r="R401" i="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J441" i="16" l="1"/>
  <c r="A441" i="16" s="1"/>
  <c r="B441" i="16"/>
  <c r="G441" i="16"/>
  <c r="F441" i="16"/>
  <c r="D441" i="16"/>
  <c r="K441" i="16"/>
  <c r="C441" i="16"/>
  <c r="I441" i="16"/>
  <c r="E441" i="16"/>
  <c r="H441" i="16"/>
  <c r="P442" i="16"/>
  <c r="F401" i="6"/>
  <c r="C401" i="6"/>
  <c r="J401" i="6"/>
  <c r="K401" i="6"/>
  <c r="L401" i="6" s="1"/>
  <c r="A401" i="6" s="1"/>
  <c r="M401" i="6"/>
  <c r="D401" i="6"/>
  <c r="I401" i="6"/>
  <c r="G401" i="6"/>
  <c r="H401" i="6"/>
  <c r="B401" i="6"/>
  <c r="E401" i="6"/>
  <c r="R402" i="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E442" i="16" l="1"/>
  <c r="B442" i="16"/>
  <c r="H442" i="16"/>
  <c r="I442" i="16"/>
  <c r="D442" i="16"/>
  <c r="K442" i="16"/>
  <c r="G442" i="16"/>
  <c r="C442" i="16"/>
  <c r="J442" i="16"/>
  <c r="A442" i="16" s="1"/>
  <c r="F442" i="16"/>
  <c r="P443" i="16"/>
  <c r="J402" i="6"/>
  <c r="M402" i="6" s="1"/>
  <c r="E402" i="6"/>
  <c r="I402" i="6"/>
  <c r="L402" i="6"/>
  <c r="A402" i="6" s="1"/>
  <c r="H402" i="6"/>
  <c r="G402" i="6"/>
  <c r="F402" i="6"/>
  <c r="B402" i="6"/>
  <c r="D402" i="6"/>
  <c r="K402" i="6"/>
  <c r="C402" i="6"/>
  <c r="R403" i="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B443" i="16" l="1"/>
  <c r="D443" i="16"/>
  <c r="J443" i="16"/>
  <c r="A443" i="16" s="1"/>
  <c r="K443" i="16"/>
  <c r="F443" i="16"/>
  <c r="E443" i="16"/>
  <c r="C443" i="16"/>
  <c r="H443" i="16"/>
  <c r="G443" i="16"/>
  <c r="I443" i="16"/>
  <c r="P444" i="16"/>
  <c r="J403" i="6"/>
  <c r="M403" i="6" s="1"/>
  <c r="E403" i="6"/>
  <c r="D403" i="6"/>
  <c r="I403" i="6"/>
  <c r="G403" i="6"/>
  <c r="C403" i="6"/>
  <c r="B403" i="6"/>
  <c r="F403" i="6"/>
  <c r="K403" i="6"/>
  <c r="L403" i="6" s="1"/>
  <c r="A403" i="6" s="1"/>
  <c r="H403" i="6"/>
  <c r="R404" i="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F444" i="16" l="1"/>
  <c r="G444" i="16"/>
  <c r="J444" i="16"/>
  <c r="A444" i="16" s="1"/>
  <c r="I444" i="16"/>
  <c r="C444" i="16"/>
  <c r="B444" i="16"/>
  <c r="H444" i="16"/>
  <c r="D444" i="16"/>
  <c r="E444" i="16"/>
  <c r="K444" i="16"/>
  <c r="P445" i="16"/>
  <c r="F404" i="6"/>
  <c r="J404" i="6"/>
  <c r="M404" i="6" s="1"/>
  <c r="B404" i="6"/>
  <c r="L404" i="6"/>
  <c r="A404" i="6" s="1"/>
  <c r="G404" i="6"/>
  <c r="K404" i="6"/>
  <c r="H404" i="6"/>
  <c r="C404" i="6"/>
  <c r="I404" i="6"/>
  <c r="E404" i="6"/>
  <c r="D404" i="6"/>
  <c r="R405" i="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I445" i="16" l="1"/>
  <c r="G445" i="16"/>
  <c r="H445" i="16"/>
  <c r="F445" i="16"/>
  <c r="C445" i="16"/>
  <c r="K445" i="16"/>
  <c r="D445" i="16"/>
  <c r="E445" i="16"/>
  <c r="J445" i="16"/>
  <c r="A445" i="16" s="1"/>
  <c r="B445" i="16"/>
  <c r="P446" i="16"/>
  <c r="D405" i="6"/>
  <c r="M405" i="6"/>
  <c r="C405" i="6"/>
  <c r="G405" i="6"/>
  <c r="E405" i="6"/>
  <c r="H405" i="6"/>
  <c r="F405" i="6"/>
  <c r="B405" i="6"/>
  <c r="K405" i="6"/>
  <c r="L405" i="6" s="1"/>
  <c r="A405" i="6" s="1"/>
  <c r="J405" i="6"/>
  <c r="I405" i="6"/>
  <c r="R406" i="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C446" i="16" l="1"/>
  <c r="E446" i="16"/>
  <c r="I446" i="16"/>
  <c r="F446" i="16"/>
  <c r="H446" i="16"/>
  <c r="B446" i="16"/>
  <c r="G446" i="16"/>
  <c r="D446" i="16"/>
  <c r="J446" i="16"/>
  <c r="A446" i="16" s="1"/>
  <c r="K446" i="16"/>
  <c r="P447" i="16"/>
  <c r="B406" i="6"/>
  <c r="J406" i="6"/>
  <c r="M406" i="6" s="1"/>
  <c r="E406" i="6"/>
  <c r="F406" i="6"/>
  <c r="D406" i="6"/>
  <c r="H406" i="6"/>
  <c r="G406" i="6"/>
  <c r="C406" i="6"/>
  <c r="K406" i="6"/>
  <c r="L406" i="6"/>
  <c r="A406" i="6" s="1"/>
  <c r="I406" i="6"/>
  <c r="R407" i="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D447" i="16" l="1"/>
  <c r="F447" i="16"/>
  <c r="B447" i="16"/>
  <c r="H447" i="16"/>
  <c r="E447" i="16"/>
  <c r="I447" i="16"/>
  <c r="C447" i="16"/>
  <c r="J447" i="16"/>
  <c r="A447" i="16" s="1"/>
  <c r="G447" i="16"/>
  <c r="K447" i="16"/>
  <c r="P448" i="16"/>
  <c r="C407" i="6"/>
  <c r="J407" i="6"/>
  <c r="M407" i="6" s="1"/>
  <c r="F407" i="6"/>
  <c r="B407" i="6"/>
  <c r="I407" i="6"/>
  <c r="G407" i="6"/>
  <c r="K407" i="6"/>
  <c r="D407" i="6"/>
  <c r="H407" i="6"/>
  <c r="L407" i="6"/>
  <c r="A407" i="6" s="1"/>
  <c r="E407" i="6"/>
  <c r="R408" i="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J448" i="16" l="1"/>
  <c r="A448" i="16" s="1"/>
  <c r="B448" i="16"/>
  <c r="D448" i="16"/>
  <c r="G448" i="16"/>
  <c r="E448" i="16"/>
  <c r="H448" i="16"/>
  <c r="C448" i="16"/>
  <c r="F448" i="16"/>
  <c r="K448" i="16"/>
  <c r="I448" i="16"/>
  <c r="P449" i="16"/>
  <c r="H408" i="6"/>
  <c r="K408" i="6"/>
  <c r="L408" i="6" s="1"/>
  <c r="A408" i="6" s="1"/>
  <c r="E408" i="6"/>
  <c r="C408" i="6"/>
  <c r="J408" i="6"/>
  <c r="M408" i="6" s="1"/>
  <c r="G408" i="6"/>
  <c r="B408" i="6"/>
  <c r="I408" i="6"/>
  <c r="F408" i="6"/>
  <c r="D408" i="6"/>
  <c r="R409" i="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G449" i="16" l="1"/>
  <c r="I449" i="16"/>
  <c r="B449" i="16"/>
  <c r="J449" i="16"/>
  <c r="A449" i="16" s="1"/>
  <c r="D449" i="16"/>
  <c r="K449" i="16"/>
  <c r="C449" i="16"/>
  <c r="E449" i="16"/>
  <c r="F449" i="16"/>
  <c r="H449" i="16"/>
  <c r="P450" i="16"/>
  <c r="F409" i="6"/>
  <c r="D409" i="6"/>
  <c r="B409" i="6"/>
  <c r="H409" i="6"/>
  <c r="I409" i="6"/>
  <c r="C409" i="6"/>
  <c r="E409" i="6"/>
  <c r="K409" i="6"/>
  <c r="L409" i="6" s="1"/>
  <c r="A409" i="6" s="1"/>
  <c r="J409" i="6"/>
  <c r="M409" i="6" s="1"/>
  <c r="G409" i="6"/>
  <c r="R410" i="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B450" i="16" l="1"/>
  <c r="F450" i="16"/>
  <c r="E450" i="16"/>
  <c r="H450" i="16"/>
  <c r="C450" i="16"/>
  <c r="K450" i="16"/>
  <c r="J450" i="16"/>
  <c r="A450" i="16" s="1"/>
  <c r="G450" i="16"/>
  <c r="I450" i="16"/>
  <c r="D450" i="16"/>
  <c r="P451" i="16"/>
  <c r="F410" i="6"/>
  <c r="G410" i="6"/>
  <c r="H410" i="6"/>
  <c r="B410" i="6"/>
  <c r="C410" i="6"/>
  <c r="D410" i="6"/>
  <c r="K410" i="6"/>
  <c r="L410" i="6" s="1"/>
  <c r="A410" i="6" s="1"/>
  <c r="I410" i="6"/>
  <c r="E410" i="6"/>
  <c r="J410" i="6"/>
  <c r="M410" i="6" s="1"/>
  <c r="R411" i="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D451" i="16" l="1"/>
  <c r="E451" i="16"/>
  <c r="K451" i="16"/>
  <c r="I451" i="16"/>
  <c r="G451" i="16"/>
  <c r="F451" i="16"/>
  <c r="J451" i="16"/>
  <c r="A451" i="16" s="1"/>
  <c r="B451" i="16"/>
  <c r="H451" i="16"/>
  <c r="C451" i="16"/>
  <c r="P452" i="16"/>
  <c r="B411" i="6"/>
  <c r="J411" i="6"/>
  <c r="M411" i="6" s="1"/>
  <c r="H411" i="6"/>
  <c r="L411" i="6"/>
  <c r="A411" i="6" s="1"/>
  <c r="C411" i="6"/>
  <c r="K411" i="6"/>
  <c r="D411" i="6"/>
  <c r="E411" i="6"/>
  <c r="G411" i="6"/>
  <c r="I411" i="6"/>
  <c r="F411" i="6"/>
  <c r="R412" i="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J452" i="16" l="1"/>
  <c r="A452" i="16" s="1"/>
  <c r="D452" i="16"/>
  <c r="C452" i="16"/>
  <c r="K452" i="16"/>
  <c r="I452" i="16"/>
  <c r="F452" i="16"/>
  <c r="B452" i="16"/>
  <c r="G452" i="16"/>
  <c r="H452" i="16"/>
  <c r="E452" i="16"/>
  <c r="P453" i="16"/>
  <c r="E412" i="6"/>
  <c r="H412" i="6"/>
  <c r="F412" i="6"/>
  <c r="K412" i="6"/>
  <c r="D412" i="6"/>
  <c r="G412" i="6"/>
  <c r="J412" i="6"/>
  <c r="M412" i="6" s="1"/>
  <c r="C412" i="6"/>
  <c r="I412" i="6"/>
  <c r="L412" i="6"/>
  <c r="A412" i="6" s="1"/>
  <c r="B412" i="6"/>
  <c r="R413" i="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B413" i="6" l="1"/>
  <c r="C413" i="6"/>
  <c r="G413" i="6"/>
  <c r="L413" i="6"/>
  <c r="A413" i="6" s="1"/>
  <c r="I413" i="6"/>
  <c r="F413" i="6"/>
  <c r="E413" i="6"/>
  <c r="J413" i="6"/>
  <c r="M413" i="6" s="1"/>
  <c r="D413" i="6"/>
  <c r="K413" i="6"/>
  <c r="H413" i="6"/>
  <c r="R414" i="6"/>
  <c r="C453" i="16"/>
  <c r="G453" i="16"/>
  <c r="D453" i="16"/>
  <c r="K453" i="16"/>
  <c r="B453" i="16"/>
  <c r="J453" i="16"/>
  <c r="A453" i="16" s="1"/>
  <c r="E453" i="16"/>
  <c r="I453" i="16"/>
  <c r="F453" i="16"/>
  <c r="H453" i="16"/>
  <c r="P454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D414" i="6" l="1"/>
  <c r="K414" i="6"/>
  <c r="L414" i="6" s="1"/>
  <c r="A414" i="6" s="1"/>
  <c r="E414" i="6"/>
  <c r="J414" i="6"/>
  <c r="M414" i="6" s="1"/>
  <c r="I414" i="6"/>
  <c r="B414" i="6"/>
  <c r="F414" i="6"/>
  <c r="H414" i="6"/>
  <c r="G414" i="6"/>
  <c r="C414" i="6"/>
  <c r="R415" i="6"/>
  <c r="F454" i="16"/>
  <c r="C454" i="16"/>
  <c r="H454" i="16"/>
  <c r="B454" i="16"/>
  <c r="I454" i="16"/>
  <c r="D454" i="16"/>
  <c r="G454" i="16"/>
  <c r="K454" i="16"/>
  <c r="E454" i="16"/>
  <c r="J454" i="16"/>
  <c r="A454" i="16" s="1"/>
  <c r="P455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H415" i="6" l="1"/>
  <c r="B415" i="6"/>
  <c r="D415" i="6"/>
  <c r="J415" i="6"/>
  <c r="K415" i="6"/>
  <c r="M415" i="6" s="1"/>
  <c r="F415" i="6"/>
  <c r="G415" i="6"/>
  <c r="I415" i="6"/>
  <c r="C415" i="6"/>
  <c r="L415" i="6"/>
  <c r="A415" i="6" s="1"/>
  <c r="E415" i="6"/>
  <c r="R416" i="6"/>
  <c r="G455" i="16"/>
  <c r="B455" i="16"/>
  <c r="J455" i="16"/>
  <c r="A455" i="16" s="1"/>
  <c r="D455" i="16"/>
  <c r="C455" i="16"/>
  <c r="F455" i="16"/>
  <c r="H455" i="16"/>
  <c r="I455" i="16"/>
  <c r="E455" i="16"/>
  <c r="K455" i="16"/>
  <c r="P456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G416" i="6" l="1"/>
  <c r="H416" i="6"/>
  <c r="K416" i="6"/>
  <c r="D416" i="6"/>
  <c r="J416" i="6"/>
  <c r="M416" i="6" s="1"/>
  <c r="F416" i="6"/>
  <c r="C416" i="6"/>
  <c r="B416" i="6"/>
  <c r="L416" i="6"/>
  <c r="A416" i="6" s="1"/>
  <c r="I416" i="6"/>
  <c r="E416" i="6"/>
  <c r="R417" i="6"/>
  <c r="B456" i="16"/>
  <c r="I456" i="16"/>
  <c r="D456" i="16"/>
  <c r="E456" i="16"/>
  <c r="C456" i="16"/>
  <c r="F456" i="16"/>
  <c r="H456" i="16"/>
  <c r="K456" i="16"/>
  <c r="G456" i="16"/>
  <c r="J456" i="16"/>
  <c r="A456" i="16" s="1"/>
  <c r="P457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K457" i="16" l="1"/>
  <c r="D457" i="16"/>
  <c r="J457" i="16"/>
  <c r="A457" i="16" s="1"/>
  <c r="B457" i="16"/>
  <c r="F457" i="16"/>
  <c r="H457" i="16"/>
  <c r="E457" i="16"/>
  <c r="C457" i="16"/>
  <c r="I457" i="16"/>
  <c r="G457" i="16"/>
  <c r="P458" i="16"/>
  <c r="E417" i="6"/>
  <c r="G417" i="6"/>
  <c r="B417" i="6"/>
  <c r="K417" i="6"/>
  <c r="H417" i="6"/>
  <c r="F417" i="6"/>
  <c r="D417" i="6"/>
  <c r="L417" i="6"/>
  <c r="A417" i="6" s="1"/>
  <c r="I417" i="6"/>
  <c r="C417" i="6"/>
  <c r="M417" i="6"/>
  <c r="J417" i="6"/>
  <c r="R418" i="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D458" i="16" l="1"/>
  <c r="B458" i="16"/>
  <c r="H458" i="16"/>
  <c r="E458" i="16"/>
  <c r="J458" i="16"/>
  <c r="A458" i="16" s="1"/>
  <c r="C458" i="16"/>
  <c r="I458" i="16"/>
  <c r="F458" i="16"/>
  <c r="K458" i="16"/>
  <c r="G458" i="16"/>
  <c r="P459" i="16"/>
  <c r="D418" i="6"/>
  <c r="G418" i="6"/>
  <c r="E418" i="6"/>
  <c r="L418" i="6"/>
  <c r="A418" i="6" s="1"/>
  <c r="F418" i="6"/>
  <c r="B418" i="6"/>
  <c r="M418" i="6"/>
  <c r="I418" i="6"/>
  <c r="J418" i="6"/>
  <c r="H418" i="6"/>
  <c r="C418" i="6"/>
  <c r="K418" i="6"/>
  <c r="R419" i="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H459" i="16" l="1"/>
  <c r="D459" i="16"/>
  <c r="C459" i="16"/>
  <c r="I459" i="16"/>
  <c r="J459" i="16"/>
  <c r="A459" i="16" s="1"/>
  <c r="G459" i="16"/>
  <c r="F459" i="16"/>
  <c r="K459" i="16"/>
  <c r="E459" i="16"/>
  <c r="B459" i="16"/>
  <c r="P460" i="16"/>
  <c r="E419" i="6"/>
  <c r="G419" i="6"/>
  <c r="H419" i="6"/>
  <c r="J419" i="6"/>
  <c r="L419" i="6"/>
  <c r="A419" i="6" s="1"/>
  <c r="F419" i="6"/>
  <c r="M419" i="6"/>
  <c r="B419" i="6"/>
  <c r="C419" i="6"/>
  <c r="D419" i="6"/>
  <c r="I419" i="6"/>
  <c r="K419" i="6"/>
  <c r="R420" i="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F460" i="16" l="1"/>
  <c r="J460" i="16"/>
  <c r="A460" i="16" s="1"/>
  <c r="E460" i="16"/>
  <c r="C460" i="16"/>
  <c r="D460" i="16"/>
  <c r="H460" i="16"/>
  <c r="B460" i="16"/>
  <c r="I460" i="16"/>
  <c r="G460" i="16"/>
  <c r="K460" i="16"/>
  <c r="P461" i="16"/>
  <c r="D420" i="6"/>
  <c r="I420" i="6"/>
  <c r="J420" i="6"/>
  <c r="M420" i="6" s="1"/>
  <c r="G420" i="6"/>
  <c r="C420" i="6"/>
  <c r="K420" i="6"/>
  <c r="F420" i="6"/>
  <c r="E420" i="6"/>
  <c r="H420" i="6"/>
  <c r="L420" i="6"/>
  <c r="A420" i="6" s="1"/>
  <c r="B420" i="6"/>
  <c r="R421" i="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C461" i="16" l="1"/>
  <c r="D461" i="16"/>
  <c r="J461" i="16"/>
  <c r="A461" i="16" s="1"/>
  <c r="B461" i="16"/>
  <c r="G461" i="16"/>
  <c r="E461" i="16"/>
  <c r="I461" i="16"/>
  <c r="F461" i="16"/>
  <c r="H461" i="16"/>
  <c r="K461" i="16"/>
  <c r="P462" i="16"/>
  <c r="H421" i="6"/>
  <c r="I421" i="6"/>
  <c r="J421" i="6"/>
  <c r="M421" i="6" s="1"/>
  <c r="G421" i="6"/>
  <c r="C421" i="6"/>
  <c r="F421" i="6"/>
  <c r="K421" i="6"/>
  <c r="L421" i="6"/>
  <c r="A421" i="6" s="1"/>
  <c r="D421" i="6"/>
  <c r="B421" i="6"/>
  <c r="E421" i="6"/>
  <c r="R422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H462" i="16" l="1"/>
  <c r="B462" i="16"/>
  <c r="G462" i="16"/>
  <c r="I462" i="16"/>
  <c r="K462" i="16"/>
  <c r="J462" i="16"/>
  <c r="A462" i="16" s="1"/>
  <c r="D462" i="16"/>
  <c r="C462" i="16"/>
  <c r="F462" i="16"/>
  <c r="E462" i="16"/>
  <c r="P463" i="16"/>
  <c r="I422" i="6"/>
  <c r="C422" i="6"/>
  <c r="E422" i="6"/>
  <c r="D422" i="6"/>
  <c r="J422" i="6"/>
  <c r="H422" i="6"/>
  <c r="F422" i="6"/>
  <c r="L422" i="6"/>
  <c r="A422" i="6" s="1"/>
  <c r="M422" i="6"/>
  <c r="G422" i="6"/>
  <c r="K422" i="6"/>
  <c r="B422" i="6"/>
  <c r="R423" i="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F463" i="16" l="1"/>
  <c r="D463" i="16"/>
  <c r="G463" i="16"/>
  <c r="K463" i="16"/>
  <c r="B463" i="16"/>
  <c r="C463" i="16"/>
  <c r="J463" i="16"/>
  <c r="A463" i="16" s="1"/>
  <c r="H463" i="16"/>
  <c r="I463" i="16"/>
  <c r="E463" i="16"/>
  <c r="P464" i="16"/>
  <c r="F423" i="6"/>
  <c r="D423" i="6"/>
  <c r="C423" i="6"/>
  <c r="J423" i="6"/>
  <c r="M423" i="6" s="1"/>
  <c r="L423" i="6"/>
  <c r="A423" i="6" s="1"/>
  <c r="H423" i="6"/>
  <c r="E423" i="6"/>
  <c r="I423" i="6"/>
  <c r="K423" i="6"/>
  <c r="B423" i="6"/>
  <c r="G423" i="6"/>
  <c r="R424" i="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464" i="16" l="1"/>
  <c r="B464" i="16"/>
  <c r="H464" i="16"/>
  <c r="F464" i="16"/>
  <c r="K464" i="16"/>
  <c r="E464" i="16"/>
  <c r="D464" i="16"/>
  <c r="G464" i="16"/>
  <c r="I464" i="16"/>
  <c r="J464" i="16"/>
  <c r="A464" i="16" s="1"/>
  <c r="P465" i="16"/>
  <c r="C424" i="6"/>
  <c r="K424" i="6"/>
  <c r="D424" i="6"/>
  <c r="B424" i="6"/>
  <c r="G424" i="6"/>
  <c r="I424" i="6"/>
  <c r="L424" i="6"/>
  <c r="A424" i="6" s="1"/>
  <c r="F424" i="6"/>
  <c r="H424" i="6"/>
  <c r="E424" i="6"/>
  <c r="J424" i="6"/>
  <c r="M424" i="6" s="1"/>
  <c r="R425" i="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D465" i="16" l="1"/>
  <c r="B465" i="16"/>
  <c r="I465" i="16"/>
  <c r="H465" i="16"/>
  <c r="K465" i="16"/>
  <c r="G465" i="16"/>
  <c r="F465" i="16"/>
  <c r="J465" i="16"/>
  <c r="A465" i="16" s="1"/>
  <c r="E465" i="16"/>
  <c r="C465" i="16"/>
  <c r="P466" i="16"/>
  <c r="I425" i="6"/>
  <c r="J425" i="6"/>
  <c r="M425" i="6" s="1"/>
  <c r="H425" i="6"/>
  <c r="D425" i="6"/>
  <c r="G425" i="6"/>
  <c r="B425" i="6"/>
  <c r="F425" i="6"/>
  <c r="L425" i="6"/>
  <c r="A425" i="6" s="1"/>
  <c r="K425" i="6"/>
  <c r="C425" i="6"/>
  <c r="E425" i="6"/>
  <c r="R426" i="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G426" i="6" l="1"/>
  <c r="J426" i="6"/>
  <c r="M426" i="6" s="1"/>
  <c r="L426" i="6"/>
  <c r="A426" i="6" s="1"/>
  <c r="K426" i="6"/>
  <c r="F426" i="6"/>
  <c r="I426" i="6"/>
  <c r="D426" i="6"/>
  <c r="C426" i="6"/>
  <c r="H426" i="6"/>
  <c r="B426" i="6"/>
  <c r="E426" i="6"/>
  <c r="R427" i="6"/>
  <c r="D466" i="16"/>
  <c r="B466" i="16"/>
  <c r="C466" i="16"/>
  <c r="F466" i="16"/>
  <c r="I466" i="16"/>
  <c r="H466" i="16"/>
  <c r="G466" i="16"/>
  <c r="E466" i="16"/>
  <c r="K466" i="16"/>
  <c r="J466" i="16"/>
  <c r="A466" i="16" s="1"/>
  <c r="P467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F427" i="6" l="1"/>
  <c r="K427" i="6"/>
  <c r="J427" i="6"/>
  <c r="L427" i="6" s="1"/>
  <c r="A427" i="6" s="1"/>
  <c r="H427" i="6"/>
  <c r="I427" i="6"/>
  <c r="G427" i="6"/>
  <c r="M427" i="6"/>
  <c r="B427" i="6"/>
  <c r="C427" i="6"/>
  <c r="D427" i="6"/>
  <c r="E427" i="6"/>
  <c r="R428" i="6"/>
  <c r="F467" i="16"/>
  <c r="E467" i="16"/>
  <c r="J467" i="16"/>
  <c r="A467" i="16" s="1"/>
  <c r="H467" i="16"/>
  <c r="B467" i="16"/>
  <c r="K467" i="16"/>
  <c r="C467" i="16"/>
  <c r="D467" i="16"/>
  <c r="G467" i="16"/>
  <c r="I467" i="16"/>
  <c r="P468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D428" i="6" l="1"/>
  <c r="B428" i="6"/>
  <c r="I428" i="6"/>
  <c r="L428" i="6"/>
  <c r="A428" i="6" s="1"/>
  <c r="E428" i="6"/>
  <c r="C428" i="6"/>
  <c r="F428" i="6"/>
  <c r="J428" i="6"/>
  <c r="M428" i="6" s="1"/>
  <c r="H428" i="6"/>
  <c r="K428" i="6"/>
  <c r="G428" i="6"/>
  <c r="R429" i="6"/>
  <c r="H468" i="16"/>
  <c r="F468" i="16"/>
  <c r="E468" i="16"/>
  <c r="G468" i="16"/>
  <c r="B468" i="16"/>
  <c r="J468" i="16"/>
  <c r="A468" i="16" s="1"/>
  <c r="D468" i="16"/>
  <c r="K468" i="16"/>
  <c r="I468" i="16"/>
  <c r="C468" i="16"/>
  <c r="P469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K429" i="6" l="1"/>
  <c r="F429" i="6"/>
  <c r="I429" i="6"/>
  <c r="J429" i="6"/>
  <c r="C429" i="6"/>
  <c r="G429" i="6"/>
  <c r="E429" i="6"/>
  <c r="D429" i="6"/>
  <c r="H429" i="6"/>
  <c r="L429" i="6"/>
  <c r="A429" i="6" s="1"/>
  <c r="M429" i="6"/>
  <c r="B429" i="6"/>
  <c r="R430" i="6"/>
  <c r="D469" i="16"/>
  <c r="G469" i="16"/>
  <c r="E469" i="16"/>
  <c r="H469" i="16"/>
  <c r="F469" i="16"/>
  <c r="K469" i="16"/>
  <c r="I469" i="16"/>
  <c r="B469" i="16"/>
  <c r="C469" i="16"/>
  <c r="J469" i="16"/>
  <c r="A469" i="16" s="1"/>
  <c r="P470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B430" i="6" l="1"/>
  <c r="J430" i="6"/>
  <c r="M430" i="6" s="1"/>
  <c r="H430" i="6"/>
  <c r="I430" i="6"/>
  <c r="C430" i="6"/>
  <c r="L430" i="6"/>
  <c r="A430" i="6" s="1"/>
  <c r="D430" i="6"/>
  <c r="G430" i="6"/>
  <c r="F430" i="6"/>
  <c r="E430" i="6"/>
  <c r="K430" i="6"/>
  <c r="R431" i="6"/>
  <c r="E470" i="16"/>
  <c r="H470" i="16"/>
  <c r="D470" i="16"/>
  <c r="G470" i="16"/>
  <c r="J470" i="16"/>
  <c r="A470" i="16" s="1"/>
  <c r="F470" i="16"/>
  <c r="K470" i="16"/>
  <c r="I470" i="16"/>
  <c r="C470" i="16"/>
  <c r="B470" i="16"/>
  <c r="P471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F431" i="6" l="1"/>
  <c r="J431" i="6"/>
  <c r="M431" i="6" s="1"/>
  <c r="G431" i="6"/>
  <c r="E431" i="6"/>
  <c r="K431" i="6"/>
  <c r="H431" i="6"/>
  <c r="I431" i="6"/>
  <c r="D431" i="6"/>
  <c r="C431" i="6"/>
  <c r="B431" i="6"/>
  <c r="L431" i="6"/>
  <c r="A431" i="6" s="1"/>
  <c r="R432" i="6"/>
  <c r="H471" i="16"/>
  <c r="G471" i="16"/>
  <c r="B471" i="16"/>
  <c r="C471" i="16"/>
  <c r="I471" i="16"/>
  <c r="E471" i="16"/>
  <c r="F471" i="16"/>
  <c r="K471" i="16"/>
  <c r="J471" i="16"/>
  <c r="A471" i="16" s="1"/>
  <c r="D471" i="16"/>
  <c r="P472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I432" i="6" l="1"/>
  <c r="E432" i="6"/>
  <c r="K432" i="6"/>
  <c r="L432" i="6" s="1"/>
  <c r="A432" i="6" s="1"/>
  <c r="H432" i="6"/>
  <c r="G432" i="6"/>
  <c r="C432" i="6"/>
  <c r="F432" i="6"/>
  <c r="B432" i="6"/>
  <c r="D432" i="6"/>
  <c r="J432" i="6"/>
  <c r="M432" i="6" s="1"/>
  <c r="R433" i="6"/>
  <c r="K472" i="16"/>
  <c r="J472" i="16"/>
  <c r="A472" i="16" s="1"/>
  <c r="C472" i="16"/>
  <c r="H472" i="16"/>
  <c r="E472" i="16"/>
  <c r="G472" i="16"/>
  <c r="F472" i="16"/>
  <c r="D472" i="16"/>
  <c r="B472" i="16"/>
  <c r="I472" i="16"/>
  <c r="P473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G433" i="6" l="1"/>
  <c r="K433" i="6"/>
  <c r="L433" i="6" s="1"/>
  <c r="A433" i="6" s="1"/>
  <c r="H433" i="6"/>
  <c r="B433" i="6"/>
  <c r="D433" i="6"/>
  <c r="J433" i="6"/>
  <c r="M433" i="6" s="1"/>
  <c r="F433" i="6"/>
  <c r="C433" i="6"/>
  <c r="I433" i="6"/>
  <c r="E433" i="6"/>
  <c r="R434" i="6"/>
  <c r="J473" i="16"/>
  <c r="A473" i="16" s="1"/>
  <c r="B473" i="16"/>
  <c r="E473" i="16"/>
  <c r="D473" i="16"/>
  <c r="I473" i="16"/>
  <c r="C473" i="16"/>
  <c r="H473" i="16"/>
  <c r="F473" i="16"/>
  <c r="K473" i="16"/>
  <c r="G473" i="16"/>
  <c r="P474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B434" i="6" l="1"/>
  <c r="D434" i="6"/>
  <c r="L434" i="6"/>
  <c r="A434" i="6" s="1"/>
  <c r="F434" i="6"/>
  <c r="J434" i="6"/>
  <c r="C434" i="6"/>
  <c r="M434" i="6"/>
  <c r="H434" i="6"/>
  <c r="K434" i="6"/>
  <c r="I434" i="6"/>
  <c r="E434" i="6"/>
  <c r="G434" i="6"/>
  <c r="R435" i="6"/>
  <c r="J474" i="16"/>
  <c r="A474" i="16" s="1"/>
  <c r="B474" i="16"/>
  <c r="H474" i="16"/>
  <c r="K474" i="16"/>
  <c r="E474" i="16"/>
  <c r="C474" i="16"/>
  <c r="F474" i="16"/>
  <c r="D474" i="16"/>
  <c r="G474" i="16"/>
  <c r="I474" i="16"/>
  <c r="P475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D435" i="6" l="1"/>
  <c r="C435" i="6"/>
  <c r="I435" i="6"/>
  <c r="B435" i="6"/>
  <c r="K435" i="6"/>
  <c r="F435" i="6"/>
  <c r="J435" i="6"/>
  <c r="L435" i="6"/>
  <c r="A435" i="6" s="1"/>
  <c r="G435" i="6"/>
  <c r="E435" i="6"/>
  <c r="H435" i="6"/>
  <c r="M435" i="6"/>
  <c r="R436" i="6"/>
  <c r="C475" i="16"/>
  <c r="E475" i="16"/>
  <c r="I475" i="16"/>
  <c r="H475" i="16"/>
  <c r="G475" i="16"/>
  <c r="J475" i="16"/>
  <c r="A475" i="16" s="1"/>
  <c r="K475" i="16"/>
  <c r="F475" i="16"/>
  <c r="D475" i="16"/>
  <c r="B475" i="16"/>
  <c r="P476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B436" i="6" l="1"/>
  <c r="E436" i="6"/>
  <c r="C436" i="6"/>
  <c r="G436" i="6"/>
  <c r="F436" i="6"/>
  <c r="K436" i="6"/>
  <c r="J436" i="6"/>
  <c r="M436" i="6" s="1"/>
  <c r="I436" i="6"/>
  <c r="L436" i="6"/>
  <c r="A436" i="6" s="1"/>
  <c r="D436" i="6"/>
  <c r="H436" i="6"/>
  <c r="R437" i="6"/>
  <c r="C476" i="16"/>
  <c r="B476" i="16"/>
  <c r="G476" i="16"/>
  <c r="H476" i="16"/>
  <c r="E476" i="16"/>
  <c r="I476" i="16"/>
  <c r="K476" i="16"/>
  <c r="F476" i="16"/>
  <c r="D476" i="16"/>
  <c r="J476" i="16"/>
  <c r="A476" i="16" s="1"/>
  <c r="P477" i="16"/>
  <c r="D500" i="15"/>
  <c r="H500" i="15"/>
  <c r="I500" i="15"/>
  <c r="A500" i="15"/>
  <c r="B500" i="15"/>
  <c r="E500" i="15"/>
  <c r="G500" i="15"/>
  <c r="F500" i="15"/>
  <c r="J500" i="15"/>
  <c r="C500" i="15"/>
  <c r="G437" i="6" l="1"/>
  <c r="F437" i="6"/>
  <c r="E437" i="6"/>
  <c r="M437" i="6"/>
  <c r="H437" i="6"/>
  <c r="C437" i="6"/>
  <c r="D437" i="6"/>
  <c r="I437" i="6"/>
  <c r="J437" i="6"/>
  <c r="L437" i="6" s="1"/>
  <c r="B437" i="6"/>
  <c r="K437" i="6"/>
  <c r="R438" i="6"/>
  <c r="H477" i="16"/>
  <c r="J477" i="16"/>
  <c r="A477" i="16" s="1"/>
  <c r="B477" i="16"/>
  <c r="C477" i="16"/>
  <c r="I477" i="16"/>
  <c r="F477" i="16"/>
  <c r="E477" i="16"/>
  <c r="G477" i="16"/>
  <c r="D477" i="16"/>
  <c r="K477" i="16"/>
  <c r="P478" i="16"/>
  <c r="F478" i="16" l="1"/>
  <c r="G478" i="16"/>
  <c r="I478" i="16"/>
  <c r="E478" i="16"/>
  <c r="C478" i="16"/>
  <c r="H478" i="16"/>
  <c r="B478" i="16"/>
  <c r="J478" i="16"/>
  <c r="K478" i="16"/>
  <c r="D478" i="16"/>
  <c r="P479" i="16"/>
  <c r="C438" i="6"/>
  <c r="H438" i="6"/>
  <c r="E438" i="6"/>
  <c r="F438" i="6"/>
  <c r="D438" i="6"/>
  <c r="I438" i="6"/>
  <c r="L438" i="6"/>
  <c r="A438" i="6" s="1"/>
  <c r="J438" i="6"/>
  <c r="M438" i="6" s="1"/>
  <c r="K438" i="6"/>
  <c r="G438" i="6"/>
  <c r="B438" i="6"/>
  <c r="R439" i="6"/>
  <c r="A437" i="6"/>
  <c r="A478" i="16" l="1"/>
  <c r="J479" i="16"/>
  <c r="A479" i="16" s="1"/>
  <c r="F479" i="16"/>
  <c r="E479" i="16"/>
  <c r="D479" i="16"/>
  <c r="H479" i="16"/>
  <c r="C479" i="16"/>
  <c r="I479" i="16"/>
  <c r="B479" i="16"/>
  <c r="K479" i="16"/>
  <c r="G479" i="16"/>
  <c r="P480" i="16"/>
  <c r="J439" i="6"/>
  <c r="L439" i="6"/>
  <c r="H439" i="6"/>
  <c r="D439" i="6"/>
  <c r="G439" i="6"/>
  <c r="E439" i="6"/>
  <c r="I439" i="6"/>
  <c r="C439" i="6"/>
  <c r="B439" i="6"/>
  <c r="K439" i="6"/>
  <c r="M439" i="6"/>
  <c r="F439" i="6"/>
  <c r="R440" i="6"/>
  <c r="J480" i="16" l="1"/>
  <c r="D480" i="16"/>
  <c r="F480" i="16"/>
  <c r="C480" i="16"/>
  <c r="E480" i="16"/>
  <c r="I480" i="16"/>
  <c r="B480" i="16"/>
  <c r="K480" i="16"/>
  <c r="G480" i="16"/>
  <c r="H480" i="16"/>
  <c r="P481" i="16"/>
  <c r="F440" i="6"/>
  <c r="B440" i="6"/>
  <c r="L440" i="6"/>
  <c r="G440" i="6"/>
  <c r="D440" i="6"/>
  <c r="H440" i="6"/>
  <c r="J440" i="6"/>
  <c r="M440" i="6" s="1"/>
  <c r="E440" i="6"/>
  <c r="I440" i="6"/>
  <c r="C440" i="6"/>
  <c r="K440" i="6"/>
  <c r="R441" i="6"/>
  <c r="A439" i="6"/>
  <c r="A440" i="6" l="1"/>
  <c r="B481" i="16"/>
  <c r="I481" i="16"/>
  <c r="C481" i="16"/>
  <c r="K481" i="16"/>
  <c r="J481" i="16"/>
  <c r="E481" i="16"/>
  <c r="G481" i="16"/>
  <c r="H481" i="16"/>
  <c r="F481" i="16"/>
  <c r="D481" i="16"/>
  <c r="P482" i="16"/>
  <c r="I441" i="6"/>
  <c r="H441" i="6"/>
  <c r="C441" i="6"/>
  <c r="J441" i="6"/>
  <c r="M441" i="6" s="1"/>
  <c r="L441" i="6"/>
  <c r="G441" i="6"/>
  <c r="D441" i="6"/>
  <c r="B441" i="6"/>
  <c r="F441" i="6"/>
  <c r="E441" i="6"/>
  <c r="K441" i="6"/>
  <c r="R442" i="6"/>
  <c r="A480" i="16"/>
  <c r="A481" i="16" l="1"/>
  <c r="B482" i="16"/>
  <c r="D482" i="16"/>
  <c r="I482" i="16"/>
  <c r="G482" i="16"/>
  <c r="F482" i="16"/>
  <c r="E482" i="16"/>
  <c r="C482" i="16"/>
  <c r="J482" i="16"/>
  <c r="K482" i="16"/>
  <c r="H482" i="16"/>
  <c r="P483" i="16"/>
  <c r="A441" i="6"/>
  <c r="C442" i="6"/>
  <c r="J442" i="6"/>
  <c r="M442" i="6" s="1"/>
  <c r="B442" i="6"/>
  <c r="E442" i="6"/>
  <c r="G442" i="6"/>
  <c r="H442" i="6"/>
  <c r="L442" i="6"/>
  <c r="I442" i="6"/>
  <c r="D442" i="6"/>
  <c r="K442" i="6"/>
  <c r="F442" i="6"/>
  <c r="R443" i="6"/>
  <c r="D443" i="6" l="1"/>
  <c r="I443" i="6"/>
  <c r="F443" i="6"/>
  <c r="E443" i="6"/>
  <c r="G443" i="6"/>
  <c r="L443" i="6"/>
  <c r="J443" i="6"/>
  <c r="M443" i="6" s="1"/>
  <c r="H443" i="6"/>
  <c r="B443" i="6"/>
  <c r="C443" i="6"/>
  <c r="K443" i="6"/>
  <c r="R444" i="6"/>
  <c r="B483" i="16"/>
  <c r="G483" i="16"/>
  <c r="I483" i="16"/>
  <c r="E483" i="16"/>
  <c r="C483" i="16"/>
  <c r="H483" i="16"/>
  <c r="K483" i="16"/>
  <c r="D483" i="16"/>
  <c r="F483" i="16"/>
  <c r="J483" i="16"/>
  <c r="A483" i="16" s="1"/>
  <c r="P484" i="16"/>
  <c r="A482" i="16"/>
  <c r="A442" i="6"/>
  <c r="A443" i="6" l="1"/>
  <c r="K484" i="16"/>
  <c r="I484" i="16"/>
  <c r="G484" i="16"/>
  <c r="J484" i="16"/>
  <c r="D484" i="16"/>
  <c r="C484" i="16"/>
  <c r="B484" i="16"/>
  <c r="F484" i="16"/>
  <c r="E484" i="16"/>
  <c r="H484" i="16"/>
  <c r="P485" i="16"/>
  <c r="F444" i="6"/>
  <c r="J444" i="6"/>
  <c r="M444" i="6" s="1"/>
  <c r="B444" i="6"/>
  <c r="E444" i="6"/>
  <c r="H444" i="6"/>
  <c r="K444" i="6"/>
  <c r="L444" i="6" s="1"/>
  <c r="D444" i="6"/>
  <c r="G444" i="6"/>
  <c r="I444" i="6"/>
  <c r="C444" i="6"/>
  <c r="R445" i="6"/>
  <c r="A484" i="16" l="1"/>
  <c r="F485" i="16"/>
  <c r="K485" i="16"/>
  <c r="E485" i="16"/>
  <c r="I485" i="16"/>
  <c r="H485" i="16"/>
  <c r="C485" i="16"/>
  <c r="G485" i="16"/>
  <c r="D485" i="16"/>
  <c r="B485" i="16"/>
  <c r="J485" i="16"/>
  <c r="A485" i="16" s="1"/>
  <c r="P486" i="16"/>
  <c r="A444" i="6"/>
  <c r="C445" i="6"/>
  <c r="E445" i="6"/>
  <c r="H445" i="6"/>
  <c r="I445" i="6"/>
  <c r="J445" i="6"/>
  <c r="M445" i="6" s="1"/>
  <c r="G445" i="6"/>
  <c r="D445" i="6"/>
  <c r="F445" i="6"/>
  <c r="B445" i="6"/>
  <c r="L445" i="6"/>
  <c r="A445" i="6" s="1"/>
  <c r="K445" i="6"/>
  <c r="R446" i="6"/>
  <c r="D446" i="6" l="1"/>
  <c r="I446" i="6"/>
  <c r="K446" i="6"/>
  <c r="B446" i="6"/>
  <c r="L446" i="6"/>
  <c r="A446" i="6" s="1"/>
  <c r="J446" i="6"/>
  <c r="M446" i="6"/>
  <c r="F446" i="6"/>
  <c r="G446" i="6"/>
  <c r="C446" i="6"/>
  <c r="H446" i="6"/>
  <c r="E446" i="6"/>
  <c r="R447" i="6"/>
  <c r="C486" i="16"/>
  <c r="E486" i="16"/>
  <c r="D486" i="16"/>
  <c r="B486" i="16"/>
  <c r="I486" i="16"/>
  <c r="H486" i="16"/>
  <c r="F486" i="16"/>
  <c r="J486" i="16"/>
  <c r="A486" i="16" s="1"/>
  <c r="G486" i="16"/>
  <c r="K486" i="16"/>
  <c r="P487" i="16"/>
  <c r="E487" i="16" l="1"/>
  <c r="D487" i="16"/>
  <c r="J487" i="16"/>
  <c r="A487" i="16" s="1"/>
  <c r="B487" i="16"/>
  <c r="C487" i="16"/>
  <c r="I487" i="16"/>
  <c r="G487" i="16"/>
  <c r="H487" i="16"/>
  <c r="F487" i="16"/>
  <c r="K487" i="16"/>
  <c r="P488" i="16"/>
  <c r="B447" i="6"/>
  <c r="H447" i="6"/>
  <c r="E447" i="6"/>
  <c r="C447" i="6"/>
  <c r="F447" i="6"/>
  <c r="I447" i="6"/>
  <c r="K447" i="6"/>
  <c r="G447" i="6"/>
  <c r="J447" i="6"/>
  <c r="M447" i="6" s="1"/>
  <c r="D447" i="6"/>
  <c r="L447" i="6"/>
  <c r="A447" i="6" s="1"/>
  <c r="R448" i="6"/>
  <c r="G448" i="6" l="1"/>
  <c r="B448" i="6"/>
  <c r="H448" i="6"/>
  <c r="F448" i="6"/>
  <c r="J448" i="6"/>
  <c r="M448" i="6" s="1"/>
  <c r="K448" i="6"/>
  <c r="E448" i="6"/>
  <c r="L448" i="6"/>
  <c r="A448" i="6" s="1"/>
  <c r="C448" i="6"/>
  <c r="I448" i="6"/>
  <c r="D448" i="6"/>
  <c r="R449" i="6"/>
  <c r="E488" i="16"/>
  <c r="C488" i="16"/>
  <c r="B488" i="16"/>
  <c r="K488" i="16"/>
  <c r="I488" i="16"/>
  <c r="J488" i="16"/>
  <c r="A488" i="16" s="1"/>
  <c r="D488" i="16"/>
  <c r="H488" i="16"/>
  <c r="G488" i="16"/>
  <c r="F488" i="16"/>
  <c r="P489" i="16"/>
  <c r="D489" i="16" l="1"/>
  <c r="B489" i="16"/>
  <c r="I489" i="16"/>
  <c r="C489" i="16"/>
  <c r="J489" i="16"/>
  <c r="A489" i="16" s="1"/>
  <c r="E489" i="16"/>
  <c r="F489" i="16"/>
  <c r="H489" i="16"/>
  <c r="K489" i="16"/>
  <c r="G489" i="16"/>
  <c r="P490" i="16"/>
  <c r="E449" i="6"/>
  <c r="I449" i="6"/>
  <c r="D449" i="6"/>
  <c r="L449" i="6"/>
  <c r="A449" i="6" s="1"/>
  <c r="F449" i="6"/>
  <c r="B449" i="6"/>
  <c r="G449" i="6"/>
  <c r="K449" i="6"/>
  <c r="C449" i="6"/>
  <c r="H449" i="6"/>
  <c r="J449" i="6"/>
  <c r="M449" i="6" s="1"/>
  <c r="R450" i="6"/>
  <c r="H490" i="16" l="1"/>
  <c r="C490" i="16"/>
  <c r="K490" i="16"/>
  <c r="E490" i="16"/>
  <c r="D490" i="16"/>
  <c r="J490" i="16"/>
  <c r="A490" i="16" s="1"/>
  <c r="G490" i="16"/>
  <c r="B490" i="16"/>
  <c r="F490" i="16"/>
  <c r="I490" i="16"/>
  <c r="P491" i="16"/>
  <c r="E450" i="6"/>
  <c r="F450" i="6"/>
  <c r="K450" i="6"/>
  <c r="I450" i="6"/>
  <c r="B450" i="6"/>
  <c r="G450" i="6"/>
  <c r="D450" i="6"/>
  <c r="C450" i="6"/>
  <c r="L450" i="6"/>
  <c r="A450" i="6" s="1"/>
  <c r="H450" i="6"/>
  <c r="J450" i="6"/>
  <c r="M450" i="6" s="1"/>
  <c r="R451" i="6"/>
  <c r="F451" i="6" l="1"/>
  <c r="D451" i="6"/>
  <c r="J451" i="6"/>
  <c r="G451" i="6"/>
  <c r="M451" i="6"/>
  <c r="B451" i="6"/>
  <c r="E451" i="6"/>
  <c r="K451" i="6"/>
  <c r="H451" i="6"/>
  <c r="I451" i="6"/>
  <c r="C451" i="6"/>
  <c r="L451" i="6"/>
  <c r="A451" i="6" s="1"/>
  <c r="R452" i="6"/>
  <c r="H491" i="16"/>
  <c r="F491" i="16"/>
  <c r="D491" i="16"/>
  <c r="G491" i="16"/>
  <c r="K491" i="16"/>
  <c r="E491" i="16"/>
  <c r="B491" i="16"/>
  <c r="J491" i="16"/>
  <c r="A491" i="16" s="1"/>
  <c r="C491" i="16"/>
  <c r="I491" i="16"/>
  <c r="P492" i="16"/>
  <c r="H492" i="16" l="1"/>
  <c r="D492" i="16"/>
  <c r="K492" i="16"/>
  <c r="G492" i="16"/>
  <c r="I492" i="16"/>
  <c r="E492" i="16"/>
  <c r="C492" i="16"/>
  <c r="J492" i="16"/>
  <c r="A492" i="16" s="1"/>
  <c r="B492" i="16"/>
  <c r="F492" i="16"/>
  <c r="P493" i="16"/>
  <c r="K452" i="6"/>
  <c r="J452" i="6"/>
  <c r="M452" i="6"/>
  <c r="G452" i="6"/>
  <c r="B452" i="6"/>
  <c r="L452" i="6"/>
  <c r="A452" i="6" s="1"/>
  <c r="E452" i="6"/>
  <c r="F452" i="6"/>
  <c r="H452" i="6"/>
  <c r="D452" i="6"/>
  <c r="I452" i="6"/>
  <c r="C452" i="6"/>
  <c r="R453" i="6"/>
  <c r="L453" i="6" l="1"/>
  <c r="A453" i="6" s="1"/>
  <c r="D453" i="6"/>
  <c r="I453" i="6"/>
  <c r="C453" i="6"/>
  <c r="K453" i="6"/>
  <c r="J453" i="6"/>
  <c r="M453" i="6"/>
  <c r="F453" i="6"/>
  <c r="E453" i="6"/>
  <c r="G453" i="6"/>
  <c r="H453" i="6"/>
  <c r="B453" i="6"/>
  <c r="R454" i="6"/>
  <c r="I493" i="16"/>
  <c r="D493" i="16"/>
  <c r="G493" i="16"/>
  <c r="C493" i="16"/>
  <c r="F493" i="16"/>
  <c r="K493" i="16"/>
  <c r="J493" i="16"/>
  <c r="A493" i="16" s="1"/>
  <c r="E493" i="16"/>
  <c r="H493" i="16"/>
  <c r="B493" i="16"/>
  <c r="P494" i="16"/>
  <c r="H494" i="16" l="1"/>
  <c r="K494" i="16"/>
  <c r="J494" i="16"/>
  <c r="A494" i="16" s="1"/>
  <c r="B494" i="16"/>
  <c r="G494" i="16"/>
  <c r="F494" i="16"/>
  <c r="E494" i="16"/>
  <c r="D494" i="16"/>
  <c r="I494" i="16"/>
  <c r="C494" i="16"/>
  <c r="P495" i="16"/>
  <c r="G454" i="6"/>
  <c r="B454" i="6"/>
  <c r="D454" i="6"/>
  <c r="L454" i="6"/>
  <c r="A454" i="6" s="1"/>
  <c r="F454" i="6"/>
  <c r="C454" i="6"/>
  <c r="I454" i="6"/>
  <c r="H454" i="6"/>
  <c r="E454" i="6"/>
  <c r="J454" i="6"/>
  <c r="M454" i="6" s="1"/>
  <c r="K454" i="6"/>
  <c r="R455" i="6"/>
  <c r="H455" i="6" l="1"/>
  <c r="F455" i="6"/>
  <c r="E455" i="6"/>
  <c r="I455" i="6"/>
  <c r="B455" i="6"/>
  <c r="K455" i="6"/>
  <c r="L455" i="6" s="1"/>
  <c r="A455" i="6" s="1"/>
  <c r="C455" i="6"/>
  <c r="G455" i="6"/>
  <c r="M455" i="6"/>
  <c r="J455" i="6"/>
  <c r="D455" i="6"/>
  <c r="R456" i="6"/>
  <c r="B495" i="16"/>
  <c r="G495" i="16"/>
  <c r="H495" i="16"/>
  <c r="I495" i="16"/>
  <c r="K495" i="16"/>
  <c r="J495" i="16"/>
  <c r="A495" i="16" s="1"/>
  <c r="D495" i="16"/>
  <c r="F495" i="16"/>
  <c r="C495" i="16"/>
  <c r="E495" i="16"/>
  <c r="P496" i="16"/>
  <c r="J456" i="6" l="1"/>
  <c r="K456" i="6"/>
  <c r="B456" i="6"/>
  <c r="M456" i="6"/>
  <c r="F456" i="6"/>
  <c r="G456" i="6"/>
  <c r="D456" i="6"/>
  <c r="I456" i="6"/>
  <c r="C456" i="6"/>
  <c r="L456" i="6"/>
  <c r="A456" i="6" s="1"/>
  <c r="E456" i="6"/>
  <c r="H456" i="6"/>
  <c r="R457" i="6"/>
  <c r="K496" i="16"/>
  <c r="G496" i="16"/>
  <c r="F496" i="16"/>
  <c r="D496" i="16"/>
  <c r="C496" i="16"/>
  <c r="E496" i="16"/>
  <c r="H496" i="16"/>
  <c r="B496" i="16"/>
  <c r="I496" i="16"/>
  <c r="J496" i="16"/>
  <c r="A496" i="16" s="1"/>
  <c r="P497" i="16"/>
  <c r="I497" i="16" l="1"/>
  <c r="E497" i="16"/>
  <c r="J497" i="16"/>
  <c r="A497" i="16" s="1"/>
  <c r="C497" i="16"/>
  <c r="K497" i="16"/>
  <c r="H497" i="16"/>
  <c r="G497" i="16"/>
  <c r="B497" i="16"/>
  <c r="D497" i="16"/>
  <c r="F497" i="16"/>
  <c r="P498" i="16"/>
  <c r="M457" i="6"/>
  <c r="J457" i="6"/>
  <c r="L457" i="6" s="1"/>
  <c r="A457" i="6" s="1"/>
  <c r="H457" i="6"/>
  <c r="E457" i="6"/>
  <c r="B457" i="6"/>
  <c r="K457" i="6"/>
  <c r="I457" i="6"/>
  <c r="D457" i="6"/>
  <c r="C457" i="6"/>
  <c r="F457" i="6"/>
  <c r="G457" i="6"/>
  <c r="R458" i="6"/>
  <c r="J458" i="6" l="1"/>
  <c r="E458" i="6"/>
  <c r="D458" i="6"/>
  <c r="H458" i="6"/>
  <c r="C458" i="6"/>
  <c r="K458" i="6"/>
  <c r="M458" i="6"/>
  <c r="G458" i="6"/>
  <c r="L458" i="6"/>
  <c r="A458" i="6" s="1"/>
  <c r="F458" i="6"/>
  <c r="B458" i="6"/>
  <c r="I458" i="6"/>
  <c r="R459" i="6"/>
  <c r="C498" i="16"/>
  <c r="I498" i="16"/>
  <c r="J498" i="16"/>
  <c r="A498" i="16" s="1"/>
  <c r="G498" i="16"/>
  <c r="E498" i="16"/>
  <c r="F498" i="16"/>
  <c r="H498" i="16"/>
  <c r="K498" i="16"/>
  <c r="D498" i="16"/>
  <c r="B498" i="16"/>
  <c r="P499" i="16"/>
  <c r="G459" i="6" l="1"/>
  <c r="E459" i="6"/>
  <c r="H459" i="6"/>
  <c r="K459" i="6"/>
  <c r="D459" i="6"/>
  <c r="B459" i="6"/>
  <c r="M459" i="6"/>
  <c r="I459" i="6"/>
  <c r="F459" i="6"/>
  <c r="C459" i="6"/>
  <c r="L459" i="6"/>
  <c r="A459" i="6" s="1"/>
  <c r="J459" i="6"/>
  <c r="R460" i="6"/>
  <c r="F499" i="16"/>
  <c r="E499" i="16"/>
  <c r="I499" i="16"/>
  <c r="J499" i="16"/>
  <c r="A499" i="16" s="1"/>
  <c r="D499" i="16"/>
  <c r="K499" i="16"/>
  <c r="B499" i="16"/>
  <c r="C499" i="16"/>
  <c r="G499" i="16"/>
  <c r="H499" i="16"/>
  <c r="P500" i="16"/>
  <c r="C500" i="16" l="1"/>
  <c r="E500" i="16"/>
  <c r="B500" i="16"/>
  <c r="D500" i="16"/>
  <c r="H500" i="16"/>
  <c r="I500" i="16"/>
  <c r="K500" i="16"/>
  <c r="G500" i="16"/>
  <c r="J500" i="16"/>
  <c r="F500" i="16"/>
  <c r="E460" i="6"/>
  <c r="I460" i="6"/>
  <c r="K460" i="6"/>
  <c r="F460" i="6"/>
  <c r="C460" i="6"/>
  <c r="B460" i="6"/>
  <c r="J460" i="6"/>
  <c r="L460" i="6" s="1"/>
  <c r="A460" i="6" s="1"/>
  <c r="D460" i="6"/>
  <c r="G460" i="6"/>
  <c r="H460" i="6"/>
  <c r="M460" i="6"/>
  <c r="R461" i="6"/>
  <c r="D461" i="6" l="1"/>
  <c r="J461" i="6"/>
  <c r="M461" i="6" s="1"/>
  <c r="G461" i="6"/>
  <c r="B461" i="6"/>
  <c r="K461" i="6"/>
  <c r="L461" i="6" s="1"/>
  <c r="A461" i="6" s="1"/>
  <c r="F461" i="6"/>
  <c r="H461" i="6"/>
  <c r="I461" i="6"/>
  <c r="C461" i="6"/>
  <c r="E461" i="6"/>
  <c r="R462" i="6"/>
  <c r="A41" i="16"/>
  <c r="A43" i="16"/>
  <c r="A42" i="16"/>
  <c r="A44" i="16"/>
  <c r="A45" i="16"/>
  <c r="A46" i="16"/>
  <c r="A47" i="16"/>
  <c r="A48" i="16"/>
  <c r="A49" i="16"/>
  <c r="A50" i="16"/>
  <c r="A51" i="16"/>
  <c r="A52" i="16"/>
  <c r="A55" i="16"/>
  <c r="A54" i="16"/>
  <c r="A57" i="16"/>
  <c r="A53" i="16"/>
  <c r="A56" i="16"/>
  <c r="A59" i="16"/>
  <c r="A58" i="16"/>
  <c r="A61" i="16"/>
  <c r="A60" i="16"/>
  <c r="A63" i="16"/>
  <c r="A62" i="16"/>
  <c r="A65" i="16"/>
  <c r="A67" i="16"/>
  <c r="A64" i="16"/>
  <c r="A68" i="16"/>
  <c r="A69" i="16"/>
  <c r="A66" i="16"/>
  <c r="A70" i="16"/>
  <c r="A71" i="16"/>
  <c r="A72" i="16"/>
  <c r="A74" i="16"/>
  <c r="A73" i="16"/>
  <c r="A75" i="16"/>
  <c r="A77" i="16"/>
  <c r="A76" i="16"/>
  <c r="A78" i="16"/>
  <c r="A79" i="16"/>
  <c r="A80" i="16"/>
  <c r="A81" i="16"/>
  <c r="A82" i="16"/>
  <c r="A83" i="16"/>
  <c r="A84" i="16"/>
  <c r="A85" i="16"/>
  <c r="A87" i="16"/>
  <c r="A86" i="16"/>
  <c r="A88" i="16"/>
  <c r="A90" i="16"/>
  <c r="A89" i="16"/>
  <c r="A91" i="16"/>
  <c r="A92" i="16"/>
  <c r="A93" i="16"/>
  <c r="A500" i="16"/>
  <c r="A38" i="16"/>
  <c r="A11" i="16"/>
  <c r="A21" i="16"/>
  <c r="A15" i="16"/>
  <c r="A30" i="16"/>
  <c r="A40" i="16"/>
  <c r="A36" i="16"/>
  <c r="A27" i="16"/>
  <c r="A32" i="16"/>
  <c r="A26" i="16"/>
  <c r="A9" i="16"/>
  <c r="A17" i="16"/>
  <c r="A13" i="16"/>
  <c r="A6" i="16"/>
  <c r="A34" i="16"/>
  <c r="A37" i="16"/>
  <c r="A33" i="16"/>
  <c r="A20" i="16"/>
  <c r="A12" i="16"/>
  <c r="A24" i="16"/>
  <c r="A7" i="16"/>
  <c r="A23" i="16"/>
  <c r="A5" i="16"/>
  <c r="A39" i="16"/>
  <c r="A35" i="16"/>
  <c r="A10" i="16"/>
  <c r="A16" i="16"/>
  <c r="A25" i="16"/>
  <c r="A29" i="16"/>
  <c r="A22" i="16"/>
  <c r="A14" i="16"/>
  <c r="A28" i="16"/>
  <c r="A8" i="16"/>
  <c r="A19" i="16"/>
  <c r="A18" i="16"/>
  <c r="A31" i="16"/>
  <c r="G42" i="15" l="1"/>
  <c r="F42" i="15"/>
  <c r="C42" i="15"/>
  <c r="H42" i="15"/>
  <c r="E42" i="15"/>
  <c r="A42" i="15"/>
  <c r="B42" i="15"/>
  <c r="D42" i="15"/>
  <c r="G43" i="15"/>
  <c r="D43" i="15"/>
  <c r="F43" i="15"/>
  <c r="B43" i="15"/>
  <c r="A43" i="15"/>
  <c r="H43" i="15"/>
  <c r="E43" i="15"/>
  <c r="C43" i="15"/>
  <c r="A44" i="15"/>
  <c r="E44" i="15"/>
  <c r="H44" i="15"/>
  <c r="F44" i="15"/>
  <c r="D44" i="15"/>
  <c r="B44" i="15"/>
  <c r="C44" i="15"/>
  <c r="G44" i="15"/>
  <c r="D45" i="15"/>
  <c r="F45" i="15"/>
  <c r="C45" i="15"/>
  <c r="H45" i="15"/>
  <c r="B45" i="15"/>
  <c r="E45" i="15"/>
  <c r="G45" i="15"/>
  <c r="A45" i="15"/>
  <c r="E46" i="15"/>
  <c r="H46" i="15"/>
  <c r="A46" i="15"/>
  <c r="F46" i="15"/>
  <c r="D46" i="15"/>
  <c r="C46" i="15"/>
  <c r="B46" i="15"/>
  <c r="G46" i="15"/>
  <c r="G47" i="15"/>
  <c r="B47" i="15"/>
  <c r="F47" i="15"/>
  <c r="C47" i="15"/>
  <c r="H47" i="15"/>
  <c r="A47" i="15"/>
  <c r="E47" i="15"/>
  <c r="D47" i="15"/>
  <c r="H48" i="15"/>
  <c r="G48" i="15"/>
  <c r="B48" i="15"/>
  <c r="E48" i="15"/>
  <c r="C48" i="15"/>
  <c r="F48" i="15"/>
  <c r="A48" i="15"/>
  <c r="D48" i="15"/>
  <c r="F49" i="15"/>
  <c r="E49" i="15"/>
  <c r="H49" i="15"/>
  <c r="C49" i="15"/>
  <c r="G49" i="15"/>
  <c r="B49" i="15"/>
  <c r="A49" i="15"/>
  <c r="D49" i="15"/>
  <c r="F50" i="15"/>
  <c r="D50" i="15"/>
  <c r="G50" i="15"/>
  <c r="B50" i="15"/>
  <c r="C50" i="15"/>
  <c r="H50" i="15"/>
  <c r="E50" i="15"/>
  <c r="A50" i="15"/>
  <c r="H51" i="15"/>
  <c r="A51" i="15"/>
  <c r="G51" i="15"/>
  <c r="F51" i="15"/>
  <c r="C51" i="15"/>
  <c r="E51" i="15"/>
  <c r="D51" i="15"/>
  <c r="B51" i="15"/>
  <c r="D52" i="15"/>
  <c r="A52" i="15"/>
  <c r="F52" i="15"/>
  <c r="H52" i="15"/>
  <c r="G52" i="15"/>
  <c r="B52" i="15"/>
  <c r="C52" i="15"/>
  <c r="E52" i="15"/>
  <c r="B53" i="15"/>
  <c r="A53" i="15"/>
  <c r="E53" i="15"/>
  <c r="C53" i="15"/>
  <c r="F53" i="15"/>
  <c r="H53" i="15"/>
  <c r="D53" i="15"/>
  <c r="G53" i="15"/>
  <c r="E54" i="15"/>
  <c r="F54" i="15"/>
  <c r="B54" i="15"/>
  <c r="H54" i="15"/>
  <c r="G54" i="15"/>
  <c r="C54" i="15"/>
  <c r="A54" i="15"/>
  <c r="D54" i="15"/>
  <c r="H55" i="15"/>
  <c r="A55" i="15"/>
  <c r="C55" i="15"/>
  <c r="E55" i="15"/>
  <c r="B55" i="15"/>
  <c r="D55" i="15"/>
  <c r="F55" i="15"/>
  <c r="G55" i="15"/>
  <c r="D56" i="15"/>
  <c r="G56" i="15"/>
  <c r="F56" i="15"/>
  <c r="C56" i="15"/>
  <c r="E56" i="15"/>
  <c r="B56" i="15"/>
  <c r="H56" i="15"/>
  <c r="A56" i="15"/>
  <c r="C57" i="15"/>
  <c r="D57" i="15"/>
  <c r="E57" i="15"/>
  <c r="H57" i="15"/>
  <c r="B57" i="15"/>
  <c r="A57" i="15"/>
  <c r="F57" i="15"/>
  <c r="G57" i="15"/>
  <c r="H58" i="15"/>
  <c r="B58" i="15"/>
  <c r="D58" i="15"/>
  <c r="A58" i="15"/>
  <c r="F58" i="15"/>
  <c r="E58" i="15"/>
  <c r="G58" i="15"/>
  <c r="C58" i="15"/>
  <c r="E59" i="15"/>
  <c r="H59" i="15"/>
  <c r="B59" i="15"/>
  <c r="A59" i="15"/>
  <c r="F59" i="15"/>
  <c r="G59" i="15"/>
  <c r="D59" i="15"/>
  <c r="C59" i="15"/>
  <c r="G60" i="15"/>
  <c r="E60" i="15"/>
  <c r="H60" i="15"/>
  <c r="B60" i="15"/>
  <c r="D60" i="15"/>
  <c r="A60" i="15"/>
  <c r="C60" i="15"/>
  <c r="F60" i="15"/>
  <c r="E61" i="15"/>
  <c r="B61" i="15"/>
  <c r="H61" i="15"/>
  <c r="F61" i="15"/>
  <c r="A61" i="15"/>
  <c r="C61" i="15"/>
  <c r="G61" i="15"/>
  <c r="D61" i="15"/>
  <c r="C62" i="15"/>
  <c r="D62" i="15"/>
  <c r="G62" i="15"/>
  <c r="H62" i="15"/>
  <c r="E62" i="15"/>
  <c r="B62" i="15"/>
  <c r="A62" i="15"/>
  <c r="F62" i="15"/>
  <c r="B63" i="15"/>
  <c r="D63" i="15"/>
  <c r="E63" i="15"/>
  <c r="C63" i="15"/>
  <c r="F63" i="15"/>
  <c r="A63" i="15"/>
  <c r="H63" i="15"/>
  <c r="G63" i="15"/>
  <c r="F64" i="15"/>
  <c r="B64" i="15"/>
  <c r="C64" i="15"/>
  <c r="H64" i="15"/>
  <c r="G64" i="15"/>
  <c r="A64" i="15"/>
  <c r="E64" i="15"/>
  <c r="D64" i="15"/>
  <c r="B65" i="15"/>
  <c r="D65" i="15"/>
  <c r="C65" i="15"/>
  <c r="A65" i="15"/>
  <c r="G65" i="15"/>
  <c r="H65" i="15"/>
  <c r="F65" i="15"/>
  <c r="E65" i="15"/>
  <c r="B66" i="15"/>
  <c r="F66" i="15"/>
  <c r="H66" i="15"/>
  <c r="E66" i="15"/>
  <c r="C66" i="15"/>
  <c r="D66" i="15"/>
  <c r="A66" i="15"/>
  <c r="G66" i="15"/>
  <c r="B67" i="15"/>
  <c r="F67" i="15"/>
  <c r="A67" i="15"/>
  <c r="G67" i="15"/>
  <c r="E67" i="15"/>
  <c r="H67" i="15"/>
  <c r="D67" i="15"/>
  <c r="C67" i="15"/>
  <c r="H68" i="15"/>
  <c r="A68" i="15"/>
  <c r="G68" i="15"/>
  <c r="B68" i="15"/>
  <c r="F68" i="15"/>
  <c r="C68" i="15"/>
  <c r="E68" i="15"/>
  <c r="D68" i="15"/>
  <c r="B69" i="15"/>
  <c r="G69" i="15"/>
  <c r="H69" i="15"/>
  <c r="D69" i="15"/>
  <c r="C69" i="15"/>
  <c r="F69" i="15"/>
  <c r="E69" i="15"/>
  <c r="A69" i="15"/>
  <c r="D70" i="15"/>
  <c r="B70" i="15"/>
  <c r="G70" i="15"/>
  <c r="F70" i="15"/>
  <c r="A70" i="15"/>
  <c r="E70" i="15"/>
  <c r="C70" i="15"/>
  <c r="H70" i="15"/>
  <c r="C71" i="15"/>
  <c r="F71" i="15"/>
  <c r="A71" i="15"/>
  <c r="H71" i="15"/>
  <c r="G71" i="15"/>
  <c r="B71" i="15"/>
  <c r="D71" i="15"/>
  <c r="E71" i="15"/>
  <c r="G72" i="15"/>
  <c r="E72" i="15"/>
  <c r="C72" i="15"/>
  <c r="B72" i="15"/>
  <c r="D72" i="15"/>
  <c r="F72" i="15"/>
  <c r="A72" i="15"/>
  <c r="H72" i="15"/>
  <c r="C73" i="15"/>
  <c r="E73" i="15"/>
  <c r="B73" i="15"/>
  <c r="D73" i="15"/>
  <c r="H73" i="15"/>
  <c r="F73" i="15"/>
  <c r="A73" i="15"/>
  <c r="G73" i="15"/>
  <c r="C74" i="15"/>
  <c r="G74" i="15"/>
  <c r="A74" i="15"/>
  <c r="H74" i="15"/>
  <c r="F74" i="15"/>
  <c r="D74" i="15"/>
  <c r="E74" i="15"/>
  <c r="B74" i="15"/>
  <c r="H75" i="15"/>
  <c r="A75" i="15"/>
  <c r="E75" i="15"/>
  <c r="B75" i="15"/>
  <c r="D75" i="15"/>
  <c r="C75" i="15"/>
  <c r="F75" i="15"/>
  <c r="G75" i="15"/>
  <c r="G76" i="15"/>
  <c r="D76" i="15"/>
  <c r="A76" i="15"/>
  <c r="H76" i="15"/>
  <c r="C76" i="15"/>
  <c r="E76" i="15"/>
  <c r="F76" i="15"/>
  <c r="B76" i="15"/>
  <c r="D77" i="15"/>
  <c r="C77" i="15"/>
  <c r="H77" i="15"/>
  <c r="G77" i="15"/>
  <c r="B77" i="15"/>
  <c r="F77" i="15"/>
  <c r="A77" i="15"/>
  <c r="E77" i="15"/>
  <c r="C78" i="15"/>
  <c r="H78" i="15"/>
  <c r="B78" i="15"/>
  <c r="E78" i="15"/>
  <c r="A78" i="15"/>
  <c r="G78" i="15"/>
  <c r="F78" i="15"/>
  <c r="D78" i="15"/>
  <c r="H79" i="15"/>
  <c r="D79" i="15"/>
  <c r="A79" i="15"/>
  <c r="C79" i="15"/>
  <c r="F79" i="15"/>
  <c r="B79" i="15"/>
  <c r="E79" i="15"/>
  <c r="G79" i="15"/>
  <c r="F80" i="15"/>
  <c r="A80" i="15"/>
  <c r="D80" i="15"/>
  <c r="C80" i="15"/>
  <c r="H80" i="15"/>
  <c r="B80" i="15"/>
  <c r="E80" i="15"/>
  <c r="G80" i="15"/>
  <c r="F81" i="15"/>
  <c r="E81" i="15"/>
  <c r="G81" i="15"/>
  <c r="B81" i="15"/>
  <c r="A81" i="15"/>
  <c r="H81" i="15"/>
  <c r="D81" i="15"/>
  <c r="C81" i="15"/>
  <c r="B82" i="15"/>
  <c r="C82" i="15"/>
  <c r="G82" i="15"/>
  <c r="E82" i="15"/>
  <c r="A82" i="15"/>
  <c r="F82" i="15"/>
  <c r="D82" i="15"/>
  <c r="H82" i="15"/>
  <c r="B83" i="15"/>
  <c r="A83" i="15"/>
  <c r="C83" i="15"/>
  <c r="H83" i="15"/>
  <c r="D83" i="15"/>
  <c r="G83" i="15"/>
  <c r="E83" i="15"/>
  <c r="F83" i="15"/>
  <c r="G84" i="15"/>
  <c r="E84" i="15"/>
  <c r="F84" i="15"/>
  <c r="A84" i="15"/>
  <c r="B84" i="15"/>
  <c r="H84" i="15"/>
  <c r="D84" i="15"/>
  <c r="C84" i="15"/>
  <c r="B85" i="15"/>
  <c r="E85" i="15"/>
  <c r="C85" i="15"/>
  <c r="F85" i="15"/>
  <c r="G85" i="15"/>
  <c r="A85" i="15"/>
  <c r="H85" i="15"/>
  <c r="D85" i="15"/>
  <c r="A86" i="15"/>
  <c r="H86" i="15"/>
  <c r="E86" i="15"/>
  <c r="B86" i="15"/>
  <c r="D86" i="15"/>
  <c r="G86" i="15"/>
  <c r="C86" i="15"/>
  <c r="F86" i="15"/>
  <c r="D87" i="15"/>
  <c r="H87" i="15"/>
  <c r="A87" i="15"/>
  <c r="B87" i="15"/>
  <c r="F87" i="15"/>
  <c r="C87" i="15"/>
  <c r="E87" i="15"/>
  <c r="G87" i="15"/>
  <c r="C88" i="15"/>
  <c r="E88" i="15"/>
  <c r="D88" i="15"/>
  <c r="B88" i="15"/>
  <c r="A88" i="15"/>
  <c r="F88" i="15"/>
  <c r="G88" i="15"/>
  <c r="H88" i="15"/>
  <c r="D89" i="15"/>
  <c r="C89" i="15"/>
  <c r="F89" i="15"/>
  <c r="B89" i="15"/>
  <c r="A89" i="15"/>
  <c r="H89" i="15"/>
  <c r="G89" i="15"/>
  <c r="E89" i="15"/>
  <c r="F90" i="15"/>
  <c r="D90" i="15"/>
  <c r="C90" i="15"/>
  <c r="A90" i="15"/>
  <c r="E90" i="15"/>
  <c r="B90" i="15"/>
  <c r="H90" i="15"/>
  <c r="G90" i="15"/>
  <c r="G91" i="15"/>
  <c r="D91" i="15"/>
  <c r="C91" i="15"/>
  <c r="B91" i="15"/>
  <c r="F91" i="15"/>
  <c r="E91" i="15"/>
  <c r="A91" i="15"/>
  <c r="H91" i="15"/>
  <c r="A92" i="15"/>
  <c r="D92" i="15"/>
  <c r="F92" i="15"/>
  <c r="B92" i="15"/>
  <c r="E92" i="15"/>
  <c r="H92" i="15"/>
  <c r="C92" i="15"/>
  <c r="G92" i="15"/>
  <c r="E93" i="15"/>
  <c r="H93" i="15"/>
  <c r="A93" i="15"/>
  <c r="B93" i="15"/>
  <c r="F93" i="15"/>
  <c r="C93" i="15"/>
  <c r="D93" i="15"/>
  <c r="G93" i="15"/>
  <c r="F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G40" i="15"/>
  <c r="B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H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D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G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E28" i="15"/>
  <c r="H29" i="15"/>
  <c r="A30" i="15"/>
  <c r="A31" i="15"/>
  <c r="A32" i="15"/>
  <c r="B33" i="15"/>
  <c r="C34" i="15"/>
  <c r="D35" i="15"/>
  <c r="B36" i="15"/>
  <c r="H37" i="15"/>
  <c r="E38" i="15"/>
  <c r="E39" i="15"/>
  <c r="F40" i="15"/>
  <c r="C41" i="15"/>
  <c r="F5" i="15"/>
  <c r="B6" i="15"/>
  <c r="A7" i="15"/>
  <c r="G8" i="15"/>
  <c r="C8" i="15"/>
  <c r="A10" i="15"/>
  <c r="H11" i="15"/>
  <c r="B12" i="15"/>
  <c r="C13" i="15"/>
  <c r="E14" i="15"/>
  <c r="G15" i="15"/>
  <c r="A16" i="15"/>
  <c r="E17" i="15"/>
  <c r="H18" i="15"/>
  <c r="C19" i="15"/>
  <c r="A20" i="15"/>
  <c r="G21" i="15"/>
  <c r="B22" i="15"/>
  <c r="H23" i="15"/>
  <c r="D24" i="15"/>
  <c r="E25" i="15"/>
  <c r="G26" i="15"/>
  <c r="G27" i="15"/>
  <c r="B28" i="15"/>
  <c r="E29" i="15"/>
  <c r="E30" i="15"/>
  <c r="E31" i="15"/>
  <c r="B32" i="15"/>
  <c r="A33" i="15"/>
  <c r="A34" i="15"/>
  <c r="E35" i="15"/>
  <c r="F36" i="15"/>
  <c r="C37" i="15"/>
  <c r="C38" i="15"/>
  <c r="A39" i="15"/>
  <c r="C40" i="15"/>
  <c r="A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3" i="15"/>
  <c r="D34" i="15"/>
  <c r="C35" i="15"/>
  <c r="E36" i="15"/>
  <c r="D37" i="15"/>
  <c r="G38" i="15"/>
  <c r="B39" i="15"/>
  <c r="H40" i="15"/>
  <c r="E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D31" i="15"/>
  <c r="E32" i="15"/>
  <c r="F33" i="15"/>
  <c r="F34" i="15"/>
  <c r="A35" i="15"/>
  <c r="D36" i="15"/>
  <c r="G37" i="15"/>
  <c r="F38" i="15"/>
  <c r="F39" i="15"/>
  <c r="E40" i="15"/>
  <c r="M462" i="6"/>
  <c r="C462" i="6"/>
  <c r="B462" i="6"/>
  <c r="F462" i="6"/>
  <c r="E462" i="6"/>
  <c r="J462" i="6"/>
  <c r="L462" i="6" s="1"/>
  <c r="A462" i="6" s="1"/>
  <c r="I462" i="6"/>
  <c r="K462" i="6"/>
  <c r="H462" i="6"/>
  <c r="D462" i="6"/>
  <c r="G462" i="6"/>
  <c r="R463" i="6"/>
  <c r="I9" i="15" l="1"/>
  <c r="J9" i="15"/>
  <c r="I5" i="15"/>
  <c r="J5" i="15"/>
  <c r="I26" i="15"/>
  <c r="J26" i="15"/>
  <c r="I17" i="15"/>
  <c r="J17" i="15"/>
  <c r="J93" i="15"/>
  <c r="I93" i="15"/>
  <c r="J92" i="15"/>
  <c r="I92" i="15"/>
  <c r="J90" i="15"/>
  <c r="I90" i="15"/>
  <c r="J87" i="15"/>
  <c r="I87" i="15"/>
  <c r="I80" i="15"/>
  <c r="J80" i="15"/>
  <c r="J79" i="15"/>
  <c r="I79" i="15"/>
  <c r="I75" i="15"/>
  <c r="J75" i="15"/>
  <c r="J73" i="15"/>
  <c r="I73" i="15"/>
  <c r="I66" i="15"/>
  <c r="J66" i="15"/>
  <c r="I63" i="15"/>
  <c r="J63" i="15"/>
  <c r="I57" i="15"/>
  <c r="J57" i="15"/>
  <c r="J55" i="15"/>
  <c r="I55" i="15"/>
  <c r="I53" i="15"/>
  <c r="J53" i="15"/>
  <c r="J46" i="15"/>
  <c r="I46" i="15"/>
  <c r="I44" i="15"/>
  <c r="J44" i="15"/>
  <c r="J12" i="15"/>
  <c r="I12" i="15"/>
  <c r="I22" i="15"/>
  <c r="J22" i="15"/>
  <c r="I35" i="15"/>
  <c r="J35" i="15"/>
  <c r="J89" i="15"/>
  <c r="I89" i="15"/>
  <c r="J88" i="15"/>
  <c r="I88" i="15"/>
  <c r="J61" i="15"/>
  <c r="I61" i="15"/>
  <c r="I58" i="15"/>
  <c r="J58" i="15"/>
  <c r="I45" i="15"/>
  <c r="J45" i="15"/>
  <c r="J14" i="15"/>
  <c r="I14" i="15"/>
  <c r="J19" i="15"/>
  <c r="I19" i="15"/>
  <c r="J8" i="15"/>
  <c r="I8" i="15"/>
  <c r="I34" i="15"/>
  <c r="J34" i="15"/>
  <c r="J36" i="15"/>
  <c r="I36" i="15"/>
  <c r="J86" i="15"/>
  <c r="I86" i="15"/>
  <c r="I83" i="15"/>
  <c r="J83" i="15"/>
  <c r="I78" i="15"/>
  <c r="J78" i="15"/>
  <c r="I59" i="15"/>
  <c r="J59" i="15"/>
  <c r="J37" i="15"/>
  <c r="I37" i="15"/>
  <c r="I15" i="15"/>
  <c r="J15" i="15"/>
  <c r="J41" i="15"/>
  <c r="I41" i="15"/>
  <c r="J25" i="15"/>
  <c r="I25" i="15"/>
  <c r="I40" i="15"/>
  <c r="J40" i="15"/>
  <c r="I85" i="15"/>
  <c r="J85" i="15"/>
  <c r="J71" i="15"/>
  <c r="I71" i="15"/>
  <c r="J65" i="15"/>
  <c r="I65" i="15"/>
  <c r="J64" i="15"/>
  <c r="I64" i="15"/>
  <c r="I54" i="15"/>
  <c r="J54" i="15"/>
  <c r="J52" i="15"/>
  <c r="I52" i="15"/>
  <c r="J49" i="15"/>
  <c r="I49" i="15"/>
  <c r="I33" i="15"/>
  <c r="J33" i="15"/>
  <c r="J7" i="15"/>
  <c r="I7" i="15"/>
  <c r="I13" i="15"/>
  <c r="J13" i="15"/>
  <c r="J10" i="15"/>
  <c r="I10" i="15"/>
  <c r="J39" i="15"/>
  <c r="I39" i="15"/>
  <c r="J77" i="15"/>
  <c r="I77" i="15"/>
  <c r="J67" i="15"/>
  <c r="I67" i="15"/>
  <c r="I11" i="15"/>
  <c r="J11" i="15"/>
  <c r="I21" i="15"/>
  <c r="J21" i="15"/>
  <c r="J28" i="15"/>
  <c r="I28" i="15"/>
  <c r="J82" i="15"/>
  <c r="I82" i="15"/>
  <c r="J81" i="15"/>
  <c r="I81" i="15"/>
  <c r="J70" i="15"/>
  <c r="I70" i="15"/>
  <c r="J68" i="15"/>
  <c r="I68" i="15"/>
  <c r="J62" i="15"/>
  <c r="I62" i="15"/>
  <c r="J51" i="15"/>
  <c r="I51" i="15"/>
  <c r="I50" i="15"/>
  <c r="J50" i="15"/>
  <c r="C463" i="6"/>
  <c r="K463" i="6"/>
  <c r="L463" i="6" s="1"/>
  <c r="A463" i="6" s="1"/>
  <c r="M463" i="6"/>
  <c r="D463" i="6"/>
  <c r="B463" i="6"/>
  <c r="F463" i="6"/>
  <c r="H463" i="6"/>
  <c r="G463" i="6"/>
  <c r="J463" i="6"/>
  <c r="E463" i="6"/>
  <c r="I463" i="6"/>
  <c r="R464" i="6"/>
  <c r="I18" i="15"/>
  <c r="J18" i="15"/>
  <c r="I31" i="15"/>
  <c r="J31" i="15"/>
  <c r="I23" i="15"/>
  <c r="J23" i="15"/>
  <c r="I30" i="15"/>
  <c r="J30" i="15"/>
  <c r="J32" i="15"/>
  <c r="I32" i="15"/>
  <c r="I24" i="15"/>
  <c r="J24" i="15"/>
  <c r="J74" i="15"/>
  <c r="I74" i="15"/>
  <c r="J69" i="15"/>
  <c r="I69" i="15"/>
  <c r="J56" i="15"/>
  <c r="I56" i="15"/>
  <c r="I48" i="15"/>
  <c r="J48" i="15"/>
  <c r="J38" i="15"/>
  <c r="I38" i="15"/>
  <c r="I6" i="15"/>
  <c r="J6" i="15"/>
  <c r="I27" i="15"/>
  <c r="J27" i="15"/>
  <c r="J16" i="15"/>
  <c r="I16" i="15"/>
  <c r="J29" i="15"/>
  <c r="I29" i="15"/>
  <c r="I20" i="15"/>
  <c r="J20" i="15"/>
  <c r="J91" i="15"/>
  <c r="I91" i="15"/>
  <c r="I84" i="15"/>
  <c r="J84" i="15"/>
  <c r="J76" i="15"/>
  <c r="I76" i="15"/>
  <c r="J72" i="15"/>
  <c r="I72" i="15"/>
  <c r="J60" i="15"/>
  <c r="I60" i="15"/>
  <c r="I47" i="15"/>
  <c r="J47" i="15"/>
  <c r="J43" i="15"/>
  <c r="I43" i="15"/>
  <c r="J42" i="15"/>
  <c r="I42" i="15"/>
  <c r="M464" i="6" l="1"/>
  <c r="B464" i="6"/>
  <c r="H464" i="6"/>
  <c r="E464" i="6"/>
  <c r="I464" i="6"/>
  <c r="F464" i="6"/>
  <c r="C464" i="6"/>
  <c r="D464" i="6"/>
  <c r="J464" i="6"/>
  <c r="L464" i="6"/>
  <c r="A464" i="6" s="1"/>
  <c r="K464" i="6"/>
  <c r="G464" i="6"/>
  <c r="R465" i="6"/>
  <c r="K465" i="6" l="1"/>
  <c r="D465" i="6"/>
  <c r="M465" i="6"/>
  <c r="I465" i="6"/>
  <c r="C465" i="6"/>
  <c r="B465" i="6"/>
  <c r="F465" i="6"/>
  <c r="J465" i="6"/>
  <c r="L465" i="6" s="1"/>
  <c r="A465" i="6" s="1"/>
  <c r="G465" i="6"/>
  <c r="H465" i="6"/>
  <c r="E465" i="6"/>
  <c r="R466" i="6"/>
  <c r="G466" i="6" l="1"/>
  <c r="F466" i="6"/>
  <c r="D466" i="6"/>
  <c r="I466" i="6"/>
  <c r="M466" i="6"/>
  <c r="E466" i="6"/>
  <c r="C466" i="6"/>
  <c r="K466" i="6"/>
  <c r="H466" i="6"/>
  <c r="B466" i="6"/>
  <c r="J466" i="6"/>
  <c r="L466" i="6" s="1"/>
  <c r="A466" i="6" s="1"/>
  <c r="R467" i="6"/>
  <c r="B467" i="6" l="1"/>
  <c r="J467" i="6"/>
  <c r="K467" i="6"/>
  <c r="E467" i="6"/>
  <c r="H467" i="6"/>
  <c r="F467" i="6"/>
  <c r="D467" i="6"/>
  <c r="L467" i="6"/>
  <c r="A467" i="6" s="1"/>
  <c r="I467" i="6"/>
  <c r="M467" i="6"/>
  <c r="C467" i="6"/>
  <c r="G467" i="6"/>
  <c r="R468" i="6"/>
  <c r="D468" i="6" l="1"/>
  <c r="G468" i="6"/>
  <c r="B468" i="6"/>
  <c r="F468" i="6"/>
  <c r="C468" i="6"/>
  <c r="J468" i="6"/>
  <c r="M468" i="6" s="1"/>
  <c r="E468" i="6"/>
  <c r="H468" i="6"/>
  <c r="K468" i="6"/>
  <c r="L468" i="6" s="1"/>
  <c r="A468" i="6" s="1"/>
  <c r="I468" i="6"/>
  <c r="R469" i="6"/>
  <c r="J469" i="6" l="1"/>
  <c r="M469" i="6" s="1"/>
  <c r="L469" i="6"/>
  <c r="A469" i="6" s="1"/>
  <c r="K469" i="6"/>
  <c r="G469" i="6"/>
  <c r="D469" i="6"/>
  <c r="H469" i="6"/>
  <c r="C469" i="6"/>
  <c r="I469" i="6"/>
  <c r="B469" i="6"/>
  <c r="F469" i="6"/>
  <c r="E469" i="6"/>
  <c r="R470" i="6"/>
  <c r="G470" i="6" l="1"/>
  <c r="J470" i="6"/>
  <c r="M470" i="6" s="1"/>
  <c r="H470" i="6"/>
  <c r="F470" i="6"/>
  <c r="C470" i="6"/>
  <c r="K470" i="6"/>
  <c r="B470" i="6"/>
  <c r="L470" i="6"/>
  <c r="A470" i="6" s="1"/>
  <c r="E470" i="6"/>
  <c r="I470" i="6"/>
  <c r="D470" i="6"/>
  <c r="R471" i="6"/>
  <c r="B471" i="6" l="1"/>
  <c r="J471" i="6"/>
  <c r="D471" i="6"/>
  <c r="F471" i="6"/>
  <c r="C471" i="6"/>
  <c r="I471" i="6"/>
  <c r="E471" i="6"/>
  <c r="L471" i="6"/>
  <c r="A471" i="6" s="1"/>
  <c r="G471" i="6"/>
  <c r="H471" i="6"/>
  <c r="K471" i="6"/>
  <c r="M471" i="6"/>
  <c r="R472" i="6"/>
  <c r="I472" i="6" l="1"/>
  <c r="G472" i="6"/>
  <c r="E472" i="6"/>
  <c r="B472" i="6"/>
  <c r="J472" i="6"/>
  <c r="M472" i="6" s="1"/>
  <c r="F472" i="6"/>
  <c r="K472" i="6"/>
  <c r="L472" i="6" s="1"/>
  <c r="A472" i="6" s="1"/>
  <c r="C472" i="6"/>
  <c r="H472" i="6"/>
  <c r="D472" i="6"/>
  <c r="R473" i="6"/>
  <c r="K473" i="6" l="1"/>
  <c r="C473" i="6"/>
  <c r="F473" i="6"/>
  <c r="I473" i="6"/>
  <c r="D473" i="6"/>
  <c r="J473" i="6"/>
  <c r="L473" i="6" s="1"/>
  <c r="A473" i="6" s="1"/>
  <c r="M473" i="6"/>
  <c r="G473" i="6"/>
  <c r="E473" i="6"/>
  <c r="B473" i="6"/>
  <c r="H473" i="6"/>
  <c r="R474" i="6"/>
  <c r="I474" i="6" l="1"/>
  <c r="J474" i="6"/>
  <c r="M474" i="6" s="1"/>
  <c r="E474" i="6"/>
  <c r="L474" i="6"/>
  <c r="A474" i="6" s="1"/>
  <c r="D474" i="6"/>
  <c r="K474" i="6"/>
  <c r="C474" i="6"/>
  <c r="B474" i="6"/>
  <c r="H474" i="6"/>
  <c r="F474" i="6"/>
  <c r="G474" i="6"/>
  <c r="R475" i="6"/>
  <c r="G475" i="6" l="1"/>
  <c r="C475" i="6"/>
  <c r="E475" i="6"/>
  <c r="L475" i="6"/>
  <c r="A475" i="6" s="1"/>
  <c r="J475" i="6"/>
  <c r="F475" i="6"/>
  <c r="M475" i="6"/>
  <c r="D475" i="6"/>
  <c r="H475" i="6"/>
  <c r="K475" i="6"/>
  <c r="B475" i="6"/>
  <c r="I475" i="6"/>
  <c r="R476" i="6"/>
  <c r="M476" i="6" l="1"/>
  <c r="K476" i="6"/>
  <c r="L476" i="6"/>
  <c r="A476" i="6" s="1"/>
  <c r="H476" i="6"/>
  <c r="D476" i="6"/>
  <c r="B476" i="6"/>
  <c r="C476" i="6"/>
  <c r="J476" i="6"/>
  <c r="I476" i="6"/>
  <c r="F476" i="6"/>
  <c r="E476" i="6"/>
  <c r="G476" i="6"/>
  <c r="R477" i="6"/>
  <c r="B477" i="6" l="1"/>
  <c r="H477" i="6"/>
  <c r="J477" i="6"/>
  <c r="M477" i="6" s="1"/>
  <c r="E477" i="6"/>
  <c r="L477" i="6"/>
  <c r="A477" i="6" s="1"/>
  <c r="K477" i="6"/>
  <c r="G477" i="6"/>
  <c r="D477" i="6"/>
  <c r="C477" i="6"/>
  <c r="I477" i="6"/>
  <c r="F477" i="6"/>
  <c r="R478" i="6"/>
  <c r="I478" i="6" l="1"/>
  <c r="E478" i="6"/>
  <c r="J478" i="6"/>
  <c r="M478" i="6" s="1"/>
  <c r="H478" i="6"/>
  <c r="G478" i="6"/>
  <c r="B478" i="6"/>
  <c r="C478" i="6"/>
  <c r="L478" i="6"/>
  <c r="A478" i="6" s="1"/>
  <c r="F478" i="6"/>
  <c r="K478" i="6"/>
  <c r="D478" i="6"/>
  <c r="R479" i="6"/>
  <c r="J479" i="6" l="1"/>
  <c r="M479" i="6"/>
  <c r="K479" i="6"/>
  <c r="E479" i="6"/>
  <c r="H479" i="6"/>
  <c r="B479" i="6"/>
  <c r="G479" i="6"/>
  <c r="I479" i="6"/>
  <c r="D479" i="6"/>
  <c r="L479" i="6"/>
  <c r="A479" i="6" s="1"/>
  <c r="C479" i="6"/>
  <c r="F479" i="6"/>
  <c r="R480" i="6"/>
  <c r="I480" i="6" l="1"/>
  <c r="K480" i="6"/>
  <c r="J480" i="6"/>
  <c r="M480" i="6" s="1"/>
  <c r="F480" i="6"/>
  <c r="L480" i="6"/>
  <c r="A480" i="6" s="1"/>
  <c r="D480" i="6"/>
  <c r="H480" i="6"/>
  <c r="C480" i="6"/>
  <c r="B480" i="6"/>
  <c r="G480" i="6"/>
  <c r="E480" i="6"/>
  <c r="R481" i="6"/>
  <c r="B481" i="6" l="1"/>
  <c r="M481" i="6"/>
  <c r="J481" i="6"/>
  <c r="L481" i="6" s="1"/>
  <c r="A481" i="6" s="1"/>
  <c r="C481" i="6"/>
  <c r="I481" i="6"/>
  <c r="D481" i="6"/>
  <c r="F481" i="6"/>
  <c r="K481" i="6"/>
  <c r="G481" i="6"/>
  <c r="H481" i="6"/>
  <c r="E481" i="6"/>
  <c r="R482" i="6"/>
  <c r="D482" i="6" l="1"/>
  <c r="B482" i="6"/>
  <c r="L482" i="6"/>
  <c r="A482" i="6" s="1"/>
  <c r="G482" i="6"/>
  <c r="M482" i="6"/>
  <c r="J482" i="6"/>
  <c r="H482" i="6"/>
  <c r="F482" i="6"/>
  <c r="I482" i="6"/>
  <c r="K482" i="6"/>
  <c r="E482" i="6"/>
  <c r="C482" i="6"/>
  <c r="R483" i="6"/>
  <c r="F483" i="6" l="1"/>
  <c r="C483" i="6"/>
  <c r="H483" i="6"/>
  <c r="B483" i="6"/>
  <c r="D483" i="6"/>
  <c r="K483" i="6"/>
  <c r="L483" i="6" s="1"/>
  <c r="A483" i="6" s="1"/>
  <c r="G483" i="6"/>
  <c r="I483" i="6"/>
  <c r="J483" i="6"/>
  <c r="M483" i="6" s="1"/>
  <c r="E483" i="6"/>
  <c r="R484" i="6"/>
  <c r="L484" i="6" l="1"/>
  <c r="A484" i="6" s="1"/>
  <c r="D484" i="6"/>
  <c r="F484" i="6"/>
  <c r="G484" i="6"/>
  <c r="K484" i="6"/>
  <c r="I484" i="6"/>
  <c r="B484" i="6"/>
  <c r="J484" i="6"/>
  <c r="H484" i="6"/>
  <c r="M484" i="6"/>
  <c r="C484" i="6"/>
  <c r="E484" i="6"/>
  <c r="R485" i="6"/>
  <c r="C485" i="6" l="1"/>
  <c r="K485" i="6"/>
  <c r="G485" i="6"/>
  <c r="E485" i="6"/>
  <c r="M485" i="6"/>
  <c r="I485" i="6"/>
  <c r="F485" i="6"/>
  <c r="L485" i="6"/>
  <c r="A485" i="6" s="1"/>
  <c r="J485" i="6"/>
  <c r="H485" i="6"/>
  <c r="D485" i="6"/>
  <c r="B485" i="6"/>
  <c r="R486" i="6"/>
  <c r="E486" i="6" l="1"/>
  <c r="K486" i="6"/>
  <c r="G486" i="6"/>
  <c r="B486" i="6"/>
  <c r="J486" i="6"/>
  <c r="M486" i="6" s="1"/>
  <c r="D486" i="6"/>
  <c r="L486" i="6"/>
  <c r="A486" i="6" s="1"/>
  <c r="I486" i="6"/>
  <c r="H486" i="6"/>
  <c r="F486" i="6"/>
  <c r="C486" i="6"/>
  <c r="R487" i="6"/>
  <c r="E487" i="6" l="1"/>
  <c r="H487" i="6"/>
  <c r="L487" i="6"/>
  <c r="A487" i="6" s="1"/>
  <c r="J487" i="6"/>
  <c r="M487" i="6" s="1"/>
  <c r="B487" i="6"/>
  <c r="F487" i="6"/>
  <c r="G487" i="6"/>
  <c r="D487" i="6"/>
  <c r="K487" i="6"/>
  <c r="I487" i="6"/>
  <c r="C487" i="6"/>
  <c r="R488" i="6"/>
  <c r="G488" i="6" l="1"/>
  <c r="F488" i="6"/>
  <c r="D488" i="6"/>
  <c r="E488" i="6"/>
  <c r="K488" i="6"/>
  <c r="L488" i="6"/>
  <c r="A488" i="6" s="1"/>
  <c r="C488" i="6"/>
  <c r="H488" i="6"/>
  <c r="I488" i="6"/>
  <c r="J488" i="6"/>
  <c r="M488" i="6" s="1"/>
  <c r="B488" i="6"/>
  <c r="R489" i="6"/>
  <c r="M489" i="6" l="1"/>
  <c r="E489" i="6"/>
  <c r="I489" i="6"/>
  <c r="H489" i="6"/>
  <c r="B489" i="6"/>
  <c r="D489" i="6"/>
  <c r="J489" i="6"/>
  <c r="L489" i="6" s="1"/>
  <c r="A489" i="6" s="1"/>
  <c r="G489" i="6"/>
  <c r="K489" i="6"/>
  <c r="F489" i="6"/>
  <c r="C489" i="6"/>
  <c r="R490" i="6"/>
  <c r="C490" i="6" l="1"/>
  <c r="G490" i="6"/>
  <c r="I490" i="6"/>
  <c r="J490" i="6"/>
  <c r="B490" i="6"/>
  <c r="H490" i="6"/>
  <c r="M490" i="6"/>
  <c r="E490" i="6"/>
  <c r="D490" i="6"/>
  <c r="L490" i="6"/>
  <c r="A490" i="6" s="1"/>
  <c r="F490" i="6"/>
  <c r="K490" i="6"/>
  <c r="R491" i="6"/>
  <c r="D491" i="6" l="1"/>
  <c r="G491" i="6"/>
  <c r="I491" i="6"/>
  <c r="F491" i="6"/>
  <c r="J491" i="6"/>
  <c r="K491" i="6"/>
  <c r="B491" i="6"/>
  <c r="M491" i="6"/>
  <c r="H491" i="6"/>
  <c r="L491" i="6"/>
  <c r="A491" i="6" s="1"/>
  <c r="C491" i="6"/>
  <c r="E491" i="6"/>
  <c r="R492" i="6"/>
  <c r="F492" i="6" l="1"/>
  <c r="H492" i="6"/>
  <c r="B492" i="6"/>
  <c r="E492" i="6"/>
  <c r="J492" i="6"/>
  <c r="D492" i="6"/>
  <c r="C492" i="6"/>
  <c r="L492" i="6"/>
  <c r="A492" i="6" s="1"/>
  <c r="M492" i="6"/>
  <c r="G492" i="6"/>
  <c r="K492" i="6"/>
  <c r="I492" i="6"/>
  <c r="R493" i="6"/>
  <c r="J493" i="6" l="1"/>
  <c r="C493" i="6"/>
  <c r="H493" i="6"/>
  <c r="D493" i="6"/>
  <c r="L493" i="6"/>
  <c r="A493" i="6" s="1"/>
  <c r="G493" i="6"/>
  <c r="M493" i="6"/>
  <c r="F493" i="6"/>
  <c r="E493" i="6"/>
  <c r="I493" i="6"/>
  <c r="K493" i="6"/>
  <c r="B493" i="6"/>
  <c r="R494" i="6"/>
  <c r="L494" i="6" l="1"/>
  <c r="A494" i="6" s="1"/>
  <c r="F494" i="6"/>
  <c r="K494" i="6"/>
  <c r="C494" i="6"/>
  <c r="G494" i="6"/>
  <c r="M494" i="6"/>
  <c r="H494" i="6"/>
  <c r="J494" i="6"/>
  <c r="B494" i="6"/>
  <c r="D494" i="6"/>
  <c r="E494" i="6"/>
  <c r="I494" i="6"/>
  <c r="R495" i="6"/>
  <c r="C495" i="6" l="1"/>
  <c r="M495" i="6"/>
  <c r="D495" i="6"/>
  <c r="J495" i="6"/>
  <c r="G495" i="6"/>
  <c r="H495" i="6"/>
  <c r="F495" i="6"/>
  <c r="I495" i="6"/>
  <c r="B495" i="6"/>
  <c r="L495" i="6"/>
  <c r="A495" i="6" s="1"/>
  <c r="E495" i="6"/>
  <c r="K495" i="6"/>
  <c r="R496" i="6"/>
  <c r="B496" i="6" l="1"/>
  <c r="H496" i="6"/>
  <c r="J496" i="6"/>
  <c r="I496" i="6"/>
  <c r="D496" i="6"/>
  <c r="K496" i="6"/>
  <c r="F496" i="6"/>
  <c r="M496" i="6"/>
  <c r="C496" i="6"/>
  <c r="G496" i="6"/>
  <c r="L496" i="6"/>
  <c r="A496" i="6" s="1"/>
  <c r="E496" i="6"/>
  <c r="R497" i="6"/>
  <c r="E497" i="6" l="1"/>
  <c r="F497" i="6"/>
  <c r="J497" i="6"/>
  <c r="H497" i="6"/>
  <c r="L497" i="6"/>
  <c r="A497" i="6" s="1"/>
  <c r="G497" i="6"/>
  <c r="K497" i="6"/>
  <c r="I497" i="6"/>
  <c r="C497" i="6"/>
  <c r="D497" i="6"/>
  <c r="M497" i="6"/>
  <c r="B497" i="6"/>
  <c r="R498" i="6"/>
  <c r="L498" i="6" l="1"/>
  <c r="A498" i="6" s="1"/>
  <c r="M498" i="6"/>
  <c r="I498" i="6"/>
  <c r="E498" i="6"/>
  <c r="H498" i="6"/>
  <c r="G498" i="6"/>
  <c r="B498" i="6"/>
  <c r="K498" i="6"/>
  <c r="F498" i="6"/>
  <c r="C498" i="6"/>
  <c r="D498" i="6"/>
  <c r="J498" i="6"/>
  <c r="R499" i="6"/>
  <c r="H499" i="6" l="1"/>
  <c r="K499" i="6"/>
  <c r="E499" i="6"/>
  <c r="L499" i="6"/>
  <c r="A499" i="6" s="1"/>
  <c r="J499" i="6"/>
  <c r="G499" i="6"/>
  <c r="M499" i="6"/>
  <c r="F499" i="6"/>
  <c r="C499" i="6"/>
  <c r="D499" i="6"/>
  <c r="B499" i="6"/>
  <c r="I499" i="6"/>
  <c r="R500" i="6"/>
  <c r="L500" i="6" l="1"/>
  <c r="F500" i="6"/>
  <c r="K500" i="6"/>
  <c r="C500" i="6"/>
  <c r="J500" i="6"/>
  <c r="B500" i="6"/>
  <c r="I500" i="6"/>
  <c r="E500" i="6"/>
  <c r="G500" i="6"/>
  <c r="H500" i="6"/>
  <c r="D500" i="6"/>
  <c r="M500" i="6"/>
  <c r="A120" i="6" l="1"/>
  <c r="A121" i="6"/>
  <c r="A123" i="6"/>
  <c r="A124" i="6"/>
  <c r="A122" i="6"/>
  <c r="A126" i="6"/>
  <c r="A125" i="6"/>
  <c r="A129" i="6"/>
  <c r="A127" i="6"/>
  <c r="A128" i="6"/>
  <c r="A131" i="6"/>
  <c r="A134" i="6"/>
  <c r="A130" i="6"/>
  <c r="A132" i="6"/>
  <c r="A136" i="6"/>
  <c r="A137" i="6"/>
  <c r="A133" i="6"/>
  <c r="A135" i="6"/>
  <c r="A139" i="6"/>
  <c r="A138" i="6"/>
  <c r="A142" i="6"/>
  <c r="A140" i="6"/>
  <c r="A141" i="6"/>
  <c r="A144" i="6"/>
  <c r="A143" i="6"/>
  <c r="A145" i="6"/>
  <c r="A147" i="6"/>
  <c r="A146" i="6"/>
  <c r="A148" i="6"/>
  <c r="A150" i="6"/>
  <c r="A149" i="6"/>
  <c r="A154" i="6"/>
  <c r="A153" i="6"/>
  <c r="A152" i="6"/>
  <c r="A155" i="6"/>
  <c r="A151" i="6"/>
  <c r="A158" i="6"/>
  <c r="A156" i="6"/>
  <c r="A159" i="6"/>
  <c r="A160" i="6"/>
  <c r="A157" i="6"/>
  <c r="A161" i="6"/>
  <c r="A163" i="6"/>
  <c r="A164" i="6"/>
  <c r="A162" i="6"/>
  <c r="A168" i="6"/>
  <c r="A165" i="6"/>
  <c r="A167" i="6"/>
  <c r="A166" i="6"/>
  <c r="A170" i="6"/>
  <c r="A169" i="6"/>
  <c r="A171" i="6"/>
  <c r="A174" i="6"/>
  <c r="A173" i="6"/>
  <c r="A172" i="6"/>
  <c r="A176" i="6"/>
  <c r="A175" i="6"/>
  <c r="A179" i="6"/>
  <c r="A177" i="6"/>
  <c r="A178" i="6"/>
  <c r="A182" i="6"/>
  <c r="A180" i="6"/>
  <c r="A181" i="6"/>
  <c r="A184" i="6"/>
  <c r="A183" i="6"/>
  <c r="A187" i="6"/>
  <c r="A186" i="6"/>
  <c r="A185" i="6"/>
  <c r="A190" i="6"/>
  <c r="A188" i="6"/>
  <c r="A192" i="6"/>
  <c r="A189" i="6"/>
  <c r="A191" i="6"/>
  <c r="A193" i="6"/>
  <c r="A194" i="6"/>
  <c r="A196" i="6"/>
  <c r="A195" i="6"/>
  <c r="A198" i="6"/>
  <c r="A197" i="6"/>
  <c r="A200" i="6"/>
  <c r="A199" i="6"/>
  <c r="A201" i="6"/>
  <c r="A203" i="6"/>
  <c r="A202" i="6"/>
  <c r="A500" i="6"/>
  <c r="A83" i="6"/>
  <c r="A97" i="6"/>
  <c r="A55" i="6"/>
  <c r="A52" i="6"/>
  <c r="A41" i="6"/>
  <c r="A80" i="6"/>
  <c r="A112" i="6"/>
  <c r="A73" i="6"/>
  <c r="A70" i="6"/>
  <c r="A69" i="6"/>
  <c r="A44" i="6"/>
  <c r="A37" i="6"/>
  <c r="A46" i="6"/>
  <c r="A74" i="6"/>
  <c r="A103" i="6"/>
  <c r="A35" i="6"/>
  <c r="A21" i="6"/>
  <c r="A115" i="6"/>
  <c r="A49" i="6"/>
  <c r="A42" i="6"/>
  <c r="A84" i="6"/>
  <c r="A64" i="6"/>
  <c r="A58" i="6"/>
  <c r="A19" i="6"/>
  <c r="A105" i="6"/>
  <c r="A86" i="6"/>
  <c r="A54" i="6"/>
  <c r="A109" i="6"/>
  <c r="A92" i="6"/>
  <c r="A117" i="6"/>
  <c r="A113" i="6"/>
  <c r="A13" i="6"/>
  <c r="A62" i="6"/>
  <c r="A66" i="6"/>
  <c r="A16" i="6"/>
  <c r="A48" i="6"/>
  <c r="A14" i="6"/>
  <c r="A107" i="6"/>
  <c r="A31" i="6"/>
  <c r="A82" i="6"/>
  <c r="A93" i="6"/>
  <c r="A104" i="6"/>
  <c r="A32" i="6"/>
  <c r="A50" i="6"/>
  <c r="A91" i="6"/>
  <c r="A98" i="6"/>
  <c r="A25" i="6"/>
  <c r="A17" i="6"/>
  <c r="A108" i="6"/>
  <c r="A119" i="6"/>
  <c r="A12" i="6"/>
  <c r="A71" i="6"/>
  <c r="A15" i="6"/>
  <c r="A116" i="6"/>
  <c r="A106" i="6"/>
  <c r="A39" i="6"/>
  <c r="A36" i="6"/>
  <c r="A63" i="6"/>
  <c r="A79" i="6"/>
  <c r="A5" i="6"/>
  <c r="A76" i="6"/>
  <c r="A26" i="6"/>
  <c r="A60" i="6"/>
  <c r="A20" i="6"/>
  <c r="A23" i="6"/>
  <c r="A45" i="6"/>
  <c r="A75" i="6"/>
  <c r="A101" i="6"/>
  <c r="A33" i="6"/>
  <c r="A88" i="6"/>
  <c r="A18" i="6"/>
  <c r="A68" i="6"/>
  <c r="A111" i="6"/>
  <c r="A95" i="6"/>
  <c r="A28" i="6"/>
  <c r="A118" i="6"/>
  <c r="A56" i="6"/>
  <c r="A11" i="6"/>
  <c r="A77" i="6"/>
  <c r="A65" i="6"/>
  <c r="A30" i="6"/>
  <c r="A40" i="6"/>
  <c r="A99" i="6"/>
  <c r="A90" i="6"/>
  <c r="A114" i="6"/>
  <c r="A34" i="6"/>
  <c r="A96" i="6"/>
  <c r="A27" i="6"/>
  <c r="A110" i="6"/>
  <c r="A47" i="6"/>
  <c r="A8" i="6"/>
  <c r="A89" i="6"/>
  <c r="A51" i="6"/>
  <c r="A100" i="6"/>
  <c r="A53" i="6"/>
  <c r="A29" i="6"/>
  <c r="A10" i="6"/>
  <c r="A24" i="6"/>
  <c r="A94" i="6"/>
  <c r="A59" i="6"/>
  <c r="A85" i="6"/>
  <c r="A7" i="6"/>
  <c r="A102" i="6"/>
  <c r="A87" i="6"/>
  <c r="A43" i="6"/>
  <c r="A22" i="6"/>
  <c r="A6" i="6"/>
  <c r="A57" i="6"/>
  <c r="A38" i="6"/>
  <c r="A78" i="6"/>
  <c r="A67" i="6"/>
  <c r="A9" i="6"/>
  <c r="A61" i="6"/>
  <c r="A72" i="6"/>
  <c r="A81" i="6"/>
  <c r="I121" i="12" l="1"/>
  <c r="B121" i="12"/>
  <c r="J121" i="12"/>
  <c r="C121" i="12"/>
  <c r="G121" i="12"/>
  <c r="H121" i="12"/>
  <c r="F121" i="12"/>
  <c r="A121" i="12"/>
  <c r="E121" i="12"/>
  <c r="D121" i="12"/>
  <c r="C122" i="12"/>
  <c r="J122" i="12"/>
  <c r="A122" i="12"/>
  <c r="H122" i="12"/>
  <c r="E122" i="12"/>
  <c r="I122" i="12"/>
  <c r="D122" i="12"/>
  <c r="G122" i="12"/>
  <c r="F122" i="12"/>
  <c r="B122" i="12"/>
  <c r="J123" i="12"/>
  <c r="B123" i="12"/>
  <c r="G123" i="12"/>
  <c r="H123" i="12"/>
  <c r="A123" i="12"/>
  <c r="D123" i="12"/>
  <c r="C123" i="12"/>
  <c r="F123" i="12"/>
  <c r="I123" i="12"/>
  <c r="E123" i="12"/>
  <c r="B124" i="12"/>
  <c r="G124" i="12"/>
  <c r="D124" i="12"/>
  <c r="F124" i="12"/>
  <c r="C124" i="12"/>
  <c r="I124" i="12"/>
  <c r="H124" i="12"/>
  <c r="E124" i="12"/>
  <c r="J124" i="12"/>
  <c r="A124" i="12"/>
  <c r="J125" i="12"/>
  <c r="C125" i="12"/>
  <c r="E125" i="12"/>
  <c r="I125" i="12"/>
  <c r="H125" i="12"/>
  <c r="A125" i="12"/>
  <c r="F125" i="12"/>
  <c r="B125" i="12"/>
  <c r="G125" i="12"/>
  <c r="D125" i="12"/>
  <c r="B126" i="12"/>
  <c r="E126" i="12"/>
  <c r="C126" i="12"/>
  <c r="G126" i="12"/>
  <c r="D126" i="12"/>
  <c r="A126" i="12"/>
  <c r="F126" i="12"/>
  <c r="H126" i="12"/>
  <c r="I126" i="12"/>
  <c r="J126" i="12"/>
  <c r="D127" i="12"/>
  <c r="F127" i="12"/>
  <c r="A127" i="12"/>
  <c r="H127" i="12"/>
  <c r="J127" i="12"/>
  <c r="C127" i="12"/>
  <c r="B127" i="12"/>
  <c r="E127" i="12"/>
  <c r="I127" i="12"/>
  <c r="G127" i="12"/>
  <c r="B128" i="12"/>
  <c r="H128" i="12"/>
  <c r="I128" i="12"/>
  <c r="C128" i="12"/>
  <c r="F128" i="12"/>
  <c r="G128" i="12"/>
  <c r="J128" i="12"/>
  <c r="E128" i="12"/>
  <c r="A128" i="12"/>
  <c r="D128" i="12"/>
  <c r="G129" i="12"/>
  <c r="D129" i="12"/>
  <c r="F129" i="12"/>
  <c r="A129" i="12"/>
  <c r="C129" i="12"/>
  <c r="I129" i="12"/>
  <c r="J129" i="12"/>
  <c r="H129" i="12"/>
  <c r="E129" i="12"/>
  <c r="B129" i="12"/>
  <c r="D130" i="12"/>
  <c r="C130" i="12"/>
  <c r="E130" i="12"/>
  <c r="A130" i="12"/>
  <c r="F130" i="12"/>
  <c r="I130" i="12"/>
  <c r="J130" i="12"/>
  <c r="G130" i="12"/>
  <c r="H130" i="12"/>
  <c r="B130" i="12"/>
  <c r="C131" i="12"/>
  <c r="B131" i="12"/>
  <c r="A131" i="12"/>
  <c r="G131" i="12"/>
  <c r="E131" i="12"/>
  <c r="I131" i="12"/>
  <c r="H131" i="12"/>
  <c r="F131" i="12"/>
  <c r="J131" i="12"/>
  <c r="D131" i="12"/>
  <c r="E132" i="12"/>
  <c r="H132" i="12"/>
  <c r="G132" i="12"/>
  <c r="D132" i="12"/>
  <c r="F132" i="12"/>
  <c r="I132" i="12"/>
  <c r="J132" i="12"/>
  <c r="A132" i="12"/>
  <c r="B132" i="12"/>
  <c r="C132" i="12"/>
  <c r="J133" i="12"/>
  <c r="B133" i="12"/>
  <c r="F133" i="12"/>
  <c r="G133" i="12"/>
  <c r="A133" i="12"/>
  <c r="D133" i="12"/>
  <c r="H133" i="12"/>
  <c r="E133" i="12"/>
  <c r="I133" i="12"/>
  <c r="C133" i="12"/>
  <c r="E134" i="12"/>
  <c r="F134" i="12"/>
  <c r="G134" i="12"/>
  <c r="B134" i="12"/>
  <c r="A134" i="12"/>
  <c r="I134" i="12"/>
  <c r="H134" i="12"/>
  <c r="C134" i="12"/>
  <c r="D134" i="12"/>
  <c r="J134" i="12"/>
  <c r="D135" i="12"/>
  <c r="E135" i="12"/>
  <c r="I135" i="12"/>
  <c r="F135" i="12"/>
  <c r="J135" i="12"/>
  <c r="C135" i="12"/>
  <c r="G135" i="12"/>
  <c r="H135" i="12"/>
  <c r="B135" i="12"/>
  <c r="A135" i="12"/>
  <c r="F136" i="12"/>
  <c r="H136" i="12"/>
  <c r="J136" i="12"/>
  <c r="I136" i="12"/>
  <c r="G136" i="12"/>
  <c r="B136" i="12"/>
  <c r="A136" i="12"/>
  <c r="D136" i="12"/>
  <c r="E136" i="12"/>
  <c r="C136" i="12"/>
  <c r="B137" i="12"/>
  <c r="I137" i="12"/>
  <c r="H137" i="12"/>
  <c r="J137" i="12"/>
  <c r="D137" i="12"/>
  <c r="F137" i="12"/>
  <c r="G137" i="12"/>
  <c r="C137" i="12"/>
  <c r="A137" i="12"/>
  <c r="E137" i="12"/>
  <c r="D138" i="12"/>
  <c r="F138" i="12"/>
  <c r="C138" i="12"/>
  <c r="J138" i="12"/>
  <c r="H138" i="12"/>
  <c r="I138" i="12"/>
  <c r="E138" i="12"/>
  <c r="A138" i="12"/>
  <c r="G138" i="12"/>
  <c r="B138" i="12"/>
  <c r="F139" i="12"/>
  <c r="H139" i="12"/>
  <c r="I139" i="12"/>
  <c r="B139" i="12"/>
  <c r="A139" i="12"/>
  <c r="D139" i="12"/>
  <c r="J139" i="12"/>
  <c r="C139" i="12"/>
  <c r="E139" i="12"/>
  <c r="G139" i="12"/>
  <c r="G140" i="12"/>
  <c r="F140" i="12"/>
  <c r="E140" i="12"/>
  <c r="H140" i="12"/>
  <c r="B140" i="12"/>
  <c r="A140" i="12"/>
  <c r="I140" i="12"/>
  <c r="J140" i="12"/>
  <c r="C140" i="12"/>
  <c r="D140" i="12"/>
  <c r="D141" i="12"/>
  <c r="E141" i="12"/>
  <c r="H141" i="12"/>
  <c r="B141" i="12"/>
  <c r="A141" i="12"/>
  <c r="I141" i="12"/>
  <c r="C141" i="12"/>
  <c r="G141" i="12"/>
  <c r="J141" i="12"/>
  <c r="F141" i="12"/>
  <c r="E142" i="12"/>
  <c r="G142" i="12"/>
  <c r="I142" i="12"/>
  <c r="A142" i="12"/>
  <c r="D142" i="12"/>
  <c r="H142" i="12"/>
  <c r="C142" i="12"/>
  <c r="J142" i="12"/>
  <c r="B142" i="12"/>
  <c r="F142" i="12"/>
  <c r="B143" i="12"/>
  <c r="A143" i="12"/>
  <c r="I143" i="12"/>
  <c r="F143" i="12"/>
  <c r="G143" i="12"/>
  <c r="C143" i="12"/>
  <c r="D143" i="12"/>
  <c r="E143" i="12"/>
  <c r="H143" i="12"/>
  <c r="J143" i="12"/>
  <c r="A144" i="12"/>
  <c r="F144" i="12"/>
  <c r="I144" i="12"/>
  <c r="H144" i="12"/>
  <c r="G144" i="12"/>
  <c r="D144" i="12"/>
  <c r="C144" i="12"/>
  <c r="E144" i="12"/>
  <c r="J144" i="12"/>
  <c r="B144" i="12"/>
  <c r="C145" i="12"/>
  <c r="I145" i="12"/>
  <c r="H145" i="12"/>
  <c r="A145" i="12"/>
  <c r="E145" i="12"/>
  <c r="F145" i="12"/>
  <c r="G145" i="12"/>
  <c r="D145" i="12"/>
  <c r="B145" i="12"/>
  <c r="J145" i="12"/>
  <c r="F146" i="12"/>
  <c r="D146" i="12"/>
  <c r="J146" i="12"/>
  <c r="E146" i="12"/>
  <c r="I146" i="12"/>
  <c r="B146" i="12"/>
  <c r="C146" i="12"/>
  <c r="A146" i="12"/>
  <c r="G146" i="12"/>
  <c r="H146" i="12"/>
  <c r="D147" i="12"/>
  <c r="C147" i="12"/>
  <c r="I147" i="12"/>
  <c r="A147" i="12"/>
  <c r="G147" i="12"/>
  <c r="J147" i="12"/>
  <c r="B147" i="12"/>
  <c r="E147" i="12"/>
  <c r="H147" i="12"/>
  <c r="F147" i="12"/>
  <c r="F148" i="12"/>
  <c r="I148" i="12"/>
  <c r="D148" i="12"/>
  <c r="E148" i="12"/>
  <c r="A148" i="12"/>
  <c r="J148" i="12"/>
  <c r="C148" i="12"/>
  <c r="H148" i="12"/>
  <c r="B148" i="12"/>
  <c r="G148" i="12"/>
  <c r="G149" i="12"/>
  <c r="C149" i="12"/>
  <c r="F149" i="12"/>
  <c r="E149" i="12"/>
  <c r="H149" i="12"/>
  <c r="A149" i="12"/>
  <c r="J149" i="12"/>
  <c r="D149" i="12"/>
  <c r="I149" i="12"/>
  <c r="B149" i="12"/>
  <c r="H150" i="12"/>
  <c r="J150" i="12"/>
  <c r="G150" i="12"/>
  <c r="C150" i="12"/>
  <c r="E150" i="12"/>
  <c r="I150" i="12"/>
  <c r="D150" i="12"/>
  <c r="B150" i="12"/>
  <c r="F150" i="12"/>
  <c r="A150" i="12"/>
  <c r="J151" i="12"/>
  <c r="A151" i="12"/>
  <c r="E151" i="12"/>
  <c r="B151" i="12"/>
  <c r="F151" i="12"/>
  <c r="D151" i="12"/>
  <c r="C151" i="12"/>
  <c r="I151" i="12"/>
  <c r="H151" i="12"/>
  <c r="G151" i="12"/>
  <c r="D152" i="12"/>
  <c r="J152" i="12"/>
  <c r="I152" i="12"/>
  <c r="A152" i="12"/>
  <c r="F152" i="12"/>
  <c r="H152" i="12"/>
  <c r="B152" i="12"/>
  <c r="E152" i="12"/>
  <c r="G152" i="12"/>
  <c r="C152" i="12"/>
  <c r="A153" i="12"/>
  <c r="G153" i="12"/>
  <c r="F153" i="12"/>
  <c r="B153" i="12"/>
  <c r="E153" i="12"/>
  <c r="D153" i="12"/>
  <c r="I153" i="12"/>
  <c r="J153" i="12"/>
  <c r="C153" i="12"/>
  <c r="H153" i="12"/>
  <c r="G154" i="12"/>
  <c r="H154" i="12"/>
  <c r="E154" i="12"/>
  <c r="A154" i="12"/>
  <c r="D154" i="12"/>
  <c r="C154" i="12"/>
  <c r="F154" i="12"/>
  <c r="J154" i="12"/>
  <c r="I154" i="12"/>
  <c r="B154" i="12"/>
  <c r="B155" i="12"/>
  <c r="F155" i="12"/>
  <c r="A155" i="12"/>
  <c r="J155" i="12"/>
  <c r="D155" i="12"/>
  <c r="I155" i="12"/>
  <c r="G155" i="12"/>
  <c r="C155" i="12"/>
  <c r="E155" i="12"/>
  <c r="H155" i="12"/>
  <c r="H156" i="12"/>
  <c r="E156" i="12"/>
  <c r="J156" i="12"/>
  <c r="A156" i="12"/>
  <c r="B156" i="12"/>
  <c r="D156" i="12"/>
  <c r="G156" i="12"/>
  <c r="F156" i="12"/>
  <c r="I156" i="12"/>
  <c r="C156" i="12"/>
  <c r="H157" i="12"/>
  <c r="E157" i="12"/>
  <c r="G157" i="12"/>
  <c r="I157" i="12"/>
  <c r="B157" i="12"/>
  <c r="C157" i="12"/>
  <c r="J157" i="12"/>
  <c r="A157" i="12"/>
  <c r="D157" i="12"/>
  <c r="F157" i="12"/>
  <c r="C158" i="12"/>
  <c r="E158" i="12"/>
  <c r="D158" i="12"/>
  <c r="B158" i="12"/>
  <c r="I158" i="12"/>
  <c r="J158" i="12"/>
  <c r="A158" i="12"/>
  <c r="G158" i="12"/>
  <c r="H158" i="12"/>
  <c r="F158" i="12"/>
  <c r="B159" i="12"/>
  <c r="A159" i="12"/>
  <c r="J159" i="12"/>
  <c r="F159" i="12"/>
  <c r="G159" i="12"/>
  <c r="E159" i="12"/>
  <c r="D159" i="12"/>
  <c r="C159" i="12"/>
  <c r="I159" i="12"/>
  <c r="H159" i="12"/>
  <c r="G160" i="12"/>
  <c r="H160" i="12"/>
  <c r="J160" i="12"/>
  <c r="C160" i="12"/>
  <c r="A160" i="12"/>
  <c r="E160" i="12"/>
  <c r="I160" i="12"/>
  <c r="D160" i="12"/>
  <c r="B160" i="12"/>
  <c r="F160" i="12"/>
  <c r="G161" i="12"/>
  <c r="E161" i="12"/>
  <c r="I161" i="12"/>
  <c r="C161" i="12"/>
  <c r="D161" i="12"/>
  <c r="J161" i="12"/>
  <c r="H161" i="12"/>
  <c r="B161" i="12"/>
  <c r="A161" i="12"/>
  <c r="F161" i="12"/>
  <c r="H162" i="12"/>
  <c r="F162" i="12"/>
  <c r="J162" i="12"/>
  <c r="D162" i="12"/>
  <c r="A162" i="12"/>
  <c r="G162" i="12"/>
  <c r="C162" i="12"/>
  <c r="E162" i="12"/>
  <c r="B162" i="12"/>
  <c r="I162" i="12"/>
  <c r="A163" i="12"/>
  <c r="D163" i="12"/>
  <c r="H163" i="12"/>
  <c r="E163" i="12"/>
  <c r="G163" i="12"/>
  <c r="I163" i="12"/>
  <c r="C163" i="12"/>
  <c r="F163" i="12"/>
  <c r="B163" i="12"/>
  <c r="J163" i="12"/>
  <c r="B164" i="12"/>
  <c r="A164" i="12"/>
  <c r="E164" i="12"/>
  <c r="J164" i="12"/>
  <c r="C164" i="12"/>
  <c r="I164" i="12"/>
  <c r="H164" i="12"/>
  <c r="G164" i="12"/>
  <c r="F164" i="12"/>
  <c r="D164" i="12"/>
  <c r="J165" i="12"/>
  <c r="E165" i="12"/>
  <c r="F165" i="12"/>
  <c r="D165" i="12"/>
  <c r="G165" i="12"/>
  <c r="A165" i="12"/>
  <c r="H165" i="12"/>
  <c r="C165" i="12"/>
  <c r="I165" i="12"/>
  <c r="B165" i="12"/>
  <c r="G166" i="12"/>
  <c r="I166" i="12"/>
  <c r="A166" i="12"/>
  <c r="H166" i="12"/>
  <c r="B166" i="12"/>
  <c r="J166" i="12"/>
  <c r="E166" i="12"/>
  <c r="D166" i="12"/>
  <c r="F166" i="12"/>
  <c r="C166" i="12"/>
  <c r="B167" i="12"/>
  <c r="G167" i="12"/>
  <c r="D167" i="12"/>
  <c r="I167" i="12"/>
  <c r="C167" i="12"/>
  <c r="A167" i="12"/>
  <c r="J167" i="12"/>
  <c r="F167" i="12"/>
  <c r="E167" i="12"/>
  <c r="H167" i="12"/>
  <c r="J168" i="12"/>
  <c r="E168" i="12"/>
  <c r="D168" i="12"/>
  <c r="G168" i="12"/>
  <c r="F168" i="12"/>
  <c r="B168" i="12"/>
  <c r="I168" i="12"/>
  <c r="A168" i="12"/>
  <c r="C168" i="12"/>
  <c r="H168" i="12"/>
  <c r="B169" i="12"/>
  <c r="C169" i="12"/>
  <c r="G169" i="12"/>
  <c r="E169" i="12"/>
  <c r="J169" i="12"/>
  <c r="A169" i="12"/>
  <c r="D169" i="12"/>
  <c r="F169" i="12"/>
  <c r="H169" i="12"/>
  <c r="I169" i="12"/>
  <c r="H170" i="12"/>
  <c r="E170" i="12"/>
  <c r="A170" i="12"/>
  <c r="F170" i="12"/>
  <c r="J170" i="12"/>
  <c r="B170" i="12"/>
  <c r="D170" i="12"/>
  <c r="I170" i="12"/>
  <c r="G170" i="12"/>
  <c r="C170" i="12"/>
  <c r="H171" i="12"/>
  <c r="J171" i="12"/>
  <c r="I171" i="12"/>
  <c r="G171" i="12"/>
  <c r="C171" i="12"/>
  <c r="A171" i="12"/>
  <c r="E171" i="12"/>
  <c r="F171" i="12"/>
  <c r="B171" i="12"/>
  <c r="D171" i="12"/>
  <c r="A172" i="12"/>
  <c r="H172" i="12"/>
  <c r="B172" i="12"/>
  <c r="G172" i="12"/>
  <c r="D172" i="12"/>
  <c r="C172" i="12"/>
  <c r="I172" i="12"/>
  <c r="E172" i="12"/>
  <c r="F172" i="12"/>
  <c r="J172" i="12"/>
  <c r="B173" i="12"/>
  <c r="I173" i="12"/>
  <c r="J173" i="12"/>
  <c r="E173" i="12"/>
  <c r="G173" i="12"/>
  <c r="C173" i="12"/>
  <c r="D173" i="12"/>
  <c r="A173" i="12"/>
  <c r="H173" i="12"/>
  <c r="F173" i="12"/>
  <c r="C174" i="12"/>
  <c r="J174" i="12"/>
  <c r="G174" i="12"/>
  <c r="B174" i="12"/>
  <c r="D174" i="12"/>
  <c r="A174" i="12"/>
  <c r="F174" i="12"/>
  <c r="E174" i="12"/>
  <c r="I174" i="12"/>
  <c r="H174" i="12"/>
  <c r="C175" i="12"/>
  <c r="B175" i="12"/>
  <c r="H175" i="12"/>
  <c r="E175" i="12"/>
  <c r="D175" i="12"/>
  <c r="J175" i="12"/>
  <c r="A175" i="12"/>
  <c r="G175" i="12"/>
  <c r="F175" i="12"/>
  <c r="I175" i="12"/>
  <c r="H176" i="12"/>
  <c r="E176" i="12"/>
  <c r="F176" i="12"/>
  <c r="A176" i="12"/>
  <c r="B176" i="12"/>
  <c r="I176" i="12"/>
  <c r="J176" i="12"/>
  <c r="C176" i="12"/>
  <c r="D176" i="12"/>
  <c r="G176" i="12"/>
  <c r="D177" i="12"/>
  <c r="I177" i="12"/>
  <c r="C177" i="12"/>
  <c r="E177" i="12"/>
  <c r="F177" i="12"/>
  <c r="B177" i="12"/>
  <c r="A177" i="12"/>
  <c r="J177" i="12"/>
  <c r="H177" i="12"/>
  <c r="G177" i="12"/>
  <c r="I178" i="12"/>
  <c r="J178" i="12"/>
  <c r="C178" i="12"/>
  <c r="G178" i="12"/>
  <c r="B178" i="12"/>
  <c r="D178" i="12"/>
  <c r="F178" i="12"/>
  <c r="E178" i="12"/>
  <c r="H178" i="12"/>
  <c r="A178" i="12"/>
  <c r="C179" i="12"/>
  <c r="F179" i="12"/>
  <c r="E179" i="12"/>
  <c r="G179" i="12"/>
  <c r="J179" i="12"/>
  <c r="B179" i="12"/>
  <c r="I179" i="12"/>
  <c r="A179" i="12"/>
  <c r="D179" i="12"/>
  <c r="H179" i="12"/>
  <c r="C180" i="12"/>
  <c r="A180" i="12"/>
  <c r="E180" i="12"/>
  <c r="D180" i="12"/>
  <c r="I180" i="12"/>
  <c r="F180" i="12"/>
  <c r="G180" i="12"/>
  <c r="J180" i="12"/>
  <c r="B180" i="12"/>
  <c r="H180" i="12"/>
  <c r="I181" i="12"/>
  <c r="F181" i="12"/>
  <c r="J181" i="12"/>
  <c r="D181" i="12"/>
  <c r="E181" i="12"/>
  <c r="A181" i="12"/>
  <c r="G181" i="12"/>
  <c r="B181" i="12"/>
  <c r="C181" i="12"/>
  <c r="H181" i="12"/>
  <c r="G182" i="12"/>
  <c r="F182" i="12"/>
  <c r="J182" i="12"/>
  <c r="H182" i="12"/>
  <c r="D182" i="12"/>
  <c r="I182" i="12"/>
  <c r="E182" i="12"/>
  <c r="C182" i="12"/>
  <c r="A182" i="12"/>
  <c r="B182" i="12"/>
  <c r="E183" i="12"/>
  <c r="I183" i="12"/>
  <c r="J183" i="12"/>
  <c r="A183" i="12"/>
  <c r="D183" i="12"/>
  <c r="C183" i="12"/>
  <c r="B183" i="12"/>
  <c r="H183" i="12"/>
  <c r="F183" i="12"/>
  <c r="G183" i="12"/>
  <c r="F184" i="12"/>
  <c r="G184" i="12"/>
  <c r="C184" i="12"/>
  <c r="H184" i="12"/>
  <c r="D184" i="12"/>
  <c r="J184" i="12"/>
  <c r="A184" i="12"/>
  <c r="I184" i="12"/>
  <c r="B184" i="12"/>
  <c r="E184" i="12"/>
  <c r="J185" i="12"/>
  <c r="C185" i="12"/>
  <c r="I185" i="12"/>
  <c r="B185" i="12"/>
  <c r="G185" i="12"/>
  <c r="E185" i="12"/>
  <c r="A185" i="12"/>
  <c r="D185" i="12"/>
  <c r="H185" i="12"/>
  <c r="F185" i="12"/>
  <c r="I186" i="12"/>
  <c r="B186" i="12"/>
  <c r="H186" i="12"/>
  <c r="C186" i="12"/>
  <c r="E186" i="12"/>
  <c r="D186" i="12"/>
  <c r="A186" i="12"/>
  <c r="F186" i="12"/>
  <c r="G186" i="12"/>
  <c r="J186" i="12"/>
  <c r="C187" i="12"/>
  <c r="G187" i="12"/>
  <c r="J187" i="12"/>
  <c r="I187" i="12"/>
  <c r="A187" i="12"/>
  <c r="B187" i="12"/>
  <c r="H187" i="12"/>
  <c r="E187" i="12"/>
  <c r="D187" i="12"/>
  <c r="F187" i="12"/>
  <c r="B188" i="12"/>
  <c r="G188" i="12"/>
  <c r="J188" i="12"/>
  <c r="E188" i="12"/>
  <c r="D188" i="12"/>
  <c r="A188" i="12"/>
  <c r="I188" i="12"/>
  <c r="F188" i="12"/>
  <c r="C188" i="12"/>
  <c r="H188" i="12"/>
  <c r="H189" i="12"/>
  <c r="I189" i="12"/>
  <c r="G189" i="12"/>
  <c r="C189" i="12"/>
  <c r="D189" i="12"/>
  <c r="J189" i="12"/>
  <c r="B189" i="12"/>
  <c r="F189" i="12"/>
  <c r="E189" i="12"/>
  <c r="A189" i="12"/>
  <c r="G190" i="12"/>
  <c r="E190" i="12"/>
  <c r="C190" i="12"/>
  <c r="A190" i="12"/>
  <c r="D190" i="12"/>
  <c r="F190" i="12"/>
  <c r="J190" i="12"/>
  <c r="B190" i="12"/>
  <c r="H190" i="12"/>
  <c r="I190" i="12"/>
  <c r="B191" i="12"/>
  <c r="C191" i="12"/>
  <c r="I191" i="12"/>
  <c r="F191" i="12"/>
  <c r="G191" i="12"/>
  <c r="H191" i="12"/>
  <c r="E191" i="12"/>
  <c r="J191" i="12"/>
  <c r="A191" i="12"/>
  <c r="D191" i="12"/>
  <c r="B192" i="12"/>
  <c r="E192" i="12"/>
  <c r="D192" i="12"/>
  <c r="F192" i="12"/>
  <c r="J192" i="12"/>
  <c r="G192" i="12"/>
  <c r="I192" i="12"/>
  <c r="H192" i="12"/>
  <c r="A192" i="12"/>
  <c r="C192" i="12"/>
  <c r="F193" i="12"/>
  <c r="H193" i="12"/>
  <c r="D193" i="12"/>
  <c r="A193" i="12"/>
  <c r="E193" i="12"/>
  <c r="B193" i="12"/>
  <c r="G193" i="12"/>
  <c r="I193" i="12"/>
  <c r="J193" i="12"/>
  <c r="C193" i="12"/>
  <c r="C194" i="12"/>
  <c r="B194" i="12"/>
  <c r="E194" i="12"/>
  <c r="A194" i="12"/>
  <c r="D194" i="12"/>
  <c r="H194" i="12"/>
  <c r="I194" i="12"/>
  <c r="F194" i="12"/>
  <c r="J194" i="12"/>
  <c r="G194" i="12"/>
  <c r="G195" i="12"/>
  <c r="F195" i="12"/>
  <c r="E195" i="12"/>
  <c r="D195" i="12"/>
  <c r="J195" i="12"/>
  <c r="H195" i="12"/>
  <c r="A195" i="12"/>
  <c r="B195" i="12"/>
  <c r="C195" i="12"/>
  <c r="I195" i="12"/>
  <c r="G196" i="12"/>
  <c r="A196" i="12"/>
  <c r="F196" i="12"/>
  <c r="E196" i="12"/>
  <c r="B196" i="12"/>
  <c r="I196" i="12"/>
  <c r="J196" i="12"/>
  <c r="D196" i="12"/>
  <c r="H196" i="12"/>
  <c r="C196" i="12"/>
  <c r="H197" i="12"/>
  <c r="E197" i="12"/>
  <c r="B197" i="12"/>
  <c r="G197" i="12"/>
  <c r="F197" i="12"/>
  <c r="D197" i="12"/>
  <c r="A197" i="12"/>
  <c r="I197" i="12"/>
  <c r="J197" i="12"/>
  <c r="C197" i="12"/>
  <c r="G198" i="12"/>
  <c r="A198" i="12"/>
  <c r="F198" i="12"/>
  <c r="E198" i="12"/>
  <c r="D198" i="12"/>
  <c r="B198" i="12"/>
  <c r="C198" i="12"/>
  <c r="J198" i="12"/>
  <c r="H198" i="12"/>
  <c r="I198" i="12"/>
  <c r="J199" i="12"/>
  <c r="D199" i="12"/>
  <c r="F199" i="12"/>
  <c r="E199" i="12"/>
  <c r="A199" i="12"/>
  <c r="C199" i="12"/>
  <c r="I199" i="12"/>
  <c r="G199" i="12"/>
  <c r="H199" i="12"/>
  <c r="B199" i="12"/>
  <c r="F200" i="12"/>
  <c r="H200" i="12"/>
  <c r="D200" i="12"/>
  <c r="G200" i="12"/>
  <c r="J200" i="12"/>
  <c r="B200" i="12"/>
  <c r="A200" i="12"/>
  <c r="C200" i="12"/>
  <c r="E200" i="12"/>
  <c r="I200" i="12"/>
  <c r="G201" i="12"/>
  <c r="F201" i="12"/>
  <c r="B201" i="12"/>
  <c r="E201" i="12"/>
  <c r="I201" i="12"/>
  <c r="D201" i="12"/>
  <c r="C201" i="12"/>
  <c r="A201" i="12"/>
  <c r="J201" i="12"/>
  <c r="H201" i="12"/>
  <c r="C202" i="12"/>
  <c r="B202" i="12"/>
  <c r="J202" i="12"/>
  <c r="A202" i="12"/>
  <c r="E202" i="12"/>
  <c r="G202" i="12"/>
  <c r="H202" i="12"/>
  <c r="D202" i="12"/>
  <c r="F202" i="12"/>
  <c r="I202" i="12"/>
  <c r="I203" i="12"/>
  <c r="J203" i="12"/>
  <c r="A203" i="12"/>
  <c r="G203" i="12"/>
  <c r="C203" i="12"/>
  <c r="H203" i="12"/>
  <c r="E203" i="12"/>
  <c r="D203" i="12"/>
  <c r="B203" i="12"/>
  <c r="F203" i="12"/>
  <c r="E120" i="12"/>
  <c r="I119" i="12"/>
  <c r="J119" i="12"/>
  <c r="F118" i="12"/>
  <c r="H117" i="12"/>
  <c r="E116" i="12"/>
  <c r="A5" i="12"/>
  <c r="C5" i="12"/>
  <c r="E6" i="12"/>
  <c r="F7" i="12"/>
  <c r="B8" i="12"/>
  <c r="H9" i="12"/>
  <c r="H10" i="12"/>
  <c r="E9" i="12"/>
  <c r="F11" i="12"/>
  <c r="B11" i="12"/>
  <c r="D13" i="12"/>
  <c r="C13" i="12"/>
  <c r="A15" i="12"/>
  <c r="F14" i="12"/>
  <c r="D17" i="12"/>
  <c r="I16" i="12"/>
  <c r="C17" i="12"/>
  <c r="A18" i="12"/>
  <c r="E19" i="12"/>
  <c r="J20" i="12"/>
  <c r="I21" i="12"/>
  <c r="H21" i="12"/>
  <c r="D22" i="12"/>
  <c r="I23" i="12"/>
  <c r="J24" i="12"/>
  <c r="C25" i="12"/>
  <c r="A25" i="12"/>
  <c r="J26" i="12"/>
  <c r="A27" i="12"/>
  <c r="G28" i="12"/>
  <c r="H29" i="12"/>
  <c r="B29" i="12"/>
  <c r="C30" i="12"/>
  <c r="B31" i="12"/>
  <c r="I32" i="12"/>
  <c r="B33" i="12"/>
  <c r="F33" i="12"/>
  <c r="J34" i="12"/>
  <c r="B35" i="12"/>
  <c r="D36" i="12"/>
  <c r="F37" i="12"/>
  <c r="I37" i="12"/>
  <c r="J38" i="12"/>
  <c r="D39" i="12"/>
  <c r="H40" i="12"/>
  <c r="J41" i="12"/>
  <c r="B41" i="12"/>
  <c r="E42" i="12"/>
  <c r="F43" i="12"/>
  <c r="E44" i="12"/>
  <c r="I45" i="12"/>
  <c r="B45" i="12"/>
  <c r="H46" i="12"/>
  <c r="C47" i="12"/>
  <c r="B48" i="12"/>
  <c r="H49" i="12"/>
  <c r="D49" i="12"/>
  <c r="C50" i="12"/>
  <c r="H51" i="12"/>
  <c r="D52" i="12"/>
  <c r="D53" i="12"/>
  <c r="B53" i="12"/>
  <c r="F54" i="12"/>
  <c r="D55" i="12"/>
  <c r="F56" i="12"/>
  <c r="I57" i="12"/>
  <c r="J57" i="12"/>
  <c r="B58" i="12"/>
  <c r="J59" i="12"/>
  <c r="H60" i="12"/>
  <c r="J61" i="12"/>
  <c r="F61" i="12"/>
  <c r="H62" i="12"/>
  <c r="E63" i="12"/>
  <c r="J64" i="12"/>
  <c r="D65" i="12"/>
  <c r="I65" i="12"/>
  <c r="D120" i="12"/>
  <c r="C119" i="12"/>
  <c r="A119" i="12"/>
  <c r="H118" i="12"/>
  <c r="J117" i="12"/>
  <c r="F116" i="12"/>
  <c r="H5" i="12"/>
  <c r="E5" i="12"/>
  <c r="H6" i="12"/>
  <c r="H7" i="12"/>
  <c r="F8" i="12"/>
  <c r="G10" i="12"/>
  <c r="C10" i="12"/>
  <c r="A10" i="12"/>
  <c r="D11" i="12"/>
  <c r="A12" i="12"/>
  <c r="I13" i="12"/>
  <c r="E13" i="12"/>
  <c r="E15" i="12"/>
  <c r="G15" i="12"/>
  <c r="H16" i="12"/>
  <c r="I17" i="12"/>
  <c r="J17" i="12"/>
  <c r="H18" i="12"/>
  <c r="C19" i="12"/>
  <c r="F20" i="12"/>
  <c r="B21" i="12"/>
  <c r="E21" i="12"/>
  <c r="C22" i="12"/>
  <c r="J23" i="12"/>
  <c r="G24" i="12"/>
  <c r="G25" i="12"/>
  <c r="D25" i="12"/>
  <c r="I26" i="12"/>
  <c r="B27" i="12"/>
  <c r="B28" i="12"/>
  <c r="G29" i="12"/>
  <c r="D29" i="12"/>
  <c r="I30" i="12"/>
  <c r="H31" i="12"/>
  <c r="J32" i="12"/>
  <c r="H33" i="12"/>
  <c r="D33" i="12"/>
  <c r="E34" i="12"/>
  <c r="J35" i="12"/>
  <c r="G36" i="12"/>
  <c r="D37" i="12"/>
  <c r="H37" i="12"/>
  <c r="C38" i="12"/>
  <c r="G39" i="12"/>
  <c r="F40" i="12"/>
  <c r="A41" i="12"/>
  <c r="I41" i="12"/>
  <c r="F42" i="12"/>
  <c r="H43" i="12"/>
  <c r="F44" i="12"/>
  <c r="E45" i="12"/>
  <c r="J45" i="12"/>
  <c r="E46" i="12"/>
  <c r="D47" i="12"/>
  <c r="J48" i="12"/>
  <c r="A49" i="12"/>
  <c r="J49" i="12"/>
  <c r="E50" i="12"/>
  <c r="E51" i="12"/>
  <c r="B52" i="12"/>
  <c r="H53" i="12"/>
  <c r="I53" i="12"/>
  <c r="A54" i="12"/>
  <c r="A55" i="12"/>
  <c r="A56" i="12"/>
  <c r="B57" i="12"/>
  <c r="H57" i="12"/>
  <c r="E58" i="12"/>
  <c r="A59" i="12"/>
  <c r="G60" i="12"/>
  <c r="H61" i="12"/>
  <c r="E61" i="12"/>
  <c r="B62" i="12"/>
  <c r="B63" i="12"/>
  <c r="D64" i="12"/>
  <c r="E65" i="12"/>
  <c r="H65" i="12"/>
  <c r="H66" i="12"/>
  <c r="A120" i="12"/>
  <c r="H119" i="12"/>
  <c r="C118" i="12"/>
  <c r="B118" i="12"/>
  <c r="E117" i="12"/>
  <c r="A116" i="12"/>
  <c r="B5" i="12"/>
  <c r="B6" i="12"/>
  <c r="J6" i="12"/>
  <c r="A7" i="12"/>
  <c r="I8" i="12"/>
  <c r="G9" i="12"/>
  <c r="I9" i="12"/>
  <c r="F9" i="12"/>
  <c r="E12" i="12"/>
  <c r="A11" i="12"/>
  <c r="F13" i="12"/>
  <c r="I14" i="12"/>
  <c r="G14" i="12"/>
  <c r="H14" i="12"/>
  <c r="H17" i="12"/>
  <c r="A16" i="12"/>
  <c r="I18" i="12"/>
  <c r="D18" i="12"/>
  <c r="D19" i="12"/>
  <c r="I20" i="12"/>
  <c r="A21" i="12"/>
  <c r="G22" i="12"/>
  <c r="F22" i="12"/>
  <c r="H23" i="12"/>
  <c r="H24" i="12"/>
  <c r="J25" i="12"/>
  <c r="B26" i="12"/>
  <c r="E26" i="12"/>
  <c r="F27" i="12"/>
  <c r="F28" i="12"/>
  <c r="I29" i="12"/>
  <c r="B30" i="12"/>
  <c r="H30" i="12"/>
  <c r="A31" i="12"/>
  <c r="F32" i="12"/>
  <c r="I33" i="12"/>
  <c r="C34" i="12"/>
  <c r="I34" i="12"/>
  <c r="H35" i="12"/>
  <c r="J36" i="12"/>
  <c r="B37" i="12"/>
  <c r="B38" i="12"/>
  <c r="G38" i="12"/>
  <c r="E39" i="12"/>
  <c r="D40" i="12"/>
  <c r="H41" i="12"/>
  <c r="H42" i="12"/>
  <c r="C42" i="12"/>
  <c r="A43" i="12"/>
  <c r="I44" i="12"/>
  <c r="F45" i="12"/>
  <c r="G46" i="12"/>
  <c r="J46" i="12"/>
  <c r="I47" i="12"/>
  <c r="G48" i="12"/>
  <c r="E49" i="12"/>
  <c r="B50" i="12"/>
  <c r="G50" i="12"/>
  <c r="J51" i="12"/>
  <c r="A52" i="12"/>
  <c r="A53" i="12"/>
  <c r="D54" i="12"/>
  <c r="E54" i="12"/>
  <c r="E55" i="12"/>
  <c r="B56" i="12"/>
  <c r="F57" i="12"/>
  <c r="F58" i="12"/>
  <c r="I58" i="12"/>
  <c r="E59" i="12"/>
  <c r="I60" i="12"/>
  <c r="D61" i="12"/>
  <c r="I62" i="12"/>
  <c r="E62" i="12"/>
  <c r="F63" i="12"/>
  <c r="I64" i="12"/>
  <c r="A65" i="12"/>
  <c r="B66" i="12"/>
  <c r="F120" i="12"/>
  <c r="E119" i="12"/>
  <c r="J118" i="12"/>
  <c r="E118" i="12"/>
  <c r="G117" i="12"/>
  <c r="G116" i="12"/>
  <c r="F5" i="12"/>
  <c r="I6" i="12"/>
  <c r="G6" i="12"/>
  <c r="I7" i="12"/>
  <c r="D8" i="12"/>
  <c r="C9" i="12"/>
  <c r="A9" i="12"/>
  <c r="F10" i="12"/>
  <c r="G11" i="12"/>
  <c r="H12" i="12"/>
  <c r="A13" i="12"/>
  <c r="F15" i="12"/>
  <c r="C14" i="12"/>
  <c r="H15" i="12"/>
  <c r="G16" i="12"/>
  <c r="F16" i="12"/>
  <c r="G18" i="12"/>
  <c r="B18" i="12"/>
  <c r="J19" i="12"/>
  <c r="B20" i="12"/>
  <c r="J21" i="12"/>
  <c r="A22" i="12"/>
  <c r="E22" i="12"/>
  <c r="G23" i="12"/>
  <c r="E24" i="12"/>
  <c r="H25" i="12"/>
  <c r="H26" i="12"/>
  <c r="F26" i="12"/>
  <c r="D27" i="12"/>
  <c r="H28" i="12"/>
  <c r="C29" i="12"/>
  <c r="F30" i="12"/>
  <c r="E30" i="12"/>
  <c r="I31" i="12"/>
  <c r="E32" i="12"/>
  <c r="A33" i="12"/>
  <c r="G34" i="12"/>
  <c r="D34" i="12"/>
  <c r="G35" i="12"/>
  <c r="I36" i="12"/>
  <c r="A37" i="12"/>
  <c r="I38" i="12"/>
  <c r="D38" i="12"/>
  <c r="I39" i="12"/>
  <c r="E40" i="12"/>
  <c r="F41" i="12"/>
  <c r="I42" i="12"/>
  <c r="B42" i="12"/>
  <c r="J43" i="12"/>
  <c r="D44" i="12"/>
  <c r="H45" i="12"/>
  <c r="C46" i="12"/>
  <c r="F46" i="12"/>
  <c r="G47" i="12"/>
  <c r="I48" i="12"/>
  <c r="I49" i="12"/>
  <c r="F50" i="12"/>
  <c r="H50" i="12"/>
  <c r="A51" i="12"/>
  <c r="I52" i="12"/>
  <c r="C53" i="12"/>
  <c r="J54" i="12"/>
  <c r="H54" i="12"/>
  <c r="F55" i="12"/>
  <c r="J56" i="12"/>
  <c r="A57" i="12"/>
  <c r="G58" i="12"/>
  <c r="H58" i="12"/>
  <c r="B59" i="12"/>
  <c r="J60" i="12"/>
  <c r="A61" i="12"/>
  <c r="F62" i="12"/>
  <c r="D62" i="12"/>
  <c r="C63" i="12"/>
  <c r="F64" i="12"/>
  <c r="G65" i="12"/>
  <c r="C120" i="12"/>
  <c r="F119" i="12"/>
  <c r="G118" i="12"/>
  <c r="F117" i="12"/>
  <c r="A117" i="12"/>
  <c r="H116" i="12"/>
  <c r="G5" i="12"/>
  <c r="A6" i="12"/>
  <c r="E7" i="12"/>
  <c r="D7" i="12"/>
  <c r="G8" i="12"/>
  <c r="B10" i="12"/>
  <c r="I10" i="12"/>
  <c r="G12" i="12"/>
  <c r="I12" i="12"/>
  <c r="J11" i="12"/>
  <c r="J13" i="12"/>
  <c r="J14" i="12"/>
  <c r="B15" i="12"/>
  <c r="B14" i="12"/>
  <c r="B16" i="12"/>
  <c r="E17" i="12"/>
  <c r="F18" i="12"/>
  <c r="A19" i="12"/>
  <c r="F19" i="12"/>
  <c r="E20" i="12"/>
  <c r="G21" i="12"/>
  <c r="J22" i="12"/>
  <c r="C23" i="12"/>
  <c r="B23" i="12"/>
  <c r="D24" i="12"/>
  <c r="I25" i="12"/>
  <c r="G26" i="12"/>
  <c r="G27" i="12"/>
  <c r="C27" i="12"/>
  <c r="E28" i="12"/>
  <c r="A29" i="12"/>
  <c r="G30" i="12"/>
  <c r="J31" i="12"/>
  <c r="G31" i="12"/>
  <c r="D32" i="12"/>
  <c r="G33" i="12"/>
  <c r="B34" i="12"/>
  <c r="I35" i="12"/>
  <c r="F35" i="12"/>
  <c r="E36" i="12"/>
  <c r="G37" i="12"/>
  <c r="A38" i="12"/>
  <c r="C39" i="12"/>
  <c r="J39" i="12"/>
  <c r="G40" i="12"/>
  <c r="E41" i="12"/>
  <c r="J42" i="12"/>
  <c r="I43" i="12"/>
  <c r="G43" i="12"/>
  <c r="A44" i="12"/>
  <c r="C45" i="12"/>
  <c r="I46" i="12"/>
  <c r="B47" i="12"/>
  <c r="E47" i="12"/>
  <c r="F48" i="12"/>
  <c r="G49" i="12"/>
  <c r="J50" i="12"/>
  <c r="G51" i="12"/>
  <c r="D51" i="12"/>
  <c r="H52" i="12"/>
  <c r="G53" i="12"/>
  <c r="I54" i="12"/>
  <c r="H55" i="12"/>
  <c r="G55" i="12"/>
  <c r="I56" i="12"/>
  <c r="D57" i="12"/>
  <c r="J58" i="12"/>
  <c r="F59" i="12"/>
  <c r="G59" i="12"/>
  <c r="A60" i="12"/>
  <c r="I61" i="12"/>
  <c r="G62" i="12"/>
  <c r="G63" i="12"/>
  <c r="D63" i="12"/>
  <c r="A64" i="12"/>
  <c r="F65" i="12"/>
  <c r="J120" i="12"/>
  <c r="B119" i="12"/>
  <c r="A118" i="12"/>
  <c r="C117" i="12"/>
  <c r="I117" i="12"/>
  <c r="D116" i="12"/>
  <c r="J5" i="12"/>
  <c r="D6" i="12"/>
  <c r="C7" i="12"/>
  <c r="B7" i="12"/>
  <c r="A8" i="12"/>
  <c r="J10" i="12"/>
  <c r="E10" i="12"/>
  <c r="D12" i="12"/>
  <c r="E11" i="12"/>
  <c r="C12" i="12"/>
  <c r="H13" i="12"/>
  <c r="D14" i="12"/>
  <c r="E14" i="12"/>
  <c r="D15" i="12"/>
  <c r="G17" i="12"/>
  <c r="E16" i="12"/>
  <c r="C18" i="12"/>
  <c r="I19" i="12"/>
  <c r="B19" i="12"/>
  <c r="H20" i="12"/>
  <c r="D21" i="12"/>
  <c r="B22" i="12"/>
  <c r="D23" i="12"/>
  <c r="F23" i="12"/>
  <c r="B24" i="12"/>
  <c r="E25" i="12"/>
  <c r="D26" i="12"/>
  <c r="H27" i="12"/>
  <c r="I27" i="12"/>
  <c r="D28" i="12"/>
  <c r="E29" i="12"/>
  <c r="D30" i="12"/>
  <c r="F31" i="12"/>
  <c r="D31" i="12"/>
  <c r="C32" i="12"/>
  <c r="E33" i="12"/>
  <c r="A34" i="12"/>
  <c r="A35" i="12"/>
  <c r="D35" i="12"/>
  <c r="A36" i="12"/>
  <c r="E37" i="12"/>
  <c r="E38" i="12"/>
  <c r="A39" i="12"/>
  <c r="F39" i="12"/>
  <c r="B40" i="12"/>
  <c r="C41" i="12"/>
  <c r="A42" i="12"/>
  <c r="B43" i="12"/>
  <c r="D43" i="12"/>
  <c r="C44" i="12"/>
  <c r="D45" i="12"/>
  <c r="B46" i="12"/>
  <c r="J47" i="12"/>
  <c r="F47" i="12"/>
  <c r="C48" i="12"/>
  <c r="B49" i="12"/>
  <c r="D50" i="12"/>
  <c r="C51" i="12"/>
  <c r="F51" i="12"/>
  <c r="J52" i="12"/>
  <c r="E53" i="12"/>
  <c r="G54" i="12"/>
  <c r="I55" i="12"/>
  <c r="J55" i="12"/>
  <c r="H56" i="12"/>
  <c r="G57" i="12"/>
  <c r="C58" i="12"/>
  <c r="I59" i="12"/>
  <c r="C59" i="12"/>
  <c r="D60" i="12"/>
  <c r="C61" i="12"/>
  <c r="A62" i="12"/>
  <c r="J63" i="12"/>
  <c r="A63" i="12"/>
  <c r="C64" i="12"/>
  <c r="J65" i="12"/>
  <c r="D66" i="12"/>
  <c r="A67" i="12"/>
  <c r="I120" i="12"/>
  <c r="B120" i="12"/>
  <c r="G119" i="12"/>
  <c r="I118" i="12"/>
  <c r="D117" i="12"/>
  <c r="J116" i="12"/>
  <c r="I116" i="12"/>
  <c r="I5" i="12"/>
  <c r="C6" i="12"/>
  <c r="J7" i="12"/>
  <c r="J8" i="12"/>
  <c r="E8" i="12"/>
  <c r="D9" i="12"/>
  <c r="B9" i="12"/>
  <c r="J12" i="12"/>
  <c r="C11" i="12"/>
  <c r="B12" i="12"/>
  <c r="G13" i="12"/>
  <c r="J15" i="12"/>
  <c r="C15" i="12"/>
  <c r="D16" i="12"/>
  <c r="A17" i="12"/>
  <c r="F17" i="12"/>
  <c r="E18" i="12"/>
  <c r="G19" i="12"/>
  <c r="A20" i="12"/>
  <c r="G20" i="12"/>
  <c r="C21" i="12"/>
  <c r="I22" i="12"/>
  <c r="E23" i="12"/>
  <c r="I24" i="12"/>
  <c r="F24" i="12"/>
  <c r="F25" i="12"/>
  <c r="A26" i="12"/>
  <c r="J27" i="12"/>
  <c r="A28" i="12"/>
  <c r="J28" i="12"/>
  <c r="F29" i="12"/>
  <c r="J30" i="12"/>
  <c r="C31" i="12"/>
  <c r="G32" i="12"/>
  <c r="B32" i="12"/>
  <c r="J33" i="12"/>
  <c r="F34" i="12"/>
  <c r="C35" i="12"/>
  <c r="B36" i="12"/>
  <c r="C36" i="12"/>
  <c r="C37" i="12"/>
  <c r="H38" i="12"/>
  <c r="B39" i="12"/>
  <c r="J40" i="12"/>
  <c r="I40" i="12"/>
  <c r="D41" i="12"/>
  <c r="G42" i="12"/>
  <c r="E43" i="12"/>
  <c r="J44" i="12"/>
  <c r="B44" i="12"/>
  <c r="A45" i="12"/>
  <c r="A46" i="12"/>
  <c r="H47" i="12"/>
  <c r="D48" i="12"/>
  <c r="A48" i="12"/>
  <c r="C49" i="12"/>
  <c r="A50" i="12"/>
  <c r="B51" i="12"/>
  <c r="G52" i="12"/>
  <c r="F52" i="12"/>
  <c r="F53" i="12"/>
  <c r="C54" i="12"/>
  <c r="B55" i="12"/>
  <c r="C56" i="12"/>
  <c r="G56" i="12"/>
  <c r="E57" i="12"/>
  <c r="D58" i="12"/>
  <c r="H59" i="12"/>
  <c r="B60" i="12"/>
  <c r="C60" i="12"/>
  <c r="B61" i="12"/>
  <c r="C62" i="12"/>
  <c r="I63" i="12"/>
  <c r="G64" i="12"/>
  <c r="E64" i="12"/>
  <c r="C65" i="12"/>
  <c r="G66" i="12"/>
  <c r="G67" i="12"/>
  <c r="G120" i="12"/>
  <c r="H120" i="12"/>
  <c r="D119" i="12"/>
  <c r="D118" i="12"/>
  <c r="B117" i="12"/>
  <c r="B116" i="12"/>
  <c r="C116" i="12"/>
  <c r="D5" i="12"/>
  <c r="F6" i="12"/>
  <c r="G7" i="12"/>
  <c r="C8" i="12"/>
  <c r="H8" i="12"/>
  <c r="J9" i="12"/>
  <c r="D10" i="12"/>
  <c r="F12" i="12"/>
  <c r="I11" i="12"/>
  <c r="H11" i="12"/>
  <c r="B13" i="12"/>
  <c r="A14" i="12"/>
  <c r="I15" i="12"/>
  <c r="B17" i="12"/>
  <c r="J16" i="12"/>
  <c r="C16" i="12"/>
  <c r="J18" i="12"/>
  <c r="H19" i="12"/>
  <c r="C20" i="12"/>
  <c r="D20" i="12"/>
  <c r="F21" i="12"/>
  <c r="H22" i="12"/>
  <c r="A23" i="12"/>
  <c r="C24" i="12"/>
  <c r="A24" i="12"/>
  <c r="B25" i="12"/>
  <c r="C26" i="12"/>
  <c r="E27" i="12"/>
  <c r="I28" i="12"/>
  <c r="C28" i="12"/>
  <c r="J29" i="12"/>
  <c r="A30" i="12"/>
  <c r="E31" i="12"/>
  <c r="H32" i="12"/>
  <c r="A32" i="12"/>
  <c r="C33" i="12"/>
  <c r="H34" i="12"/>
  <c r="E35" i="12"/>
  <c r="H36" i="12"/>
  <c r="F36" i="12"/>
  <c r="J37" i="12"/>
  <c r="F38" i="12"/>
  <c r="H39" i="12"/>
  <c r="C40" i="12"/>
  <c r="A40" i="12"/>
  <c r="G41" i="12"/>
  <c r="D42" i="12"/>
  <c r="C43" i="12"/>
  <c r="G44" i="12"/>
  <c r="H44" i="12"/>
  <c r="G45" i="12"/>
  <c r="D46" i="12"/>
  <c r="A47" i="12"/>
  <c r="E48" i="12"/>
  <c r="H48" i="12"/>
  <c r="F49" i="12"/>
  <c r="I50" i="12"/>
  <c r="I51" i="12"/>
  <c r="C52" i="12"/>
  <c r="E52" i="12"/>
  <c r="J53" i="12"/>
  <c r="B54" i="12"/>
  <c r="C55" i="12"/>
  <c r="E56" i="12"/>
  <c r="D56" i="12"/>
  <c r="C57" i="12"/>
  <c r="A58" i="12"/>
  <c r="D59" i="12"/>
  <c r="E60" i="12"/>
  <c r="F60" i="12"/>
  <c r="G61" i="12"/>
  <c r="J62" i="12"/>
  <c r="H63" i="12"/>
  <c r="H64" i="12"/>
  <c r="B64" i="12"/>
  <c r="B65" i="12"/>
  <c r="C66" i="12"/>
  <c r="D67" i="12"/>
  <c r="I66" i="12"/>
  <c r="E67" i="12"/>
  <c r="F68" i="12"/>
  <c r="A69" i="12"/>
  <c r="A70" i="12"/>
  <c r="I70" i="12"/>
  <c r="J71" i="12"/>
  <c r="I72" i="12"/>
  <c r="I73" i="12"/>
  <c r="D74" i="12"/>
  <c r="A74" i="12"/>
  <c r="F75" i="12"/>
  <c r="I76" i="12"/>
  <c r="G77" i="12"/>
  <c r="F78" i="12"/>
  <c r="J78" i="12"/>
  <c r="D79" i="12"/>
  <c r="G80" i="12"/>
  <c r="A81" i="12"/>
  <c r="A82" i="12"/>
  <c r="G82" i="12"/>
  <c r="C83" i="12"/>
  <c r="J84" i="12"/>
  <c r="H85" i="12"/>
  <c r="D86" i="12"/>
  <c r="I86" i="12"/>
  <c r="B87" i="12"/>
  <c r="D88" i="12"/>
  <c r="E89" i="12"/>
  <c r="D90" i="12"/>
  <c r="C90" i="12"/>
  <c r="H91" i="12"/>
  <c r="E92" i="12"/>
  <c r="B93" i="12"/>
  <c r="D94" i="12"/>
  <c r="A94" i="12"/>
  <c r="B95" i="12"/>
  <c r="E96" i="12"/>
  <c r="E97" i="12"/>
  <c r="C98" i="12"/>
  <c r="J98" i="12"/>
  <c r="J99" i="12"/>
  <c r="A100" i="12"/>
  <c r="I101" i="12"/>
  <c r="J102" i="12"/>
  <c r="G102" i="12"/>
  <c r="F103" i="12"/>
  <c r="I104" i="12"/>
  <c r="G105" i="12"/>
  <c r="A106" i="12"/>
  <c r="J106" i="12"/>
  <c r="B107" i="12"/>
  <c r="J108" i="12"/>
  <c r="A109" i="12"/>
  <c r="C110" i="12"/>
  <c r="I110" i="12"/>
  <c r="A111" i="12"/>
  <c r="B112" i="12"/>
  <c r="C113" i="12"/>
  <c r="I114" i="12"/>
  <c r="B114" i="12"/>
  <c r="A115" i="12"/>
  <c r="E66" i="12"/>
  <c r="J67" i="12"/>
  <c r="J68" i="12"/>
  <c r="J69" i="12"/>
  <c r="B70" i="12"/>
  <c r="D71" i="12"/>
  <c r="C71" i="12"/>
  <c r="A72" i="12"/>
  <c r="B73" i="12"/>
  <c r="E74" i="12"/>
  <c r="C75" i="12"/>
  <c r="E75" i="12"/>
  <c r="E76" i="12"/>
  <c r="I77" i="12"/>
  <c r="I78" i="12"/>
  <c r="A79" i="12"/>
  <c r="F79" i="12"/>
  <c r="J80" i="12"/>
  <c r="G81" i="12"/>
  <c r="F82" i="12"/>
  <c r="E83" i="12"/>
  <c r="I83" i="12"/>
  <c r="B84" i="12"/>
  <c r="C85" i="12"/>
  <c r="A86" i="12"/>
  <c r="A87" i="12"/>
  <c r="I87" i="12"/>
  <c r="E88" i="12"/>
  <c r="H89" i="12"/>
  <c r="B90" i="12"/>
  <c r="E91" i="12"/>
  <c r="A91" i="12"/>
  <c r="B92" i="12"/>
  <c r="C93" i="12"/>
  <c r="B94" i="12"/>
  <c r="D95" i="12"/>
  <c r="I95" i="12"/>
  <c r="A96" i="12"/>
  <c r="D97" i="12"/>
  <c r="A98" i="12"/>
  <c r="D99" i="12"/>
  <c r="H99" i="12"/>
  <c r="B100" i="12"/>
  <c r="D101" i="12"/>
  <c r="F102" i="12"/>
  <c r="B103" i="12"/>
  <c r="I103" i="12"/>
  <c r="F104" i="12"/>
  <c r="A105" i="12"/>
  <c r="G106" i="12"/>
  <c r="H107" i="12"/>
  <c r="F107" i="12"/>
  <c r="B108" i="12"/>
  <c r="D109" i="12"/>
  <c r="G110" i="12"/>
  <c r="D111" i="12"/>
  <c r="I111" i="12"/>
  <c r="E112" i="12"/>
  <c r="H113" i="12"/>
  <c r="G114" i="12"/>
  <c r="D115" i="12"/>
  <c r="E115" i="12"/>
  <c r="J66" i="12"/>
  <c r="F67" i="12"/>
  <c r="C68" i="12"/>
  <c r="E69" i="12"/>
  <c r="F70" i="12"/>
  <c r="B71" i="12"/>
  <c r="F71" i="12"/>
  <c r="C72" i="12"/>
  <c r="H73" i="12"/>
  <c r="C74" i="12"/>
  <c r="I75" i="12"/>
  <c r="H75" i="12"/>
  <c r="F76" i="12"/>
  <c r="F77" i="12"/>
  <c r="A78" i="12"/>
  <c r="E79" i="12"/>
  <c r="J79" i="12"/>
  <c r="C80" i="12"/>
  <c r="E81" i="12"/>
  <c r="I82" i="12"/>
  <c r="G83" i="12"/>
  <c r="H83" i="12"/>
  <c r="A84" i="12"/>
  <c r="I85" i="12"/>
  <c r="G86" i="12"/>
  <c r="E87" i="12"/>
  <c r="J87" i="12"/>
  <c r="G88" i="12"/>
  <c r="B89" i="12"/>
  <c r="J90" i="12"/>
  <c r="F91" i="12"/>
  <c r="D91" i="12"/>
  <c r="G92" i="12"/>
  <c r="J93" i="12"/>
  <c r="F94" i="12"/>
  <c r="G95" i="12"/>
  <c r="H95" i="12"/>
  <c r="C96" i="12"/>
  <c r="G97" i="12"/>
  <c r="G98" i="12"/>
  <c r="G99" i="12"/>
  <c r="E99" i="12"/>
  <c r="H100" i="12"/>
  <c r="C101" i="12"/>
  <c r="H102" i="12"/>
  <c r="A103" i="12"/>
  <c r="E103" i="12"/>
  <c r="J104" i="12"/>
  <c r="E105" i="12"/>
  <c r="E106" i="12"/>
  <c r="D107" i="12"/>
  <c r="A107" i="12"/>
  <c r="A108" i="12"/>
  <c r="F109" i="12"/>
  <c r="B110" i="12"/>
  <c r="F111" i="12"/>
  <c r="J111" i="12"/>
  <c r="C112" i="12"/>
  <c r="G113" i="12"/>
  <c r="D114" i="12"/>
  <c r="C115" i="12"/>
  <c r="J115" i="12"/>
  <c r="A66" i="12"/>
  <c r="G68" i="12"/>
  <c r="D68" i="12"/>
  <c r="G69" i="12"/>
  <c r="E70" i="12"/>
  <c r="A71" i="12"/>
  <c r="F72" i="12"/>
  <c r="J72" i="12"/>
  <c r="C73" i="12"/>
  <c r="B74" i="12"/>
  <c r="J75" i="12"/>
  <c r="A76" i="12"/>
  <c r="C76" i="12"/>
  <c r="A77" i="12"/>
  <c r="B78" i="12"/>
  <c r="B79" i="12"/>
  <c r="B80" i="12"/>
  <c r="D80" i="12"/>
  <c r="D81" i="12"/>
  <c r="B82" i="12"/>
  <c r="D83" i="12"/>
  <c r="I84" i="12"/>
  <c r="G84" i="12"/>
  <c r="E85" i="12"/>
  <c r="E86" i="12"/>
  <c r="C87" i="12"/>
  <c r="C88" i="12"/>
  <c r="F88" i="12"/>
  <c r="C89" i="12"/>
  <c r="G90" i="12"/>
  <c r="I91" i="12"/>
  <c r="C92" i="12"/>
  <c r="D92" i="12"/>
  <c r="G93" i="12"/>
  <c r="G94" i="12"/>
  <c r="E95" i="12"/>
  <c r="H96" i="12"/>
  <c r="D96" i="12"/>
  <c r="I97" i="12"/>
  <c r="F98" i="12"/>
  <c r="I99" i="12"/>
  <c r="D100" i="12"/>
  <c r="G100" i="12"/>
  <c r="E101" i="12"/>
  <c r="C102" i="12"/>
  <c r="D103" i="12"/>
  <c r="A104" i="12"/>
  <c r="H104" i="12"/>
  <c r="J105" i="12"/>
  <c r="C106" i="12"/>
  <c r="C107" i="12"/>
  <c r="I108" i="12"/>
  <c r="D108" i="12"/>
  <c r="E109" i="12"/>
  <c r="E110" i="12"/>
  <c r="G111" i="12"/>
  <c r="G112" i="12"/>
  <c r="D112" i="12"/>
  <c r="J113" i="12"/>
  <c r="E114" i="12"/>
  <c r="G115" i="12"/>
  <c r="I67" i="12"/>
  <c r="I68" i="12"/>
  <c r="A68" i="12"/>
  <c r="B69" i="12"/>
  <c r="D70" i="12"/>
  <c r="H71" i="12"/>
  <c r="H72" i="12"/>
  <c r="G72" i="12"/>
  <c r="E73" i="12"/>
  <c r="F74" i="12"/>
  <c r="G75" i="12"/>
  <c r="G76" i="12"/>
  <c r="J76" i="12"/>
  <c r="H77" i="12"/>
  <c r="D78" i="12"/>
  <c r="C79" i="12"/>
  <c r="F80" i="12"/>
  <c r="I80" i="12"/>
  <c r="H81" i="12"/>
  <c r="H82" i="12"/>
  <c r="A83" i="12"/>
  <c r="H84" i="12"/>
  <c r="F84" i="12"/>
  <c r="A85" i="12"/>
  <c r="B86" i="12"/>
  <c r="D87" i="12"/>
  <c r="A88" i="12"/>
  <c r="H88" i="12"/>
  <c r="G89" i="12"/>
  <c r="I90" i="12"/>
  <c r="J91" i="12"/>
  <c r="A92" i="12"/>
  <c r="F92" i="12"/>
  <c r="H93" i="12"/>
  <c r="I94" i="12"/>
  <c r="C95" i="12"/>
  <c r="F96" i="12"/>
  <c r="I96" i="12"/>
  <c r="C97" i="12"/>
  <c r="B98" i="12"/>
  <c r="A99" i="12"/>
  <c r="C100" i="12"/>
  <c r="F100" i="12"/>
  <c r="B101" i="12"/>
  <c r="I102" i="12"/>
  <c r="J103" i="12"/>
  <c r="B104" i="12"/>
  <c r="C104" i="12"/>
  <c r="B105" i="12"/>
  <c r="D106" i="12"/>
  <c r="I107" i="12"/>
  <c r="C108" i="12"/>
  <c r="E108" i="12"/>
  <c r="B109" i="12"/>
  <c r="J110" i="12"/>
  <c r="B111" i="12"/>
  <c r="F112" i="12"/>
  <c r="J112" i="12"/>
  <c r="B113" i="12"/>
  <c r="H114" i="12"/>
  <c r="I115" i="12"/>
  <c r="H67" i="12"/>
  <c r="E68" i="12"/>
  <c r="F69" i="12"/>
  <c r="C69" i="12"/>
  <c r="H70" i="12"/>
  <c r="G71" i="12"/>
  <c r="D72" i="12"/>
  <c r="A73" i="12"/>
  <c r="G73" i="12"/>
  <c r="H74" i="12"/>
  <c r="A75" i="12"/>
  <c r="H76" i="12"/>
  <c r="C77" i="12"/>
  <c r="B77" i="12"/>
  <c r="C78" i="12"/>
  <c r="I79" i="12"/>
  <c r="A80" i="12"/>
  <c r="F81" i="12"/>
  <c r="C81" i="12"/>
  <c r="C82" i="12"/>
  <c r="F83" i="12"/>
  <c r="D84" i="12"/>
  <c r="B85" i="12"/>
  <c r="G85" i="12"/>
  <c r="F86" i="12"/>
  <c r="G87" i="12"/>
  <c r="B88" i="12"/>
  <c r="A89" i="12"/>
  <c r="I89" i="12"/>
  <c r="E90" i="12"/>
  <c r="C91" i="12"/>
  <c r="I92" i="12"/>
  <c r="F93" i="12"/>
  <c r="D93" i="12"/>
  <c r="E94" i="12"/>
  <c r="A95" i="12"/>
  <c r="B96" i="12"/>
  <c r="H97" i="12"/>
  <c r="A97" i="12"/>
  <c r="E98" i="12"/>
  <c r="F99" i="12"/>
  <c r="J100" i="12"/>
  <c r="J101" i="12"/>
  <c r="H101" i="12"/>
  <c r="B102" i="12"/>
  <c r="C103" i="12"/>
  <c r="G104" i="12"/>
  <c r="F105" i="12"/>
  <c r="I105" i="12"/>
  <c r="F106" i="12"/>
  <c r="G107" i="12"/>
  <c r="F108" i="12"/>
  <c r="I109" i="12"/>
  <c r="C109" i="12"/>
  <c r="A110" i="12"/>
  <c r="H111" i="12"/>
  <c r="A112" i="12"/>
  <c r="F113" i="12"/>
  <c r="A113" i="12"/>
  <c r="A114" i="12"/>
  <c r="H115" i="12"/>
  <c r="C67" i="12"/>
  <c r="H68" i="12"/>
  <c r="I69" i="12"/>
  <c r="H69" i="12"/>
  <c r="J70" i="12"/>
  <c r="I71" i="12"/>
  <c r="B72" i="12"/>
  <c r="D73" i="12"/>
  <c r="F73" i="12"/>
  <c r="I74" i="12"/>
  <c r="B75" i="12"/>
  <c r="D76" i="12"/>
  <c r="E77" i="12"/>
  <c r="J77" i="12"/>
  <c r="H78" i="12"/>
  <c r="G79" i="12"/>
  <c r="H80" i="12"/>
  <c r="J81" i="12"/>
  <c r="B81" i="12"/>
  <c r="D82" i="12"/>
  <c r="J83" i="12"/>
  <c r="E84" i="12"/>
  <c r="J85" i="12"/>
  <c r="D85" i="12"/>
  <c r="H86" i="12"/>
  <c r="H87" i="12"/>
  <c r="I88" i="12"/>
  <c r="F89" i="12"/>
  <c r="D89" i="12"/>
  <c r="F90" i="12"/>
  <c r="G91" i="12"/>
  <c r="J92" i="12"/>
  <c r="I93" i="12"/>
  <c r="E93" i="12"/>
  <c r="H94" i="12"/>
  <c r="F95" i="12"/>
  <c r="G96" i="12"/>
  <c r="F97" i="12"/>
  <c r="J97" i="12"/>
  <c r="D98" i="12"/>
  <c r="B99" i="12"/>
  <c r="I100" i="12"/>
  <c r="F101" i="12"/>
  <c r="G101" i="12"/>
  <c r="D102" i="12"/>
  <c r="H103" i="12"/>
  <c r="E104" i="12"/>
  <c r="D105" i="12"/>
  <c r="H105" i="12"/>
  <c r="H106" i="12"/>
  <c r="E107" i="12"/>
  <c r="G108" i="12"/>
  <c r="J109" i="12"/>
  <c r="G109" i="12"/>
  <c r="D110" i="12"/>
  <c r="C111" i="12"/>
  <c r="I112" i="12"/>
  <c r="D113" i="12"/>
  <c r="I113" i="12"/>
  <c r="C114" i="12"/>
  <c r="F115" i="12"/>
  <c r="F66" i="12"/>
  <c r="B67" i="12"/>
  <c r="B68" i="12"/>
  <c r="D69" i="12"/>
  <c r="G70" i="12"/>
  <c r="C70" i="12"/>
  <c r="E71" i="12"/>
  <c r="E72" i="12"/>
  <c r="J73" i="12"/>
  <c r="J74" i="12"/>
  <c r="G74" i="12"/>
  <c r="D75" i="12"/>
  <c r="B76" i="12"/>
  <c r="D77" i="12"/>
  <c r="E78" i="12"/>
  <c r="G78" i="12"/>
  <c r="H79" i="12"/>
  <c r="E80" i="12"/>
  <c r="I81" i="12"/>
  <c r="J82" i="12"/>
  <c r="E82" i="12"/>
  <c r="B83" i="12"/>
  <c r="C84" i="12"/>
  <c r="F85" i="12"/>
  <c r="J86" i="12"/>
  <c r="C86" i="12"/>
  <c r="F87" i="12"/>
  <c r="J88" i="12"/>
  <c r="J89" i="12"/>
  <c r="H90" i="12"/>
  <c r="A90" i="12"/>
  <c r="B91" i="12"/>
  <c r="H92" i="12"/>
  <c r="A93" i="12"/>
  <c r="J94" i="12"/>
  <c r="C94" i="12"/>
  <c r="J95" i="12"/>
  <c r="J96" i="12"/>
  <c r="B97" i="12"/>
  <c r="I98" i="12"/>
  <c r="H98" i="12"/>
  <c r="C99" i="12"/>
  <c r="E100" i="12"/>
  <c r="A101" i="12"/>
  <c r="A102" i="12"/>
  <c r="E102" i="12"/>
  <c r="G103" i="12"/>
  <c r="D104" i="12"/>
  <c r="C105" i="12"/>
  <c r="B106" i="12"/>
  <c r="I106" i="12"/>
  <c r="J107" i="12"/>
  <c r="H108" i="12"/>
  <c r="H109" i="12"/>
  <c r="H110" i="12"/>
  <c r="F110" i="12"/>
  <c r="E111" i="12"/>
  <c r="H112" i="12"/>
  <c r="E113" i="12"/>
  <c r="F114" i="12"/>
  <c r="J114" i="12"/>
  <c r="B115" i="12"/>
  <c r="K70" i="12" l="1"/>
  <c r="L70" i="12"/>
  <c r="L63" i="12"/>
  <c r="K63" i="12"/>
  <c r="L5" i="12"/>
  <c r="K5" i="12"/>
  <c r="L43" i="12"/>
  <c r="K43" i="12"/>
  <c r="L38" i="12"/>
  <c r="K38" i="12"/>
  <c r="L31" i="12"/>
  <c r="K31" i="12"/>
  <c r="L6" i="12"/>
  <c r="K6" i="12"/>
  <c r="L8" i="12"/>
  <c r="K8" i="12"/>
  <c r="K30" i="12"/>
  <c r="L30" i="12"/>
  <c r="K119" i="12"/>
  <c r="L119" i="12"/>
  <c r="K200" i="12"/>
  <c r="L200" i="12"/>
  <c r="L197" i="12"/>
  <c r="K197" i="12"/>
  <c r="L193" i="12"/>
  <c r="K193" i="12"/>
  <c r="L187" i="12"/>
  <c r="K187" i="12"/>
  <c r="K182" i="12"/>
  <c r="L182" i="12"/>
  <c r="K167" i="12"/>
  <c r="L167" i="12"/>
  <c r="K150" i="12"/>
  <c r="L150" i="12"/>
  <c r="K148" i="12"/>
  <c r="L148" i="12"/>
  <c r="K138" i="12"/>
  <c r="L138" i="12"/>
  <c r="K134" i="12"/>
  <c r="L134" i="12"/>
  <c r="L130" i="12"/>
  <c r="K130" i="12"/>
  <c r="K122" i="12"/>
  <c r="L122" i="12"/>
  <c r="L108" i="12"/>
  <c r="K108" i="12"/>
  <c r="L105" i="12"/>
  <c r="K105" i="12"/>
  <c r="K96" i="12"/>
  <c r="L96" i="12"/>
  <c r="L90" i="12"/>
  <c r="K90" i="12"/>
  <c r="K103" i="12"/>
  <c r="L103" i="12"/>
  <c r="L78" i="12"/>
  <c r="K78" i="12"/>
  <c r="K76" i="12"/>
  <c r="L76" i="12"/>
  <c r="L24" i="12"/>
  <c r="K24" i="12"/>
  <c r="L116" i="12"/>
  <c r="K116" i="12"/>
  <c r="K27" i="12"/>
  <c r="L27" i="12"/>
  <c r="L61" i="12"/>
  <c r="K61" i="12"/>
  <c r="K10" i="12"/>
  <c r="L10" i="12"/>
  <c r="K58" i="12"/>
  <c r="L58" i="12"/>
  <c r="K33" i="12"/>
  <c r="L33" i="12"/>
  <c r="K20" i="12"/>
  <c r="L20" i="12"/>
  <c r="K14" i="12"/>
  <c r="L14" i="12"/>
  <c r="L17" i="12"/>
  <c r="K17" i="12"/>
  <c r="L45" i="12"/>
  <c r="K45" i="12"/>
  <c r="K32" i="12"/>
  <c r="L32" i="12"/>
  <c r="L191" i="12"/>
  <c r="K191" i="12"/>
  <c r="L171" i="12"/>
  <c r="K171" i="12"/>
  <c r="L158" i="12"/>
  <c r="K158" i="12"/>
  <c r="K156" i="12"/>
  <c r="L156" i="12"/>
  <c r="L153" i="12"/>
  <c r="K153" i="12"/>
  <c r="K147" i="12"/>
  <c r="L147" i="12"/>
  <c r="L146" i="12"/>
  <c r="K146" i="12"/>
  <c r="K143" i="12"/>
  <c r="L143" i="12"/>
  <c r="L139" i="12"/>
  <c r="K139" i="12"/>
  <c r="L135" i="12"/>
  <c r="K135" i="12"/>
  <c r="L113" i="12"/>
  <c r="K113" i="12"/>
  <c r="L88" i="12"/>
  <c r="K88" i="12"/>
  <c r="K69" i="12"/>
  <c r="L69" i="12"/>
  <c r="K92" i="12"/>
  <c r="L92" i="12"/>
  <c r="L79" i="12"/>
  <c r="K79" i="12"/>
  <c r="L115" i="12"/>
  <c r="K115" i="12"/>
  <c r="K102" i="12"/>
  <c r="L102" i="12"/>
  <c r="K85" i="12"/>
  <c r="L85" i="12"/>
  <c r="K83" i="12"/>
  <c r="L83" i="12"/>
  <c r="K77" i="12"/>
  <c r="L77" i="12"/>
  <c r="L114" i="12"/>
  <c r="K114" i="12"/>
  <c r="K101" i="12"/>
  <c r="L101" i="12"/>
  <c r="K51" i="12"/>
  <c r="L51" i="12"/>
  <c r="L59" i="12"/>
  <c r="K59" i="12"/>
  <c r="L54" i="12"/>
  <c r="K54" i="12"/>
  <c r="L35" i="12"/>
  <c r="K35" i="12"/>
  <c r="L49" i="12"/>
  <c r="K49" i="12"/>
  <c r="K36" i="12"/>
  <c r="L36" i="12"/>
  <c r="K64" i="12"/>
  <c r="L64" i="12"/>
  <c r="L41" i="12"/>
  <c r="K41" i="12"/>
  <c r="L57" i="12"/>
  <c r="K57" i="12"/>
  <c r="L37" i="12"/>
  <c r="K37" i="12"/>
  <c r="K195" i="12"/>
  <c r="L195" i="12"/>
  <c r="L184" i="12"/>
  <c r="K184" i="12"/>
  <c r="K183" i="12"/>
  <c r="L183" i="12"/>
  <c r="L175" i="12"/>
  <c r="K175" i="12"/>
  <c r="K141" i="12"/>
  <c r="L141" i="12"/>
  <c r="K129" i="12"/>
  <c r="L129" i="12"/>
  <c r="K99" i="12"/>
  <c r="L99" i="12"/>
  <c r="L95" i="12"/>
  <c r="K95" i="12"/>
  <c r="L50" i="12"/>
  <c r="K50" i="12"/>
  <c r="L11" i="12"/>
  <c r="K11" i="12"/>
  <c r="L22" i="12"/>
  <c r="K22" i="12"/>
  <c r="K48" i="12"/>
  <c r="L48" i="12"/>
  <c r="L42" i="12"/>
  <c r="K42" i="12"/>
  <c r="L44" i="12"/>
  <c r="K44" i="12"/>
  <c r="L53" i="12"/>
  <c r="K53" i="12"/>
  <c r="L203" i="12"/>
  <c r="K203" i="12"/>
  <c r="L201" i="12"/>
  <c r="K201" i="12"/>
  <c r="K192" i="12"/>
  <c r="L192" i="12"/>
  <c r="K188" i="12"/>
  <c r="L188" i="12"/>
  <c r="L172" i="12"/>
  <c r="K172" i="12"/>
  <c r="K168" i="12"/>
  <c r="L168" i="12"/>
  <c r="L160" i="12"/>
  <c r="K160" i="12"/>
  <c r="L159" i="12"/>
  <c r="K159" i="12"/>
  <c r="L142" i="12"/>
  <c r="K142" i="12"/>
  <c r="K140" i="12"/>
  <c r="L140" i="12"/>
  <c r="K127" i="12"/>
  <c r="L127" i="12"/>
  <c r="K123" i="12"/>
  <c r="L123" i="12"/>
  <c r="L100" i="12"/>
  <c r="K100" i="12"/>
  <c r="L112" i="12"/>
  <c r="K112" i="12"/>
  <c r="K93" i="12"/>
  <c r="L93" i="12"/>
  <c r="K107" i="12"/>
  <c r="L107" i="12"/>
  <c r="L94" i="12"/>
  <c r="K94" i="12"/>
  <c r="K86" i="12"/>
  <c r="L86" i="12"/>
  <c r="L40" i="12"/>
  <c r="K40" i="12"/>
  <c r="L118" i="12"/>
  <c r="K118" i="12"/>
  <c r="K19" i="12"/>
  <c r="L19" i="12"/>
  <c r="L46" i="12"/>
  <c r="K46" i="12"/>
  <c r="K18" i="12"/>
  <c r="L18" i="12"/>
  <c r="K23" i="12"/>
  <c r="L23" i="12"/>
  <c r="L16" i="12"/>
  <c r="K16" i="12"/>
  <c r="K202" i="12"/>
  <c r="L202" i="12"/>
  <c r="L198" i="12"/>
  <c r="K198" i="12"/>
  <c r="L196" i="12"/>
  <c r="K196" i="12"/>
  <c r="L190" i="12"/>
  <c r="K190" i="12"/>
  <c r="K176" i="12"/>
  <c r="L176" i="12"/>
  <c r="K166" i="12"/>
  <c r="L166" i="12"/>
  <c r="K164" i="12"/>
  <c r="L164" i="12"/>
  <c r="K162" i="12"/>
  <c r="L162" i="12"/>
  <c r="K157" i="12"/>
  <c r="L157" i="12"/>
  <c r="L151" i="12"/>
  <c r="K151" i="12"/>
  <c r="K132" i="12"/>
  <c r="L132" i="12"/>
  <c r="L125" i="12"/>
  <c r="K125" i="12"/>
  <c r="K124" i="12"/>
  <c r="L124" i="12"/>
  <c r="K106" i="12"/>
  <c r="L106" i="12"/>
  <c r="L81" i="12"/>
  <c r="K81" i="12"/>
  <c r="L109" i="12"/>
  <c r="K109" i="12"/>
  <c r="L89" i="12"/>
  <c r="K89" i="12"/>
  <c r="K80" i="12"/>
  <c r="L80" i="12"/>
  <c r="L68" i="12"/>
  <c r="K68" i="12"/>
  <c r="L97" i="12"/>
  <c r="K97" i="12"/>
  <c r="L91" i="12"/>
  <c r="K91" i="12"/>
  <c r="K87" i="12"/>
  <c r="L87" i="12"/>
  <c r="L73" i="12"/>
  <c r="K73" i="12"/>
  <c r="L66" i="12"/>
  <c r="K66" i="12"/>
  <c r="K62" i="12"/>
  <c r="L62" i="12"/>
  <c r="K26" i="12"/>
  <c r="L26" i="12"/>
  <c r="L199" i="12"/>
  <c r="K199" i="12"/>
  <c r="K186" i="12"/>
  <c r="L186" i="12"/>
  <c r="L185" i="12"/>
  <c r="K185" i="12"/>
  <c r="K180" i="12"/>
  <c r="L180" i="12"/>
  <c r="K179" i="12"/>
  <c r="L179" i="12"/>
  <c r="K178" i="12"/>
  <c r="L178" i="12"/>
  <c r="K174" i="12"/>
  <c r="L174" i="12"/>
  <c r="L161" i="12"/>
  <c r="K161" i="12"/>
  <c r="L154" i="12"/>
  <c r="K154" i="12"/>
  <c r="L126" i="12"/>
  <c r="K126" i="12"/>
  <c r="L98" i="12"/>
  <c r="K98" i="12"/>
  <c r="L67" i="12"/>
  <c r="K67" i="12"/>
  <c r="L84" i="12"/>
  <c r="K84" i="12"/>
  <c r="K82" i="12"/>
  <c r="L82" i="12"/>
  <c r="K110" i="12"/>
  <c r="L110" i="12"/>
  <c r="L104" i="12"/>
  <c r="K104" i="12"/>
  <c r="K72" i="12"/>
  <c r="L72" i="12"/>
  <c r="K25" i="12"/>
  <c r="L25" i="12"/>
  <c r="L52" i="12"/>
  <c r="K52" i="12"/>
  <c r="K39" i="12"/>
  <c r="L39" i="12"/>
  <c r="K7" i="12"/>
  <c r="L7" i="12"/>
  <c r="K29" i="12"/>
  <c r="L29" i="12"/>
  <c r="L9" i="12"/>
  <c r="K9" i="12"/>
  <c r="K13" i="12"/>
  <c r="L13" i="12"/>
  <c r="K189" i="12"/>
  <c r="L189" i="12"/>
  <c r="K177" i="12"/>
  <c r="L177" i="12"/>
  <c r="K173" i="12"/>
  <c r="L173" i="12"/>
  <c r="K170" i="12"/>
  <c r="L170" i="12"/>
  <c r="L169" i="12"/>
  <c r="K169" i="12"/>
  <c r="L163" i="12"/>
  <c r="K163" i="12"/>
  <c r="K155" i="12"/>
  <c r="L155" i="12"/>
  <c r="L145" i="12"/>
  <c r="K145" i="12"/>
  <c r="L137" i="12"/>
  <c r="K137" i="12"/>
  <c r="L136" i="12"/>
  <c r="K136" i="12"/>
  <c r="K131" i="12"/>
  <c r="L131" i="12"/>
  <c r="K74" i="12"/>
  <c r="L74" i="12"/>
  <c r="L71" i="12"/>
  <c r="K71" i="12"/>
  <c r="L75" i="12"/>
  <c r="K75" i="12"/>
  <c r="L111" i="12"/>
  <c r="K111" i="12"/>
  <c r="L28" i="12"/>
  <c r="K28" i="12"/>
  <c r="K15" i="12"/>
  <c r="L15" i="12"/>
  <c r="L120" i="12"/>
  <c r="K120" i="12"/>
  <c r="K55" i="12"/>
  <c r="L55" i="12"/>
  <c r="K117" i="12"/>
  <c r="L117" i="12"/>
  <c r="K56" i="12"/>
  <c r="L56" i="12"/>
  <c r="L12" i="12"/>
  <c r="K12" i="12"/>
  <c r="K60" i="12"/>
  <c r="L60" i="12"/>
  <c r="L47" i="12"/>
  <c r="K47" i="12"/>
  <c r="K34" i="12"/>
  <c r="L34" i="12"/>
  <c r="K65" i="12"/>
  <c r="L65" i="12"/>
  <c r="L21" i="12"/>
  <c r="K21" i="12"/>
  <c r="K194" i="12"/>
  <c r="L194" i="12"/>
  <c r="L181" i="12"/>
  <c r="K181" i="12"/>
  <c r="K165" i="12"/>
  <c r="L165" i="12"/>
  <c r="K152" i="12"/>
  <c r="L152" i="12"/>
  <c r="L149" i="12"/>
  <c r="K149" i="12"/>
  <c r="L144" i="12"/>
  <c r="K144" i="12"/>
  <c r="L133" i="12"/>
  <c r="K133" i="12"/>
  <c r="K128" i="12"/>
  <c r="L128" i="12"/>
  <c r="L121" i="12"/>
  <c r="K121" i="12"/>
</calcChain>
</file>

<file path=xl/sharedStrings.xml><?xml version="1.0" encoding="utf-8"?>
<sst xmlns="http://schemas.openxmlformats.org/spreadsheetml/2006/main" count="11830" uniqueCount="1451">
  <si>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</si>
  <si>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</si>
  <si>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</si>
  <si>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</si>
  <si>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</si>
  <si>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</si>
  <si>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</si>
  <si>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</si>
  <si>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</si>
  <si>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</si>
  <si>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</si>
  <si>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</si>
  <si>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</si>
  <si>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</si>
  <si>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</si>
  <si>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</si>
  <si>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</si>
  <si>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</si>
  <si>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</si>
  <si>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</si>
  <si>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</si>
  <si>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</si>
  <si>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</si>
  <si>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</si>
  <si>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</si>
  <si>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</si>
  <si>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</si>
  <si>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</si>
  <si>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</si>
  <si>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</si>
  <si>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</si>
  <si>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</si>
  <si>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</si>
  <si>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</si>
  <si>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</si>
  <si>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</si>
  <si>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</si>
  <si>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</si>
  <si>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</si>
  <si>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</si>
  <si>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</si>
  <si>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</si>
  <si>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</si>
  <si>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</si>
  <si>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</si>
  <si>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A</t>
  </si>
  <si>
    <t>GENERAL FUND</t>
  </si>
  <si>
    <t>1010</t>
  </si>
  <si>
    <t>LEGISLATIVE BOARD</t>
  </si>
  <si>
    <t>1000</t>
  </si>
  <si>
    <t>PERSONAL SERVICES</t>
  </si>
  <si>
    <t>1001</t>
  </si>
  <si>
    <t>BOARD OF SUPERVISORS</t>
  </si>
  <si>
    <t>1012</t>
  </si>
  <si>
    <t>BOARD CHAIRMAN</t>
  </si>
  <si>
    <t>1023</t>
  </si>
  <si>
    <t>BOARD CLERK/AUDITOR</t>
  </si>
  <si>
    <t>1024</t>
  </si>
  <si>
    <t>DEPUTY CLERK/AUDITOR</t>
  </si>
  <si>
    <t>1026</t>
  </si>
  <si>
    <t>1600</t>
  </si>
  <si>
    <t>NON-UNION LONGEVITY</t>
  </si>
  <si>
    <t>1905</t>
  </si>
  <si>
    <t>HEALTH BUYOUT</t>
  </si>
  <si>
    <t>2000</t>
  </si>
  <si>
    <t>EQUIPMENT</t>
  </si>
  <si>
    <t>2101</t>
  </si>
  <si>
    <t>OFFICE FURNITURE</t>
  </si>
  <si>
    <t>2201</t>
  </si>
  <si>
    <t>MISCELLANEOUS EQUIPMENT</t>
  </si>
  <si>
    <t>2205</t>
  </si>
  <si>
    <t>COMPUTER EQUIPMENT</t>
  </si>
  <si>
    <t>2306</t>
  </si>
  <si>
    <t>PHOTOCOPIER</t>
  </si>
  <si>
    <t>4000</t>
  </si>
  <si>
    <t>CONTRACTUAL EXPENSES</t>
  </si>
  <si>
    <t>4101</t>
  </si>
  <si>
    <t>OFFICE SUPPLIES</t>
  </si>
  <si>
    <t>4202</t>
  </si>
  <si>
    <t>COPIER LEASE</t>
  </si>
  <si>
    <t>4206</t>
  </si>
  <si>
    <t>COPIER SUPPLIES</t>
  </si>
  <si>
    <t>4207</t>
  </si>
  <si>
    <t>COPIER SERVICE</t>
  </si>
  <si>
    <t>4208</t>
  </si>
  <si>
    <t>ADVERTISING</t>
  </si>
  <si>
    <t>4303</t>
  </si>
  <si>
    <t>TRAVEL EXPENSES</t>
  </si>
  <si>
    <t>4305</t>
  </si>
  <si>
    <t>PRINTING</t>
  </si>
  <si>
    <t>4306</t>
  </si>
  <si>
    <t>MISCELLANEOUS EXPENSES</t>
  </si>
  <si>
    <t>4321</t>
  </si>
  <si>
    <t>TRAINING &amp; EDUCATION</t>
  </si>
  <si>
    <t>4672</t>
  </si>
  <si>
    <t>NYPA AWARDS</t>
  </si>
  <si>
    <t>4673</t>
  </si>
  <si>
    <t>LEGAL FEES-BLENHEIM/GILBOA</t>
  </si>
  <si>
    <t>1110</t>
  </si>
  <si>
    <t>COUNTY COURT</t>
  </si>
  <si>
    <t>1002</t>
  </si>
  <si>
    <t>DEPUTY SHERIFF</t>
  </si>
  <si>
    <t>1003</t>
  </si>
  <si>
    <t>CORRECTIONS/CT SEC OFFICER</t>
  </si>
  <si>
    <t>1004</t>
  </si>
  <si>
    <t>1005</t>
  </si>
  <si>
    <t>1006</t>
  </si>
  <si>
    <t>DEPUTY</t>
  </si>
  <si>
    <t>1801</t>
  </si>
  <si>
    <t>PART-TIME</t>
  </si>
  <si>
    <t>1901</t>
  </si>
  <si>
    <t>OVERTIME</t>
  </si>
  <si>
    <t>1902</t>
  </si>
  <si>
    <t>HOLIDAY PAY</t>
  </si>
  <si>
    <t>1908</t>
  </si>
  <si>
    <t>LINE-UP PAY</t>
  </si>
  <si>
    <t>1909</t>
  </si>
  <si>
    <t>UNIFORM ALLOWANCE</t>
  </si>
  <si>
    <t>4204</t>
  </si>
  <si>
    <t>COURT OFFICERS</t>
  </si>
  <si>
    <t>4600</t>
  </si>
  <si>
    <t>PSYCHIATRIC CARE</t>
  </si>
  <si>
    <t>1135</t>
  </si>
  <si>
    <t>SUPREME COURT</t>
  </si>
  <si>
    <t>1165</t>
  </si>
  <si>
    <t>DISTRICT ATTORNEY</t>
  </si>
  <si>
    <t>SECRETARY TO D.A.</t>
  </si>
  <si>
    <t>ASSISTANT D.A.</t>
  </si>
  <si>
    <t>LEGAL ASSISTANT       G10</t>
  </si>
  <si>
    <t>1911</t>
  </si>
  <si>
    <t>HEALTH INS. INCENTIVE</t>
  </si>
  <si>
    <t>2207</t>
  </si>
  <si>
    <t>DCJS GRANT EQUIPMENT</t>
  </si>
  <si>
    <t>2300</t>
  </si>
  <si>
    <t>OFFICE EQUIPMENT</t>
  </si>
  <si>
    <t>2314</t>
  </si>
  <si>
    <t>LAW ENFORCEMENT EQUIP.</t>
  </si>
  <si>
    <t>2323</t>
  </si>
  <si>
    <t>VIDEO RECORDING EQUIPMENT</t>
  </si>
  <si>
    <t>4102</t>
  </si>
  <si>
    <t>BOOKS AND PUBLICATIONS</t>
  </si>
  <si>
    <t>4103</t>
  </si>
  <si>
    <t>TRAINING AND EDUCATION</t>
  </si>
  <si>
    <t>4201</t>
  </si>
  <si>
    <t>INVESTIGATIONS</t>
  </si>
  <si>
    <t>VIDEO MAINTENANCE CONTRACT</t>
  </si>
  <si>
    <t>4220</t>
  </si>
  <si>
    <t>WITNESS EXPENSES</t>
  </si>
  <si>
    <t>4235</t>
  </si>
  <si>
    <t>SPECIAL D.A.</t>
  </si>
  <si>
    <t>4236</t>
  </si>
  <si>
    <t>DCJS GRANT EXPENSES</t>
  </si>
  <si>
    <t>4259</t>
  </si>
  <si>
    <t>EXTRADITION EXPENSE</t>
  </si>
  <si>
    <t>4301</t>
  </si>
  <si>
    <t>TELEPHONE</t>
  </si>
  <si>
    <t>4302</t>
  </si>
  <si>
    <t>POSTAGE</t>
  </si>
  <si>
    <t>4307</t>
  </si>
  <si>
    <t>STENO SERVICES</t>
  </si>
  <si>
    <t>4801</t>
  </si>
  <si>
    <t>DRUG COURT</t>
  </si>
  <si>
    <t>4802</t>
  </si>
  <si>
    <t>FELONY PROSECUTION COSTS</t>
  </si>
  <si>
    <t>1170</t>
  </si>
  <si>
    <t>LEGAL DEFENSE OF INDIGENTS</t>
  </si>
  <si>
    <t>1016</t>
  </si>
  <si>
    <t>LEGAL ASSISTANT       G12</t>
  </si>
  <si>
    <t>1017</t>
  </si>
  <si>
    <t>ADMINISTRATOR</t>
  </si>
  <si>
    <t>LEGAL ASSISTANT G12 P/T</t>
  </si>
  <si>
    <t>COMPUTER/OFFICE EQUIPMENT</t>
  </si>
  <si>
    <t>4109</t>
  </si>
  <si>
    <t>BOOKS &amp; PUBLICATIONS</t>
  </si>
  <si>
    <t>4112</t>
  </si>
  <si>
    <t>SOFTWARE</t>
  </si>
  <si>
    <t>DATA PROCESSING</t>
  </si>
  <si>
    <t>4221</t>
  </si>
  <si>
    <t>ASSIGNED COUNSEL</t>
  </si>
  <si>
    <t>4222</t>
  </si>
  <si>
    <t>CLIENT SERVICES</t>
  </si>
  <si>
    <t>4323</t>
  </si>
  <si>
    <t>DUES &amp; MEMBERSHIPS</t>
  </si>
  <si>
    <t>4405</t>
  </si>
  <si>
    <t>RENT</t>
  </si>
  <si>
    <t>1180</t>
  </si>
  <si>
    <t>TOWN JUSTICES</t>
  </si>
  <si>
    <t>4218</t>
  </si>
  <si>
    <t>PROFESSIONAL FEES</t>
  </si>
  <si>
    <t>1185</t>
  </si>
  <si>
    <t>CORONERS &amp; MEDICAL EXAMINERS</t>
  </si>
  <si>
    <t>4246</t>
  </si>
  <si>
    <t>CORONER FEES</t>
  </si>
  <si>
    <t>4260</t>
  </si>
  <si>
    <t>AUTOPSIES</t>
  </si>
  <si>
    <t>1230</t>
  </si>
  <si>
    <t>COUNTY ADMINISTRATOR</t>
  </si>
  <si>
    <t>CONFIDENTIAL ASSISTANT</t>
  </si>
  <si>
    <t>4308</t>
  </si>
  <si>
    <t>1320</t>
  </si>
  <si>
    <t>AUDITOR</t>
  </si>
  <si>
    <t>4100</t>
  </si>
  <si>
    <t>SUPPLIES</t>
  </si>
  <si>
    <t>1325</t>
  </si>
  <si>
    <t>TREASURER</t>
  </si>
  <si>
    <t>COUNTY TREASURER</t>
  </si>
  <si>
    <t>PAYROLL ADMINISTRATOR G19</t>
  </si>
  <si>
    <t>PAYROLL ASSISTANT G12</t>
  </si>
  <si>
    <t>TAX DIRECTOR          G16</t>
  </si>
  <si>
    <t>TAX CLERK G07</t>
  </si>
  <si>
    <t>1008</t>
  </si>
  <si>
    <t>SENIOR TAX CLERK      G10</t>
  </si>
  <si>
    <t>1009</t>
  </si>
  <si>
    <t>JR TAX COORDINATOR    G12</t>
  </si>
  <si>
    <t>ACCOUNTANT/BUDGT ANLST G19</t>
  </si>
  <si>
    <t>1013</t>
  </si>
  <si>
    <t>JUNIOR ACCOUNTANT     G14</t>
  </si>
  <si>
    <t>1015</t>
  </si>
  <si>
    <t>PRIN. ACCOUNT CLERK G10</t>
  </si>
  <si>
    <t>1802</t>
  </si>
  <si>
    <t>RECOVERY COORDINATOR P/T</t>
  </si>
  <si>
    <t>1803</t>
  </si>
  <si>
    <t>TAX DIRECTOR P/T</t>
  </si>
  <si>
    <t>2206</t>
  </si>
  <si>
    <t>PRINTERS</t>
  </si>
  <si>
    <t>2303</t>
  </si>
  <si>
    <t>CALCULATORS</t>
  </si>
  <si>
    <t>GFS CONTRACT</t>
  </si>
  <si>
    <t>4299</t>
  </si>
  <si>
    <t>OTHER FEES</t>
  </si>
  <si>
    <t>4599</t>
  </si>
  <si>
    <t>REPAIRS AND MAINTENANCE</t>
  </si>
  <si>
    <t>1340</t>
  </si>
  <si>
    <t>BUDGET OFFICER</t>
  </si>
  <si>
    <t>1018</t>
  </si>
  <si>
    <t>1355</t>
  </si>
  <si>
    <t>REAL PROPERTY TAX OFFICE</t>
  </si>
  <si>
    <t>DIRECTOR</t>
  </si>
  <si>
    <t>SR. TAX MAP TECH. G14</t>
  </si>
  <si>
    <t>TAX MAP TECHNICIAN    G09</t>
  </si>
  <si>
    <t>SERVICE AIDE          G10</t>
  </si>
  <si>
    <t>1011</t>
  </si>
  <si>
    <t>RPTO SERVICE AIDE II  G14</t>
  </si>
  <si>
    <t>DEPUTY DIRECTOR       G18</t>
  </si>
  <si>
    <t>1014</t>
  </si>
  <si>
    <t>4107</t>
  </si>
  <si>
    <t>TAX MAP SUPPLIES</t>
  </si>
  <si>
    <t>4111</t>
  </si>
  <si>
    <t>COMPUTER SUPPLIES</t>
  </si>
  <si>
    <t>4116</t>
  </si>
  <si>
    <t>SPECIAL FORMS</t>
  </si>
  <si>
    <t>MAINTENANCE CONTRACTS</t>
  </si>
  <si>
    <t>DATA PROCESSING NYS</t>
  </si>
  <si>
    <t>4264</t>
  </si>
  <si>
    <t>CONSULTANT</t>
  </si>
  <si>
    <t>4304</t>
  </si>
  <si>
    <t>MICROFILMING</t>
  </si>
  <si>
    <t>1362</t>
  </si>
  <si>
    <t>TAX ADVERTISING &amp; EXPENSES</t>
  </si>
  <si>
    <t>TITLE SEARCHES</t>
  </si>
  <si>
    <t>4399</t>
  </si>
  <si>
    <t>AUCTION EXPENSES</t>
  </si>
  <si>
    <t>MAINT CO-OWNED PROPERTY</t>
  </si>
  <si>
    <t>4605</t>
  </si>
  <si>
    <t>LEGAL FEES-TAX ENFORCEMENT</t>
  </si>
  <si>
    <t>1410</t>
  </si>
  <si>
    <t>COUNTY CLERK</t>
  </si>
  <si>
    <t>1ST DEPUTY COUNTY CLERK</t>
  </si>
  <si>
    <t>MOTOR VEHICLE REP II  G12</t>
  </si>
  <si>
    <t>MOTOR VEHICLE REP I   G10</t>
  </si>
  <si>
    <t>2ND DEPUTY CO CLERK</t>
  </si>
  <si>
    <t>MAILROOM INDEX CLERK G06</t>
  </si>
  <si>
    <t>DMV CLERK       G07</t>
  </si>
  <si>
    <t>MOTOR VEHICLE REP SUP G15</t>
  </si>
  <si>
    <t>MOTOR VEHICLE REP I  G10</t>
  </si>
  <si>
    <t>3RD DEPUTY CO CLERK</t>
  </si>
  <si>
    <t>MAILROOM CLERK G06</t>
  </si>
  <si>
    <t>MAILROOM CLERK P/T</t>
  </si>
  <si>
    <t>GAS &amp; OIL</t>
  </si>
  <si>
    <t>4104</t>
  </si>
  <si>
    <t>EZ PASS TAGS</t>
  </si>
  <si>
    <t>4203</t>
  </si>
  <si>
    <t>DUES</t>
  </si>
  <si>
    <t>4215</t>
  </si>
  <si>
    <t>DMV EMPLOYEE SECURITY CHECK</t>
  </si>
  <si>
    <t>4217</t>
  </si>
  <si>
    <t>CLERK POS REC MGT SYSTEM</t>
  </si>
  <si>
    <t>4243</t>
  </si>
  <si>
    <t>VETERANS DISCOUNT PROGRAM</t>
  </si>
  <si>
    <t>4314</t>
  </si>
  <si>
    <t>CDL TESTING CONTRACT</t>
  </si>
  <si>
    <t>4326</t>
  </si>
  <si>
    <t>ARCHIVAL PRINTS</t>
  </si>
  <si>
    <t>HANDICAP PARKING EDUCATION</t>
  </si>
  <si>
    <t>1415</t>
  </si>
  <si>
    <t>RECORDS MANAGEMENT</t>
  </si>
  <si>
    <t>RECORDS MANAGEMENT OFFICER</t>
  </si>
  <si>
    <t>REC RETENTION COORD G11</t>
  </si>
  <si>
    <t>2231</t>
  </si>
  <si>
    <t>MICROFILMING EQUIPMENT</t>
  </si>
  <si>
    <t>4231</t>
  </si>
  <si>
    <t>MICROFILM DEVELOPMENT</t>
  </si>
  <si>
    <t>4232</t>
  </si>
  <si>
    <t>LOCAL GOVT REC IMPROVEMENT</t>
  </si>
  <si>
    <t>4404</t>
  </si>
  <si>
    <t>RECORDS DESTRUCTION</t>
  </si>
  <si>
    <t>REPAIRS &amp; MAINTENANCE</t>
  </si>
  <si>
    <t>1420</t>
  </si>
  <si>
    <t>COUNTY ATTORNEY</t>
  </si>
  <si>
    <t>SECRETARY TO CO ATTORNEY</t>
  </si>
  <si>
    <t>ASSISTANT COUNTY ATTORNEY</t>
  </si>
  <si>
    <t>LAW PUBLICATIONS</t>
  </si>
  <si>
    <t>WITNESS FEES</t>
  </si>
  <si>
    <t>LEGAL FEES</t>
  </si>
  <si>
    <t>4674</t>
  </si>
  <si>
    <t>LABOR ARBITRATION</t>
  </si>
  <si>
    <t>1430</t>
  </si>
  <si>
    <t>PERSONNEL</t>
  </si>
  <si>
    <t>PERSONNEL OFFICER</t>
  </si>
  <si>
    <t>DEP. DIRECTOR OF PERSONNEL</t>
  </si>
  <si>
    <t>PERSONNEL ASSISTANT   G13</t>
  </si>
  <si>
    <t>1031</t>
  </si>
  <si>
    <t>PERSONNEL CLERK G07</t>
  </si>
  <si>
    <t>4213</t>
  </si>
  <si>
    <t>TEST FEES</t>
  </si>
  <si>
    <t>PHYSICAL EXAMS</t>
  </si>
  <si>
    <t>EQUIPMENT MAINTENANCE</t>
  </si>
  <si>
    <t>LABOR LEGAL EXPENSES</t>
  </si>
  <si>
    <t>4717</t>
  </si>
  <si>
    <t>DRUG TESTS</t>
  </si>
  <si>
    <t>1435</t>
  </si>
  <si>
    <t>EMERGENCY SVCS - SAFETY</t>
  </si>
  <si>
    <t>SAFETY OFFICER G13</t>
  </si>
  <si>
    <t>2322</t>
  </si>
  <si>
    <t>SAFETY EQUIPMENT</t>
  </si>
  <si>
    <t>2917</t>
  </si>
  <si>
    <t>TRAINING EQUIPMENT</t>
  </si>
  <si>
    <t>4251</t>
  </si>
  <si>
    <t>TRAINING SUPPLIES</t>
  </si>
  <si>
    <t>MISC. EXPENSES</t>
  </si>
  <si>
    <t>4637</t>
  </si>
  <si>
    <t>SAFETY SEMINARS</t>
  </si>
  <si>
    <t>4651</t>
  </si>
  <si>
    <t>SAFETY SUPPLIES</t>
  </si>
  <si>
    <t>1450</t>
  </si>
  <si>
    <t>ELECTIONS</t>
  </si>
  <si>
    <t>DEMOCRATIC COMMISSIONER</t>
  </si>
  <si>
    <t>REPUBLICAN COMMISSIONER</t>
  </si>
  <si>
    <t>DEPUTY COMMISSIONER</t>
  </si>
  <si>
    <t>1007</t>
  </si>
  <si>
    <t>SENIOR ELECTION SPECIALIST</t>
  </si>
  <si>
    <t>PART TIME</t>
  </si>
  <si>
    <t>2800</t>
  </si>
  <si>
    <t>VOTING MACHINES</t>
  </si>
  <si>
    <t>2810</t>
  </si>
  <si>
    <t>HAVA EQUIPMENT</t>
  </si>
  <si>
    <t>4113</t>
  </si>
  <si>
    <t>ELECTION SUPPLIES</t>
  </si>
  <si>
    <t>VOTING MACHINE LEASE</t>
  </si>
  <si>
    <t>ELECTION INSPECTORS</t>
  </si>
  <si>
    <t>TRAINING</t>
  </si>
  <si>
    <t>4312</t>
  </si>
  <si>
    <t>MACHINE TECHNICIANS</t>
  </si>
  <si>
    <t>4317</t>
  </si>
  <si>
    <t>ELECTION EXPENSES</t>
  </si>
  <si>
    <t>4319</t>
  </si>
  <si>
    <t>VOTING MACHINE MAINTENANCE</t>
  </si>
  <si>
    <t>4501</t>
  </si>
  <si>
    <t>VEHICLE MAINTENANCE</t>
  </si>
  <si>
    <t>4520</t>
  </si>
  <si>
    <t>POLLING PLACE IMPROVEMENTS</t>
  </si>
  <si>
    <t>4627</t>
  </si>
  <si>
    <t>EARLY VOTING GRANT</t>
  </si>
  <si>
    <t>4628</t>
  </si>
  <si>
    <t>CARES GRANT</t>
  </si>
  <si>
    <t>4629</t>
  </si>
  <si>
    <t>ELECT. CYBER REMED. GRANT</t>
  </si>
  <si>
    <t>4630</t>
  </si>
  <si>
    <t>CTR FOR TECH&amp;CIVIC LIFE GRNT</t>
  </si>
  <si>
    <t>4664</t>
  </si>
  <si>
    <t>VOTER EDUCATION</t>
  </si>
  <si>
    <t>1490</t>
  </si>
  <si>
    <t>PUBLIC WORKS</t>
  </si>
  <si>
    <t>COMMISSIONER</t>
  </si>
  <si>
    <t>DEP COMMISSIONER OPERATIONS</t>
  </si>
  <si>
    <t>DEPUTY COMMISSIONER ADMIN.</t>
  </si>
  <si>
    <t>PW OFFICE ASSIST II  G13</t>
  </si>
  <si>
    <t>ACCOUNT CLERK TYPIST G07</t>
  </si>
  <si>
    <t>PUBLIC WORKS ADMIN. G18</t>
  </si>
  <si>
    <t>2102</t>
  </si>
  <si>
    <t>4110</t>
  </si>
  <si>
    <t>BOOT ALLOWANCE</t>
  </si>
  <si>
    <t>4140</t>
  </si>
  <si>
    <t>BOTTLED WATER</t>
  </si>
  <si>
    <t>PHOTOCOPIER LEASE</t>
  </si>
  <si>
    <t>PHOTOGRAPHY</t>
  </si>
  <si>
    <t>1610</t>
  </si>
  <si>
    <t>CENTRAL SERVICES - AUDIT FEE</t>
  </si>
  <si>
    <t>4252</t>
  </si>
  <si>
    <t>COST ALLOCATION AUDIT</t>
  </si>
  <si>
    <t>4255</t>
  </si>
  <si>
    <t>SINGLE AUDIT</t>
  </si>
  <si>
    <t>4257</t>
  </si>
  <si>
    <t>SPECIAL AUDITS</t>
  </si>
  <si>
    <t>ACA COMPLIANCE</t>
  </si>
  <si>
    <t>1620</t>
  </si>
  <si>
    <t>BUILDINGS &amp; GROUNDS</t>
  </si>
  <si>
    <t>SUPERVISOR BLDG MAINT G17</t>
  </si>
  <si>
    <t>MAINTENANCE MECHANIC G13</t>
  </si>
  <si>
    <t>ASSIST MAINT MECHANIC G11</t>
  </si>
  <si>
    <t>CLEANER               G05</t>
  </si>
  <si>
    <t>SENIOR CLEANER G08</t>
  </si>
  <si>
    <t>ASST. MAINT. MECHANIC G11</t>
  </si>
  <si>
    <t>1021</t>
  </si>
  <si>
    <t>BLDGS &amp; GROUNDS LABORER G08</t>
  </si>
  <si>
    <t>SNOW &amp; ICE CONTROL</t>
  </si>
  <si>
    <t>1907</t>
  </si>
  <si>
    <t>SHIFT DIFFERENTIAL</t>
  </si>
  <si>
    <t>2304</t>
  </si>
  <si>
    <t>TELEPHONE EQUIPMENT</t>
  </si>
  <si>
    <t>2954</t>
  </si>
  <si>
    <t>2955</t>
  </si>
  <si>
    <t>OUTPOST BLDG IMPROVEMENT</t>
  </si>
  <si>
    <t>2958</t>
  </si>
  <si>
    <t>PORTABLE GENERATOR</t>
  </si>
  <si>
    <t>2960</t>
  </si>
  <si>
    <t>COUNTY OFFICE ANNEX</t>
  </si>
  <si>
    <t>2961</t>
  </si>
  <si>
    <t>PAVEMENT-HIGHWAY GARAGE</t>
  </si>
  <si>
    <t>FUEL OIL</t>
  </si>
  <si>
    <t>CONSUMABLES</t>
  </si>
  <si>
    <t>CLOTHING ALLOWANCE</t>
  </si>
  <si>
    <t>BLENHEIM BRIDGE MAINT.</t>
  </si>
  <si>
    <t>TELEPHONE SERVICE</t>
  </si>
  <si>
    <t>MISCELLANEOUS</t>
  </si>
  <si>
    <t>4402</t>
  </si>
  <si>
    <t>ELECTRICITY</t>
  </si>
  <si>
    <t>4403</t>
  </si>
  <si>
    <t>WATER &amp; SEWER CHARGES</t>
  </si>
  <si>
    <t>4504</t>
  </si>
  <si>
    <t>BUILDING IMPROVEMENTS</t>
  </si>
  <si>
    <t>4521</t>
  </si>
  <si>
    <t>PAINT</t>
  </si>
  <si>
    <t>4523</t>
  </si>
  <si>
    <t>OLD STONE FORT MAINT.</t>
  </si>
  <si>
    <t>4524</t>
  </si>
  <si>
    <t>DAR HALL MAINTENANCE</t>
  </si>
  <si>
    <t>4528</t>
  </si>
  <si>
    <t>UNDERGROUND TANK TESTS</t>
  </si>
  <si>
    <t>4531</t>
  </si>
  <si>
    <t>DEC REMEDIATION</t>
  </si>
  <si>
    <t>4534</t>
  </si>
  <si>
    <t>PARTITIONS &amp; WIRING</t>
  </si>
  <si>
    <t>4538</t>
  </si>
  <si>
    <t>PARKING LOT STRIPING</t>
  </si>
  <si>
    <t>4539</t>
  </si>
  <si>
    <t>PARKING LOT MAINTENANCE</t>
  </si>
  <si>
    <t>4540</t>
  </si>
  <si>
    <t>OUTPOST MAINTENANCE</t>
  </si>
  <si>
    <t>4542</t>
  </si>
  <si>
    <t>OLD HIGHWAY GARAGE MAINT</t>
  </si>
  <si>
    <t>PUB SAFETY FACIL MAINT.</t>
  </si>
  <si>
    <t>4601</t>
  </si>
  <si>
    <t>COURT TENANT WORK</t>
  </si>
  <si>
    <t>4602</t>
  </si>
  <si>
    <t>LIGHT BULBS</t>
  </si>
  <si>
    <t>4603</t>
  </si>
  <si>
    <t>ADA TRANSITION</t>
  </si>
  <si>
    <t>4604</t>
  </si>
  <si>
    <t>COURTHOUSE REPAIRS &amp; MAINT.</t>
  </si>
  <si>
    <t>4785</t>
  </si>
  <si>
    <t>FLOOD MITITGATION EXPENSES</t>
  </si>
  <si>
    <t>4786</t>
  </si>
  <si>
    <t>TEMPORARY OFFICES EXPENSES</t>
  </si>
  <si>
    <t>4799</t>
  </si>
  <si>
    <t>RECONSTRUCT/REEQUIP COSTS</t>
  </si>
  <si>
    <t>1640</t>
  </si>
  <si>
    <t>COUNTY FLEET OF AUTOS</t>
  </si>
  <si>
    <t>2505</t>
  </si>
  <si>
    <t>C.M.A.Q. VEHICLES</t>
  </si>
  <si>
    <t>1670</t>
  </si>
  <si>
    <t>CENTRAL PRINTING &amp; MAILING</t>
  </si>
  <si>
    <t>4TH DEPUTY CO CLERK</t>
  </si>
  <si>
    <t>4117</t>
  </si>
  <si>
    <t>4244</t>
  </si>
  <si>
    <t>MISCELLANEOUS CONTRACTS</t>
  </si>
  <si>
    <t>1680</t>
  </si>
  <si>
    <t>INFORMATION TECHNOLOGY</t>
  </si>
  <si>
    <t>COMPUTER PROG ANALYST G19</t>
  </si>
  <si>
    <t>NETWORK ADMINISTRATOR G19</t>
  </si>
  <si>
    <t>COMPUTER SUPPORT SPEC G12</t>
  </si>
  <si>
    <t>SR COMP SUPPORT SPEC G14</t>
  </si>
  <si>
    <t>1019</t>
  </si>
  <si>
    <t>COMP SUPPORT SPEC. G12</t>
  </si>
  <si>
    <t>1022</t>
  </si>
  <si>
    <t>NETWORK SPECIALIST G17</t>
  </si>
  <si>
    <t>ACCOUNT CLERK TYPIST  G07</t>
  </si>
  <si>
    <t>1025</t>
  </si>
  <si>
    <t>INFO SYSTEMS SPEC G14</t>
  </si>
  <si>
    <t>2216</t>
  </si>
  <si>
    <t>COMPUTER COMPONENTS</t>
  </si>
  <si>
    <t>2224</t>
  </si>
  <si>
    <t>FILE SERVERS</t>
  </si>
  <si>
    <t>CONSULTANTS</t>
  </si>
  <si>
    <t>1910</t>
  </si>
  <si>
    <t>SPECIAL ITEMS - INSURANCE</t>
  </si>
  <si>
    <t>4205</t>
  </si>
  <si>
    <t>INSURANCE</t>
  </si>
  <si>
    <t>1920</t>
  </si>
  <si>
    <t>MUNICIPAL ASSOCIATION DUES</t>
  </si>
  <si>
    <t>MEMBERSHIP DUES</t>
  </si>
  <si>
    <t>1930</t>
  </si>
  <si>
    <t>JUDGEMENTS AND CLAIMS</t>
  </si>
  <si>
    <t>4131</t>
  </si>
  <si>
    <t>1935</t>
  </si>
  <si>
    <t>TAX CERTIORARI</t>
  </si>
  <si>
    <t>APPRAISAL FEES</t>
  </si>
  <si>
    <t>1950</t>
  </si>
  <si>
    <t>TAXES ON COUNTY PROPERTY</t>
  </si>
  <si>
    <t>4253</t>
  </si>
  <si>
    <t>1989</t>
  </si>
  <si>
    <t>SALES TAX REVENUE SHARING</t>
  </si>
  <si>
    <t>REVENUE SHARING</t>
  </si>
  <si>
    <t>1990</t>
  </si>
  <si>
    <t>CONTINGENT ACCOUNT</t>
  </si>
  <si>
    <t>4298</t>
  </si>
  <si>
    <t>4901</t>
  </si>
  <si>
    <t>PAYROLL ADJUSTMENT ACCT</t>
  </si>
  <si>
    <t>2490</t>
  </si>
  <si>
    <t>COMMUNITY COLLEGE TUITION</t>
  </si>
  <si>
    <t>4655</t>
  </si>
  <si>
    <t>TUITION</t>
  </si>
  <si>
    <t>EDUCATION OF PHYS HAND CHILD</t>
  </si>
  <si>
    <t>4212</t>
  </si>
  <si>
    <t>SERVICES AGE 3-5</t>
  </si>
  <si>
    <t>4238</t>
  </si>
  <si>
    <t>TRANSPORTATION 3-5</t>
  </si>
  <si>
    <t>3020</t>
  </si>
  <si>
    <t>COMMUNICATION SYSTEM</t>
  </si>
  <si>
    <t>EMERGENCY SERV. DISPATCHER</t>
  </si>
  <si>
    <t>SUPERVISING DISPATCHER</t>
  </si>
  <si>
    <t>1906</t>
  </si>
  <si>
    <t>MEAL ALLOWANCE</t>
  </si>
  <si>
    <t>2510</t>
  </si>
  <si>
    <t>SICG EQUIPMENT</t>
  </si>
  <si>
    <t>2511</t>
  </si>
  <si>
    <t>P.S.A.P. EQUIPMENT</t>
  </si>
  <si>
    <t>2910</t>
  </si>
  <si>
    <t>MOBILE RADIOS/FIRE</t>
  </si>
  <si>
    <t>2913</t>
  </si>
  <si>
    <t>MOBILE RADIOS/SHERIFF</t>
  </si>
  <si>
    <t>2939</t>
  </si>
  <si>
    <t>BATTERIES</t>
  </si>
  <si>
    <t>2945</t>
  </si>
  <si>
    <t>2948</t>
  </si>
  <si>
    <t>MOBILE RADIOS/ANTENNAS</t>
  </si>
  <si>
    <t>4506</t>
  </si>
  <si>
    <t>FIRE RADIO MAINTENANCE</t>
  </si>
  <si>
    <t>4510</t>
  </si>
  <si>
    <t>TOWER REPAIR</t>
  </si>
  <si>
    <t>4516</t>
  </si>
  <si>
    <t>SHERIFF RADIO MAINT.</t>
  </si>
  <si>
    <t>3021</t>
  </si>
  <si>
    <t>E-911 SYSTEM</t>
  </si>
  <si>
    <t>SICG EXPENSES</t>
  </si>
  <si>
    <t>4310</t>
  </si>
  <si>
    <t>CELLULAR PHONE SERVICE</t>
  </si>
  <si>
    <t>E-911 TRAINING</t>
  </si>
  <si>
    <t>4502</t>
  </si>
  <si>
    <t>3110</t>
  </si>
  <si>
    <t>SHERIFF</t>
  </si>
  <si>
    <t>COUNTY SHERIFF</t>
  </si>
  <si>
    <t>CHIEF DEPUTY</t>
  </si>
  <si>
    <t>DEPUTY SHERIFF SERGEANT</t>
  </si>
  <si>
    <t>SHERIFF'S CIVIL CLERK</t>
  </si>
  <si>
    <t>INVESTIGATOR</t>
  </si>
  <si>
    <t>1020</t>
  </si>
  <si>
    <t>UNDERSHERIFF</t>
  </si>
  <si>
    <t>1032</t>
  </si>
  <si>
    <t>1033</t>
  </si>
  <si>
    <t>1035</t>
  </si>
  <si>
    <t>1036</t>
  </si>
  <si>
    <t>SECRETARY TO SHERIFF</t>
  </si>
  <si>
    <t>1037</t>
  </si>
  <si>
    <t>1038</t>
  </si>
  <si>
    <t>1804</t>
  </si>
  <si>
    <t>DEPUTY SHERIFF PART TIME</t>
  </si>
  <si>
    <t>OFFICE FURNITURE &amp; EQUIPMENT</t>
  </si>
  <si>
    <t>2104</t>
  </si>
  <si>
    <t>SHERIFF DCJS GRANT EQUIP</t>
  </si>
  <si>
    <t>2315</t>
  </si>
  <si>
    <t>ELECTRONIC FINGERPRINT EQUIP</t>
  </si>
  <si>
    <t>2325</t>
  </si>
  <si>
    <t>LETPP EQUIPMENT</t>
  </si>
  <si>
    <t>2327</t>
  </si>
  <si>
    <t>D.C.J.S.-BYRNE/JAG EXPENSES</t>
  </si>
  <si>
    <t>2401</t>
  </si>
  <si>
    <t>VEHICLES</t>
  </si>
  <si>
    <t>2410</t>
  </si>
  <si>
    <t>SNOWMOBILE EQUIPMENT</t>
  </si>
  <si>
    <t>2903</t>
  </si>
  <si>
    <t>PHOTO EQUIPMENT</t>
  </si>
  <si>
    <t>2937</t>
  </si>
  <si>
    <t>NYS DCJS PPE</t>
  </si>
  <si>
    <t>2938</t>
  </si>
  <si>
    <t>BALLISTIC VESTS</t>
  </si>
  <si>
    <t>PUBLICATIONS</t>
  </si>
  <si>
    <t>UNIFORMS</t>
  </si>
  <si>
    <t>TACTICAL FORCE SUPPLIES</t>
  </si>
  <si>
    <t>D.A.R.E. MATERIALS</t>
  </si>
  <si>
    <t>4114</t>
  </si>
  <si>
    <t>EMERGENCY SUPPLIES</t>
  </si>
  <si>
    <t>4118</t>
  </si>
  <si>
    <t>WEAPONS &amp; LEATHER</t>
  </si>
  <si>
    <t>4119</t>
  </si>
  <si>
    <t>AMMO/QUALIFYING EXPENSES</t>
  </si>
  <si>
    <t>4199</t>
  </si>
  <si>
    <t>OTHER MATERIALS</t>
  </si>
  <si>
    <t>CIVIL SOFTWARE MAINTENANCE</t>
  </si>
  <si>
    <t>4224</t>
  </si>
  <si>
    <t>MISC. CONTRACTS</t>
  </si>
  <si>
    <t>CELLULAR PHONES</t>
  </si>
  <si>
    <t>EDUCATIONAL EXPENSE</t>
  </si>
  <si>
    <t>4325</t>
  </si>
  <si>
    <t>LETPP EXPENSES</t>
  </si>
  <si>
    <t>4327</t>
  </si>
  <si>
    <t>LIVESCAN EXPENSES</t>
  </si>
  <si>
    <t>SNOWMOBILE LAW ENFORCE.</t>
  </si>
  <si>
    <t>PHYSICALS/NEW HIRES</t>
  </si>
  <si>
    <t>EMPLOYEE ASSISTANCE PROGRAM</t>
  </si>
  <si>
    <t>DRUG ENFORCEMENT</t>
  </si>
  <si>
    <t>DRUG ABUSE ABATEMENT GRANT</t>
  </si>
  <si>
    <t>3140</t>
  </si>
  <si>
    <t>PROBATION</t>
  </si>
  <si>
    <t>PROBATION OFFICER     G16</t>
  </si>
  <si>
    <t>PROB. OFFICER TRAINEE G14</t>
  </si>
  <si>
    <t>PROBATION ASSISTANT   G13</t>
  </si>
  <si>
    <t>SR PROBATION OFFICER  G17</t>
  </si>
  <si>
    <t>PROBATION SUPERVISOR  G20</t>
  </si>
  <si>
    <t>SR. MH ADVOC CARE MGR  G17</t>
  </si>
  <si>
    <t>PROBATION ASSISTANT PT G13</t>
  </si>
  <si>
    <t>STAND-BY PAY</t>
  </si>
  <si>
    <t>2412</t>
  </si>
  <si>
    <t>2915</t>
  </si>
  <si>
    <t>RADIO EQUIPMENT</t>
  </si>
  <si>
    <t>WEAPONS</t>
  </si>
  <si>
    <t>4130</t>
  </si>
  <si>
    <t>PAPER PRODUCTS</t>
  </si>
  <si>
    <t>DATA PROCESSING COST</t>
  </si>
  <si>
    <t>4214</t>
  </si>
  <si>
    <t>DRUG TEST-PROBATIONERS</t>
  </si>
  <si>
    <t>4216</t>
  </si>
  <si>
    <t>ELECTRONIC MONITORING</t>
  </si>
  <si>
    <t>SEX OFFENDER MANAGEMENT</t>
  </si>
  <si>
    <t>ALTERN TO INCARCERATION</t>
  </si>
  <si>
    <t>3150</t>
  </si>
  <si>
    <t>JAIL</t>
  </si>
  <si>
    <t>JAIL ADMINISTRATOR</t>
  </si>
  <si>
    <t>CORRECTIONS SERGEANT</t>
  </si>
  <si>
    <t>DEPUTY SHERIFF JAIL</t>
  </si>
  <si>
    <t>JAIL CHAPLAIN</t>
  </si>
  <si>
    <t>1029</t>
  </si>
  <si>
    <t>1030</t>
  </si>
  <si>
    <t>1034</t>
  </si>
  <si>
    <t>1039</t>
  </si>
  <si>
    <t>1040</t>
  </si>
  <si>
    <t>1041</t>
  </si>
  <si>
    <t>1043</t>
  </si>
  <si>
    <t>1045</t>
  </si>
  <si>
    <t>1046</t>
  </si>
  <si>
    <t>1047</t>
  </si>
  <si>
    <t>1049</t>
  </si>
  <si>
    <t>1050</t>
  </si>
  <si>
    <t>1051</t>
  </si>
  <si>
    <t>1053</t>
  </si>
  <si>
    <t>CORRECTIONS CORPORAL</t>
  </si>
  <si>
    <t>1054</t>
  </si>
  <si>
    <t>1055</t>
  </si>
  <si>
    <t>1056</t>
  </si>
  <si>
    <t>1057</t>
  </si>
  <si>
    <t>1805</t>
  </si>
  <si>
    <t>COOK PART-TIME</t>
  </si>
  <si>
    <t>1807</t>
  </si>
  <si>
    <t>DEPUTY SHERIFF JAIL P/T</t>
  </si>
  <si>
    <t>1903</t>
  </si>
  <si>
    <t>HOLIDAY PAY-COOK</t>
  </si>
  <si>
    <t>1904</t>
  </si>
  <si>
    <t>OVERTIME-COOK</t>
  </si>
  <si>
    <t>FIELD TRAINING PAY</t>
  </si>
  <si>
    <t>2312</t>
  </si>
  <si>
    <t>WORK CREW EQUIPMENT</t>
  </si>
  <si>
    <t>2313</t>
  </si>
  <si>
    <t>JAIL EQUIPMENT</t>
  </si>
  <si>
    <t>FOOD CONTRACT</t>
  </si>
  <si>
    <t>4105</t>
  </si>
  <si>
    <t>MEDICAL SUPPLIES</t>
  </si>
  <si>
    <t>UNIFORMS &amp; EQUIPMENT</t>
  </si>
  <si>
    <t>4129</t>
  </si>
  <si>
    <t>NON-FOOD KITCHEN SUPPLY</t>
  </si>
  <si>
    <t>OTHER SUPPLIES</t>
  </si>
  <si>
    <t>4210</t>
  </si>
  <si>
    <t>INMATE MEDICAL EXPENSES</t>
  </si>
  <si>
    <t>4211</t>
  </si>
  <si>
    <t>4269</t>
  </si>
  <si>
    <t>MEDICAL SERVICES</t>
  </si>
  <si>
    <t>3170</t>
  </si>
  <si>
    <t>OTHER CORRECTIONAL AGENCIES</t>
  </si>
  <si>
    <t>INMATE BOARDING</t>
  </si>
  <si>
    <t>3315</t>
  </si>
  <si>
    <t>SPECIAL TRAFFIC PROGRAM DWI</t>
  </si>
  <si>
    <t>COORDINATOR</t>
  </si>
  <si>
    <t>PROSECUTORS</t>
  </si>
  <si>
    <t>2911</t>
  </si>
  <si>
    <t>ENFORCEMENT EQUIPMENT</t>
  </si>
  <si>
    <t>IGNITION INTERLOCK</t>
  </si>
  <si>
    <t>SCRAM</t>
  </si>
  <si>
    <t>ALIVE @ 25</t>
  </si>
  <si>
    <t>ALCOHOL ABUSE COUNSELOR</t>
  </si>
  <si>
    <t>SECRETARY CONTRACT</t>
  </si>
  <si>
    <t>PUBLIC INFORMATION</t>
  </si>
  <si>
    <t>4665</t>
  </si>
  <si>
    <t>SEMINAR SUPPLIES</t>
  </si>
  <si>
    <t>4666</t>
  </si>
  <si>
    <t>SEMINAR TRAINING</t>
  </si>
  <si>
    <t>4667</t>
  </si>
  <si>
    <t>4668</t>
  </si>
  <si>
    <t>ENFORCEMENT ASSISTANCE</t>
  </si>
  <si>
    <t>3410</t>
  </si>
  <si>
    <t>EMERGENCY SVCS - FIRE PREV.</t>
  </si>
  <si>
    <t>FIRE COORDINATOR</t>
  </si>
  <si>
    <t>2404</t>
  </si>
  <si>
    <t>FIRE VEHICLE</t>
  </si>
  <si>
    <t>2920</t>
  </si>
  <si>
    <t>HOMELAND SECURITY EQUIPMENT</t>
  </si>
  <si>
    <t>2921</t>
  </si>
  <si>
    <t>H.S. HAZMAT EQUIPMENT</t>
  </si>
  <si>
    <t>2922</t>
  </si>
  <si>
    <t>H.S. TACTICAL RESCUE EQUIP</t>
  </si>
  <si>
    <t>2927</t>
  </si>
  <si>
    <t>FIRE PREVENTION EQUIP.</t>
  </si>
  <si>
    <t>2944</t>
  </si>
  <si>
    <t>HAZMAT EQUIPMENT</t>
  </si>
  <si>
    <t>RESCUE EQUIPMENT</t>
  </si>
  <si>
    <t>GAS AND OIL</t>
  </si>
  <si>
    <t>4127</t>
  </si>
  <si>
    <t>FOAM SUPPLIES</t>
  </si>
  <si>
    <t>4128</t>
  </si>
  <si>
    <t>PHOTO EXPENSES</t>
  </si>
  <si>
    <t>TRAINING EXPENSES</t>
  </si>
  <si>
    <t>4406</t>
  </si>
  <si>
    <t>HOMELAND SECURITY EXPENSES</t>
  </si>
  <si>
    <t>4407</t>
  </si>
  <si>
    <t>H.S. HAZMAT EXPENSES</t>
  </si>
  <si>
    <t>4408</t>
  </si>
  <si>
    <t>H.S. TACTICAL RESCUE EXPS</t>
  </si>
  <si>
    <t>4500</t>
  </si>
  <si>
    <t>FIRE VEHICLE MAINTENANCE</t>
  </si>
  <si>
    <t>TRAINING CENTER EXPENSES</t>
  </si>
  <si>
    <t>COMPRESSOR MAINTENANCE</t>
  </si>
  <si>
    <t>3510</t>
  </si>
  <si>
    <t>CONTROL OF DOGS</t>
  </si>
  <si>
    <t>4636</t>
  </si>
  <si>
    <t>ANIMAL SHELTER</t>
  </si>
  <si>
    <t>3630</t>
  </si>
  <si>
    <t>EMERGENCY SVCS-MEDICAL RESP.</t>
  </si>
  <si>
    <t>PARAMEDIC G12</t>
  </si>
  <si>
    <t>EMT         G02</t>
  </si>
  <si>
    <t>EMT         G05</t>
  </si>
  <si>
    <t>PARAMEDIC P/T G12</t>
  </si>
  <si>
    <t>EMT P/T</t>
  </si>
  <si>
    <t>2402</t>
  </si>
  <si>
    <t>VEHICLE</t>
  </si>
  <si>
    <t>2905</t>
  </si>
  <si>
    <t>RESPONSE EQUIPMENT</t>
  </si>
  <si>
    <t>MATERIALS &amp; SUPPLIES</t>
  </si>
  <si>
    <t>PRINTED MATERIALS</t>
  </si>
  <si>
    <t>BILLING AGENT</t>
  </si>
  <si>
    <t>MEDICAL CONSULTANT</t>
  </si>
  <si>
    <t>EMS TRAINING</t>
  </si>
  <si>
    <t>4509</t>
  </si>
  <si>
    <t>3640</t>
  </si>
  <si>
    <t>EMERGENCY SERVICES</t>
  </si>
  <si>
    <t>EMERGENCY SVCS DIRECTOR</t>
  </si>
  <si>
    <t>ADMINISTRATIVE SUPPORT I G08</t>
  </si>
  <si>
    <t>EMERGENCY MGT COORD</t>
  </si>
  <si>
    <t>2914</t>
  </si>
  <si>
    <t>COMP ANIMAL SHELTER EQUIPMT</t>
  </si>
  <si>
    <t>HMEP GRANT EXPENSES</t>
  </si>
  <si>
    <t>MIMEO PRINTING SUPPLIES</t>
  </si>
  <si>
    <t>DISASTER PREPAREDNESS</t>
  </si>
  <si>
    <t>REMOTE CALLING SYSTEM</t>
  </si>
  <si>
    <t>CDBG-DR PUBLIC EDUCATION</t>
  </si>
  <si>
    <t>CDBG-DR FIRST RESPONDERS</t>
  </si>
  <si>
    <t>EMERGENCY PREP CONSULTANT</t>
  </si>
  <si>
    <t>"RACES" EXPENSES</t>
  </si>
  <si>
    <t>4920</t>
  </si>
  <si>
    <t>COMP ANIMAL RESPONSE TEAM</t>
  </si>
  <si>
    <t>4010</t>
  </si>
  <si>
    <t>PUBLIC HEALTH</t>
  </si>
  <si>
    <t>RPN                   G17</t>
  </si>
  <si>
    <t>ADMINISTRATIVE SUPPORT I G-8</t>
  </si>
  <si>
    <t>BUSINESS MANAGER II G15</t>
  </si>
  <si>
    <t>1124</t>
  </si>
  <si>
    <t>PH SANITARIAN         G18</t>
  </si>
  <si>
    <t>1125</t>
  </si>
  <si>
    <t>1127</t>
  </si>
  <si>
    <t>1128</t>
  </si>
  <si>
    <t>1232</t>
  </si>
  <si>
    <t>PHN                   G18</t>
  </si>
  <si>
    <t>1271</t>
  </si>
  <si>
    <t>PH TECHNICIAN         G11</t>
  </si>
  <si>
    <t>1301</t>
  </si>
  <si>
    <t>PH PREPAREDNESS COOR  G18</t>
  </si>
  <si>
    <t>1400</t>
  </si>
  <si>
    <t>SPEECH/LANG PATHOLOGIST G19</t>
  </si>
  <si>
    <t>CHILDRENS PROG ASSIST G10</t>
  </si>
  <si>
    <t>1412</t>
  </si>
  <si>
    <t>EI SERVICES COORDINAT G14</t>
  </si>
  <si>
    <t>1500</t>
  </si>
  <si>
    <t>ACCOUNT SUPER GRADE B G17</t>
  </si>
  <si>
    <t>1533</t>
  </si>
  <si>
    <t>1534</t>
  </si>
  <si>
    <t>1537</t>
  </si>
  <si>
    <t>PRESCHL SPEC NDS COOR G18</t>
  </si>
  <si>
    <t>EI SVC COOR P/T     G14</t>
  </si>
  <si>
    <t>EI SVCS COORDINAT PT G14</t>
  </si>
  <si>
    <t>1806</t>
  </si>
  <si>
    <t>SPEECH-LANG PATH.-CCC PT G19</t>
  </si>
  <si>
    <t>REG NURSE ON-CALL</t>
  </si>
  <si>
    <t>CLINIC OVERTIME</t>
  </si>
  <si>
    <t>2255</t>
  </si>
  <si>
    <t>BIOTERRORISM EQUIPMENT</t>
  </si>
  <si>
    <t>2403</t>
  </si>
  <si>
    <t>2686</t>
  </si>
  <si>
    <t>ELC COVID-19 EQUIPMENT</t>
  </si>
  <si>
    <t>4121</t>
  </si>
  <si>
    <t>BIOLOGICS</t>
  </si>
  <si>
    <t>4122</t>
  </si>
  <si>
    <t>ENVIRONMENTAL COMPLIANCE</t>
  </si>
  <si>
    <t>4123</t>
  </si>
  <si>
    <t>ENVIRONMENTAL EXPENSES</t>
  </si>
  <si>
    <t>4124</t>
  </si>
  <si>
    <t>TB CONTR0L</t>
  </si>
  <si>
    <t>CLINICAL DOCUMENT COSTS</t>
  </si>
  <si>
    <t>PHYSICIAN FEES</t>
  </si>
  <si>
    <t>PH COMPLIANCE</t>
  </si>
  <si>
    <t>4256</t>
  </si>
  <si>
    <t>BOARD OF HEALTH</t>
  </si>
  <si>
    <t>CELLULAR PHONE</t>
  </si>
  <si>
    <t>OTHER OFFICE EXPENSES</t>
  </si>
  <si>
    <t>4646</t>
  </si>
  <si>
    <t>HOME HEALTH CONSULTANTS</t>
  </si>
  <si>
    <t>PUBLIC HEALTH EDUCATION</t>
  </si>
  <si>
    <t>OTHER HOME HEALTH SERV</t>
  </si>
  <si>
    <t>4676</t>
  </si>
  <si>
    <t>OTHER PUBLIC HEALTH SERV</t>
  </si>
  <si>
    <t>4677</t>
  </si>
  <si>
    <t>TOBACCO AWARENESS GRANT</t>
  </si>
  <si>
    <t>4678</t>
  </si>
  <si>
    <t>DRINKING WATER ENHANCEMENT</t>
  </si>
  <si>
    <t>4679</t>
  </si>
  <si>
    <t>RADON GRANT</t>
  </si>
  <si>
    <t>4683</t>
  </si>
  <si>
    <t>EBOLA GRANT</t>
  </si>
  <si>
    <t>4684</t>
  </si>
  <si>
    <t>CHRONIC DISEASE GRANT</t>
  </si>
  <si>
    <t>4685</t>
  </si>
  <si>
    <t>CHILD W/SPECIAL NEEDS</t>
  </si>
  <si>
    <t>4686</t>
  </si>
  <si>
    <t>ELC COVID-19</t>
  </si>
  <si>
    <t>4687</t>
  </si>
  <si>
    <t>BIOTERRISM CONTRACTS</t>
  </si>
  <si>
    <t>4688</t>
  </si>
  <si>
    <t>MEDICAL RESERVE CORPS PROG.</t>
  </si>
  <si>
    <t>4690</t>
  </si>
  <si>
    <t>CHILD PASSENGER SAFETY PROG.</t>
  </si>
  <si>
    <t>4020</t>
  </si>
  <si>
    <t>IMMUNIZATION GRANT</t>
  </si>
  <si>
    <t>4681</t>
  </si>
  <si>
    <t>IMMUNIZATION PROGRAM</t>
  </si>
  <si>
    <t>4035</t>
  </si>
  <si>
    <t>STD AND CANCER SCREENING</t>
  </si>
  <si>
    <t>4240</t>
  </si>
  <si>
    <t>STD &amp; CANCER SCREENING</t>
  </si>
  <si>
    <t>4036</t>
  </si>
  <si>
    <t>COMMUNITY EDUCATION</t>
  </si>
  <si>
    <t/>
  </si>
  <si>
    <t>4042</t>
  </si>
  <si>
    <t>RABIES CONTROL</t>
  </si>
  <si>
    <t>4046</t>
  </si>
  <si>
    <t>HANDICAPPED CHILDREN</t>
  </si>
  <si>
    <t>4241</t>
  </si>
  <si>
    <t>PHC ORTHODONTIA</t>
  </si>
  <si>
    <t>4050</t>
  </si>
  <si>
    <t>CHILDHOOD LEAD POISON PREV</t>
  </si>
  <si>
    <t>4125</t>
  </si>
  <si>
    <t>LEAD POISONING PREVENT.</t>
  </si>
  <si>
    <t>4059</t>
  </si>
  <si>
    <t>EARLY INTERVENTION PROGRAM</t>
  </si>
  <si>
    <t>4209</t>
  </si>
  <si>
    <t>E.I. SERVICES</t>
  </si>
  <si>
    <t>4237</t>
  </si>
  <si>
    <t>TRANSPORTATION</t>
  </si>
  <si>
    <t>4068</t>
  </si>
  <si>
    <t>INSECT CONTROL</t>
  </si>
  <si>
    <t>4242</t>
  </si>
  <si>
    <t>WEST NILE VIRUS SURVEIL.</t>
  </si>
  <si>
    <t>4070</t>
  </si>
  <si>
    <t>TB CARE &amp; TREATMENT</t>
  </si>
  <si>
    <t>CHEMICAL DEPENDENCY CLINIC</t>
  </si>
  <si>
    <t>CHEM DEPENDENCIES CSL G13</t>
  </si>
  <si>
    <t>PROGRAM COORDINATOR   G20</t>
  </si>
  <si>
    <t>RECOV PEER ADVOC G10</t>
  </si>
  <si>
    <t>STAFF SOCIAL WRKR/CS  G19</t>
  </si>
  <si>
    <t>OFFICE/KEYBOARD WRKR  G05</t>
  </si>
  <si>
    <t>STAFF CLINICIAN G17</t>
  </si>
  <si>
    <t>CREDENTIALED CDC G-16</t>
  </si>
  <si>
    <t>ADMINISTRATIVE SUPP III G12</t>
  </si>
  <si>
    <t>CREDENTIALED CDC P/T G-16</t>
  </si>
  <si>
    <t>2100</t>
  </si>
  <si>
    <t>DATA PROCESSING COSTS</t>
  </si>
  <si>
    <t>CLINIC EXPENSES</t>
  </si>
  <si>
    <t>CONSULTANT FEES</t>
  </si>
  <si>
    <t>4300</t>
  </si>
  <si>
    <t>OFFICE EXPENSES</t>
  </si>
  <si>
    <t>4609</t>
  </si>
  <si>
    <t>DRUG TESTING</t>
  </si>
  <si>
    <t>4623</t>
  </si>
  <si>
    <t>CPA FEES</t>
  </si>
  <si>
    <t>4626</t>
  </si>
  <si>
    <t>S.O.R. INITIATIVE</t>
  </si>
  <si>
    <t>GAMBLING TREATMENT</t>
  </si>
  <si>
    <t>MENTAL HEALTH</t>
  </si>
  <si>
    <t>DEPUTY DIRECTOR</t>
  </si>
  <si>
    <t>SR ADVOCACY CARE MGR G17</t>
  </si>
  <si>
    <t>ADVOCACY CARE MANAGER G15</t>
  </si>
  <si>
    <t>SR ACCOUNT CLERK TYP G08</t>
  </si>
  <si>
    <t>STAFF CLINICIAN       G17</t>
  </si>
  <si>
    <t>1027</t>
  </si>
  <si>
    <t>PRIN ACCT CLERK TYP  G10</t>
  </si>
  <si>
    <t>FISCAL COORDINATOR G19</t>
  </si>
  <si>
    <t>ACCOUNT CLERK TYPIST G7</t>
  </si>
  <si>
    <t>MENTAL HYGIENE SVCS ADM G19</t>
  </si>
  <si>
    <t>BEHAVIORAL HEALTH NURSE G17</t>
  </si>
  <si>
    <t>QUALITY ASSURANCE COORD G18</t>
  </si>
  <si>
    <t>ADMIN SUPPORT II G10</t>
  </si>
  <si>
    <t>SUPERVISING MH CARE MGR G18</t>
  </si>
  <si>
    <t>ACCOUNT CLERK TYPIST PT G07</t>
  </si>
  <si>
    <t>PRINTED MATERIAL</t>
  </si>
  <si>
    <t>EMERGENCY MEDICATION</t>
  </si>
  <si>
    <t>DATA PROCESSING FEES</t>
  </si>
  <si>
    <t>CHILD PSYCHIATRIST</t>
  </si>
  <si>
    <t>CLINIC EXPENSE</t>
  </si>
  <si>
    <t>EMR CONTRACT</t>
  </si>
  <si>
    <t>4612</t>
  </si>
  <si>
    <t>MEDICAL DIR. CONTRACT</t>
  </si>
  <si>
    <t>4618</t>
  </si>
  <si>
    <t>PREVENTION &amp; EDUCATION</t>
  </si>
  <si>
    <t>4619</t>
  </si>
  <si>
    <t>ICM - ADULTS</t>
  </si>
  <si>
    <t>4620</t>
  </si>
  <si>
    <t>ICM - CHILDREN</t>
  </si>
  <si>
    <t>4625</t>
  </si>
  <si>
    <t>CLINICIAN CONTRACT</t>
  </si>
  <si>
    <t>PSYCHIATRIC CONSULTANT</t>
  </si>
  <si>
    <t>4631</t>
  </si>
  <si>
    <t>SUICIDE PREVENTION</t>
  </si>
  <si>
    <t>COMMUNITY SUPPORT</t>
  </si>
  <si>
    <t>BUSINESS MANAGER I  G13</t>
  </si>
  <si>
    <t>CONSUMER INITIATIVE</t>
  </si>
  <si>
    <t>CASE MANAGEMENT PROGRAM</t>
  </si>
  <si>
    <t>4276</t>
  </si>
  <si>
    <t>KENDRA'S LAW</t>
  </si>
  <si>
    <t>4606</t>
  </si>
  <si>
    <t>TRANSITION CONTRACT</t>
  </si>
  <si>
    <t>4611</t>
  </si>
  <si>
    <t>FAMILY SUPPORT RESPITE</t>
  </si>
  <si>
    <t>4613</t>
  </si>
  <si>
    <t>REHAB SUPPORT/COFFEE HSE</t>
  </si>
  <si>
    <t>4614</t>
  </si>
  <si>
    <t>RSS PSYCH SOCIAL CLUB</t>
  </si>
  <si>
    <t>4615</t>
  </si>
  <si>
    <t>RSS WARM LINE CONTRACT</t>
  </si>
  <si>
    <t>4617</t>
  </si>
  <si>
    <t>REHAB SUPPORT/TRANSPORT</t>
  </si>
  <si>
    <t>REHAB SUPPORT SERVICE</t>
  </si>
  <si>
    <t>ARC VOCATIONAL CONTRACT</t>
  </si>
  <si>
    <t>SUPPORTED WORK SLOTS</t>
  </si>
  <si>
    <t>CRISIS BED CONTRACT</t>
  </si>
  <si>
    <t>FAMILY SUPPORT EXPANSION</t>
  </si>
  <si>
    <t>HEALTH HOME INITIATIVE</t>
  </si>
  <si>
    <t>IPS SUPPORTED EMPLOYMENT</t>
  </si>
  <si>
    <t>4322</t>
  </si>
  <si>
    <t>ADULT REHAB PROGRAM</t>
  </si>
  <si>
    <t>4324</t>
  </si>
  <si>
    <t>COORDINATED CHILD SERV INIT</t>
  </si>
  <si>
    <t>CCSI/SPOA COORDINATOR G18</t>
  </si>
  <si>
    <t>SCCAP CONTRACT</t>
  </si>
  <si>
    <t>CCSI RESPITE</t>
  </si>
  <si>
    <t>5630</t>
  </si>
  <si>
    <t>AUTOMOTIVE MECH II    G13</t>
  </si>
  <si>
    <t>MECHANIC HELPER G06</t>
  </si>
  <si>
    <t>BUSINESS MANAGER-1 G13</t>
  </si>
  <si>
    <t>ADMIN SUPPORT I G-08</t>
  </si>
  <si>
    <t>2405</t>
  </si>
  <si>
    <t>2450</t>
  </si>
  <si>
    <t>BUSES</t>
  </si>
  <si>
    <t>2451</t>
  </si>
  <si>
    <t>BUS EQUIPMENT</t>
  </si>
  <si>
    <t>2452</t>
  </si>
  <si>
    <t>MEDICAID VEHICLES</t>
  </si>
  <si>
    <t>GARAGE EQUIPMENT</t>
  </si>
  <si>
    <t>MEDICAID GAS &amp; OIL</t>
  </si>
  <si>
    <t>TOOL REIMBURSEMENT</t>
  </si>
  <si>
    <t>4245</t>
  </si>
  <si>
    <t>UTILITIES</t>
  </si>
  <si>
    <t>MEDICAID MISC. EXPENSES</t>
  </si>
  <si>
    <t>PRINTING &amp; ADVERTISING</t>
  </si>
  <si>
    <t>MEDICAID SR COUNCIL CONTRACT</t>
  </si>
  <si>
    <t>SENIOR COUNCIL CONTRACT</t>
  </si>
  <si>
    <t>4309</t>
  </si>
  <si>
    <t>BUS MAINTENANCE</t>
  </si>
  <si>
    <t>GENERATOR MAINTENANCE</t>
  </si>
  <si>
    <t>MEDICAID VEHICLE MAINTENANCE</t>
  </si>
  <si>
    <t>4513</t>
  </si>
  <si>
    <t>BUILDING MAINTENANCE</t>
  </si>
  <si>
    <t>GARAGE MAINTENANCE</t>
  </si>
  <si>
    <t>OFFICE EQUIPMENT MAINTENANCE</t>
  </si>
  <si>
    <t>5680</t>
  </si>
  <si>
    <t>GILBOA- RESERVOIR RD. (ADMN)</t>
  </si>
  <si>
    <t>4709</t>
  </si>
  <si>
    <t>GILBOA RESERVOIR ROAD</t>
  </si>
  <si>
    <t>6010</t>
  </si>
  <si>
    <t>SOCIAL SERVICES ADMIN</t>
  </si>
  <si>
    <t>SR ACCOUNT CLERK TYP  G08</t>
  </si>
  <si>
    <t>CASEWORKER            G15</t>
  </si>
  <si>
    <t>SOC SERVICES SPECIAL  G10</t>
  </si>
  <si>
    <t>1300</t>
  </si>
  <si>
    <t>HEAD SOC WELFARE EXAM G20</t>
  </si>
  <si>
    <t>1302</t>
  </si>
  <si>
    <t>SUPPORT INVESTIGATOR  G11</t>
  </si>
  <si>
    <t>1303</t>
  </si>
  <si>
    <t>PRIN SOC WELFARE EXAM G18</t>
  </si>
  <si>
    <t>1304</t>
  </si>
  <si>
    <t>1308</t>
  </si>
  <si>
    <t>1309</t>
  </si>
  <si>
    <t>1310</t>
  </si>
  <si>
    <t>1311</t>
  </si>
  <si>
    <t>1312</t>
  </si>
  <si>
    <t>1313</t>
  </si>
  <si>
    <t>1314</t>
  </si>
  <si>
    <t>1315</t>
  </si>
  <si>
    <t>SR SOC WELFARE EXAM   G13</t>
  </si>
  <si>
    <t>1317</t>
  </si>
  <si>
    <t>1319</t>
  </si>
  <si>
    <t>ADMIN. SUPPORT II G-10</t>
  </si>
  <si>
    <t>CHILD SUPP ENF COOR   G17</t>
  </si>
  <si>
    <t>1322</t>
  </si>
  <si>
    <t>1323</t>
  </si>
  <si>
    <t>SOCIAL WELFARE EXAM   G11</t>
  </si>
  <si>
    <t>1326</t>
  </si>
  <si>
    <t>1327</t>
  </si>
  <si>
    <t>1328</t>
  </si>
  <si>
    <t>1329</t>
  </si>
  <si>
    <t>ADMINISTRATIVE SUPP II G10</t>
  </si>
  <si>
    <t>1330</t>
  </si>
  <si>
    <t>1331</t>
  </si>
  <si>
    <t>1332</t>
  </si>
  <si>
    <t>1335</t>
  </si>
  <si>
    <t>1337</t>
  </si>
  <si>
    <t>1341</t>
  </si>
  <si>
    <t>1342</t>
  </si>
  <si>
    <t>1343</t>
  </si>
  <si>
    <t>1347</t>
  </si>
  <si>
    <t>1348</t>
  </si>
  <si>
    <t>1352</t>
  </si>
  <si>
    <t>1353</t>
  </si>
  <si>
    <t>1354</t>
  </si>
  <si>
    <t>OFFICE/KEYBOARD WORKER G05</t>
  </si>
  <si>
    <t>1356</t>
  </si>
  <si>
    <t>1358</t>
  </si>
  <si>
    <t>1360</t>
  </si>
  <si>
    <t>1363</t>
  </si>
  <si>
    <t>1364</t>
  </si>
  <si>
    <t>1365</t>
  </si>
  <si>
    <t>ACCOUNT CLERK/TYPIST  G07</t>
  </si>
  <si>
    <t>1371</t>
  </si>
  <si>
    <t>EMPLOYMT COORDINATOR  G16</t>
  </si>
  <si>
    <t>1373</t>
  </si>
  <si>
    <t>SOC SERV INVESTIGATOR G12</t>
  </si>
  <si>
    <t>1382</t>
  </si>
  <si>
    <t>1386</t>
  </si>
  <si>
    <t>CONFIDENTIAL SECRETARY</t>
  </si>
  <si>
    <t>1387</t>
  </si>
  <si>
    <t>1388</t>
  </si>
  <si>
    <t>CASEWORKER     G15</t>
  </si>
  <si>
    <t>ADMIN SUPPORT II  G10</t>
  </si>
  <si>
    <t>1392</t>
  </si>
  <si>
    <t>1393</t>
  </si>
  <si>
    <t>1395</t>
  </si>
  <si>
    <t>1396</t>
  </si>
  <si>
    <t>1397</t>
  </si>
  <si>
    <t>1399</t>
  </si>
  <si>
    <t>1401</t>
  </si>
  <si>
    <t>SOCIAL SERVICES ATTORNEY</t>
  </si>
  <si>
    <t>1402</t>
  </si>
  <si>
    <t>1405</t>
  </si>
  <si>
    <t>SR SUPPORT INVESTIGAT G13</t>
  </si>
  <si>
    <t>1407</t>
  </si>
  <si>
    <t>1408</t>
  </si>
  <si>
    <t>SENIOR CASEWORKER     G16</t>
  </si>
  <si>
    <t>1409</t>
  </si>
  <si>
    <t>SERVICES COORDINATOR  G20</t>
  </si>
  <si>
    <t>1414</t>
  </si>
  <si>
    <t>SOCIAL WELFARE EXAMINER G11</t>
  </si>
  <si>
    <t>1422</t>
  </si>
  <si>
    <t>1423</t>
  </si>
  <si>
    <t>1425</t>
  </si>
  <si>
    <t>1426</t>
  </si>
  <si>
    <t>1431</t>
  </si>
  <si>
    <t>EMPLOYMENT REP        G12</t>
  </si>
  <si>
    <t>1432</t>
  </si>
  <si>
    <t>CASEWORK ASSISTANT  G08</t>
  </si>
  <si>
    <t>1434</t>
  </si>
  <si>
    <t>1441</t>
  </si>
  <si>
    <t>1444</t>
  </si>
  <si>
    <t>HUMAN SERVICES ASST   G10</t>
  </si>
  <si>
    <t>1445</t>
  </si>
  <si>
    <t>1446</t>
  </si>
  <si>
    <t>1447</t>
  </si>
  <si>
    <t>1448</t>
  </si>
  <si>
    <t>1449</t>
  </si>
  <si>
    <t>1455</t>
  </si>
  <si>
    <t>SR. CASEWORKER G16</t>
  </si>
  <si>
    <t>1456</t>
  </si>
  <si>
    <t>1457</t>
  </si>
  <si>
    <t>1458</t>
  </si>
  <si>
    <t>1459</t>
  </si>
  <si>
    <t>PT INVESTIGATOR       G12</t>
  </si>
  <si>
    <t>1808</t>
  </si>
  <si>
    <t>CASEWORKER PART-TIME G15</t>
  </si>
  <si>
    <t>1809</t>
  </si>
  <si>
    <t>SR SOC WELFARE EXAM PT G13</t>
  </si>
  <si>
    <t>STANDBY PAY</t>
  </si>
  <si>
    <t>REFERENCE BOOKS</t>
  </si>
  <si>
    <t>PAPER SUPPLIES</t>
  </si>
  <si>
    <t>EARLY INTERVENTION PROG</t>
  </si>
  <si>
    <t>TRANSITIONAL JOBS</t>
  </si>
  <si>
    <t>4265</t>
  </si>
  <si>
    <t>PATERNITY TESTING</t>
  </si>
  <si>
    <t>4280</t>
  </si>
  <si>
    <t>CHILD ABUSE TEAM</t>
  </si>
  <si>
    <t>CONFERENCES &amp; TRAINING</t>
  </si>
  <si>
    <t>ASSOCIATION DUES</t>
  </si>
  <si>
    <t>TRANSPORTATION-MEDICAL</t>
  </si>
  <si>
    <t>4315</t>
  </si>
  <si>
    <t>TRANSPORTATION-WORKFARE</t>
  </si>
  <si>
    <t>FOOD STAMP PROGRAM</t>
  </si>
  <si>
    <t>FLEXIBLE FAMILY FUND SERVICE</t>
  </si>
  <si>
    <t>TRAINING COSTS</t>
  </si>
  <si>
    <t>EFNEP PROGRAM</t>
  </si>
  <si>
    <t>LEGAL EXPENSES</t>
  </si>
  <si>
    <t>LEGAL SUPPORT</t>
  </si>
  <si>
    <t>STATE DSS FEES</t>
  </si>
  <si>
    <t>SPECIAL ADOPTION EXPENSE</t>
  </si>
  <si>
    <t>4680</t>
  </si>
  <si>
    <t>TRAIN.LIC.PROFESSIONALS</t>
  </si>
  <si>
    <t>SHERIFF'S FEES</t>
  </si>
  <si>
    <t>SEARCH &amp; LOCATE SERVICES</t>
  </si>
  <si>
    <t>4718</t>
  </si>
  <si>
    <t>6055</t>
  </si>
  <si>
    <t>DAY CARE</t>
  </si>
  <si>
    <t>6070</t>
  </si>
  <si>
    <t>SERVICES FOR RECIPIENTS</t>
  </si>
  <si>
    <t>4272</t>
  </si>
  <si>
    <t>CLINICAL EVAL/TREATMENT</t>
  </si>
  <si>
    <t>4274</t>
  </si>
  <si>
    <t>PARENT AIDE</t>
  </si>
  <si>
    <t>CHILD PROTECTIVE</t>
  </si>
  <si>
    <t>4278</t>
  </si>
  <si>
    <t>ADULT PROTECTIVE</t>
  </si>
  <si>
    <t>MISC PREVENTIVE SERVICES</t>
  </si>
  <si>
    <t>4610</t>
  </si>
  <si>
    <t>TURN ABOUT PROGRAM</t>
  </si>
  <si>
    <t>STEPPING STONES</t>
  </si>
  <si>
    <t>SUPERVISED VISITATION</t>
  </si>
  <si>
    <t>DOMESTIC VIOLENCE</t>
  </si>
  <si>
    <t>4670</t>
  </si>
  <si>
    <t>CLINICAL PSYCHOLOGIST</t>
  </si>
  <si>
    <t>4675</t>
  </si>
  <si>
    <t>MULTISYSTEMIC THERAPY</t>
  </si>
  <si>
    <t>6101</t>
  </si>
  <si>
    <t>MEDICAL ASSISTANCE - DSS</t>
  </si>
  <si>
    <t>CLIENT HEALTH INSURANCE</t>
  </si>
  <si>
    <t>6102</t>
  </si>
  <si>
    <t>MEDICAL ASSISTANCE - MMIS</t>
  </si>
  <si>
    <t>4638</t>
  </si>
  <si>
    <t>MEDICAID-LOCAL SHARE</t>
  </si>
  <si>
    <t>6109</t>
  </si>
  <si>
    <t>TEMP ASSISTANCE NEEDY FAMILY</t>
  </si>
  <si>
    <t>4640</t>
  </si>
  <si>
    <t>FAMILY ASSISTANCE</t>
  </si>
  <si>
    <t>6119</t>
  </si>
  <si>
    <t>FOSTER CARE - RM &amp; BOARD</t>
  </si>
  <si>
    <t>4522</t>
  </si>
  <si>
    <t>ROOM AND BOARD</t>
  </si>
  <si>
    <t>4525</t>
  </si>
  <si>
    <t>CLOTHING</t>
  </si>
  <si>
    <t>4526</t>
  </si>
  <si>
    <t>SUBSIDIZED ADOPTION</t>
  </si>
  <si>
    <t>4527</t>
  </si>
  <si>
    <t>INSTITUTIONAL PLACEMENT</t>
  </si>
  <si>
    <t>4529</t>
  </si>
  <si>
    <t>CSE INSTITUION PLACEMT</t>
  </si>
  <si>
    <t>6123</t>
  </si>
  <si>
    <t>JUVENILE DEL. FOSTER CARE</t>
  </si>
  <si>
    <t>4643</t>
  </si>
  <si>
    <t>JD FOSTER CARE</t>
  </si>
  <si>
    <t>4644</t>
  </si>
  <si>
    <t>JD NONSECURE DETENTION</t>
  </si>
  <si>
    <t>6129</t>
  </si>
  <si>
    <t>STATE TRAINING SCHOOL</t>
  </si>
  <si>
    <t>6140</t>
  </si>
  <si>
    <t>SAFETY NET PROGRAM</t>
  </si>
  <si>
    <t>6141</t>
  </si>
  <si>
    <t>HEAP</t>
  </si>
  <si>
    <t>4659</t>
  </si>
  <si>
    <t>HEAP PROGRAM</t>
  </si>
  <si>
    <t>6142</t>
  </si>
  <si>
    <t>EMERGENCY ASSISTANCE-ADULTS</t>
  </si>
  <si>
    <t>4639</t>
  </si>
  <si>
    <t>EMERGENCY ASSISTANCE</t>
  </si>
  <si>
    <t>6410</t>
  </si>
  <si>
    <t>PUBLICITY</t>
  </si>
  <si>
    <t>VIDEO DISPLAY EQUIPMENT</t>
  </si>
  <si>
    <t>TRICENTENNIAL PROMOTION</t>
  </si>
  <si>
    <t>4233</t>
  </si>
  <si>
    <t>CENTRAL NEW YORK TOURISM</t>
  </si>
  <si>
    <t>AGENCY CONTRACTS</t>
  </si>
  <si>
    <t>POSTAGE &amp; SHIPPING</t>
  </si>
  <si>
    <t>TRAVEL</t>
  </si>
  <si>
    <t>BROCHURE DISTRIBUTION</t>
  </si>
  <si>
    <t>4607</t>
  </si>
  <si>
    <t>HISTORICAL MARKERS</t>
  </si>
  <si>
    <t>TOURISM AGENCY CONTRACT</t>
  </si>
  <si>
    <t>TOURISM MAPS</t>
  </si>
  <si>
    <t>TOWN PROMOTIONAL</t>
  </si>
  <si>
    <t>PROMOTIONAL ACTIVITIES</t>
  </si>
  <si>
    <t>6420</t>
  </si>
  <si>
    <t>ECONOMIC DEVELOPMENT</t>
  </si>
  <si>
    <t>4115</t>
  </si>
  <si>
    <t>MARKETING MATERIALS</t>
  </si>
  <si>
    <t>MVREDC SUPPORT</t>
  </si>
  <si>
    <t>MOHAWK VALLEY ECON. DEV.</t>
  </si>
  <si>
    <t>ECONOMIC DEV PLAN</t>
  </si>
  <si>
    <t>GRANT CONSULTANT</t>
  </si>
  <si>
    <t>FINANCIAL REPORTS</t>
  </si>
  <si>
    <t>6510</t>
  </si>
  <si>
    <t>VETERANS SERVICES</t>
  </si>
  <si>
    <t>VETERANS SERVICES DIRECTOR</t>
  </si>
  <si>
    <t>SERVICE OFFICER P/T</t>
  </si>
  <si>
    <t>VETERAN GROUP SUPPORT</t>
  </si>
  <si>
    <t>VETERANS SUPPORT</t>
  </si>
  <si>
    <t>6610</t>
  </si>
  <si>
    <t>WEIGHTS AND MEASURES</t>
  </si>
  <si>
    <t>W&amp;M INSPECTOR I   P/T G15</t>
  </si>
  <si>
    <t>MEASURING EQUIPMENT</t>
  </si>
  <si>
    <t>PETROLEUM QUALITY TEST</t>
  </si>
  <si>
    <t>EQUIPMENT REPAIR/MAINT.</t>
  </si>
  <si>
    <t>6772</t>
  </si>
  <si>
    <t>OFFICE FOR THE AGING</t>
  </si>
  <si>
    <t>AGING SERVICES SPEC   G10</t>
  </si>
  <si>
    <t>AGING SERVICES SPEC II G13</t>
  </si>
  <si>
    <t>AGING SERVICES SPEC. II  G13</t>
  </si>
  <si>
    <t>AGING SERVICES SUPER  G15</t>
  </si>
  <si>
    <t>AGING SERVICES ASST G07</t>
  </si>
  <si>
    <t>AGING SERVICES AIDE G07</t>
  </si>
  <si>
    <t>PERSONAL CARE AIDE  G08</t>
  </si>
  <si>
    <t>AGING SERV SPEC II PT G13</t>
  </si>
  <si>
    <t>2520</t>
  </si>
  <si>
    <t>CENTRAL REPORTING SYSTEM</t>
  </si>
  <si>
    <t>SR COUNCIL CONTRACT</t>
  </si>
  <si>
    <t>4239</t>
  </si>
  <si>
    <t>HOME CARE CONTRACT</t>
  </si>
  <si>
    <t>MEALS CONTRACT</t>
  </si>
  <si>
    <t>LEGAL SERVICES CONTRACT</t>
  </si>
  <si>
    <t>SENIOR TRANSPORTATION</t>
  </si>
  <si>
    <t>DIETICIAN CONTRACT</t>
  </si>
  <si>
    <t>4271</t>
  </si>
  <si>
    <t>LONG-TERM CARE PROGRAM</t>
  </si>
  <si>
    <t>ADULT-FACILITY ADVOCATES</t>
  </si>
  <si>
    <t>CAREGIVER/RESPITE</t>
  </si>
  <si>
    <t>BALANCING INCENTIVES PROG.</t>
  </si>
  <si>
    <t>4660</t>
  </si>
  <si>
    <t>FLOOD VICTIM ASSISTANCE</t>
  </si>
  <si>
    <t>HEALTH AND RECREATION</t>
  </si>
  <si>
    <t>7180</t>
  </si>
  <si>
    <t>SPECIAL RECREATIONAL FACIL.</t>
  </si>
  <si>
    <t>SNOWMOBILE CLUBS</t>
  </si>
  <si>
    <t>7310</t>
  </si>
  <si>
    <t>YOUTH PROGRAMS</t>
  </si>
  <si>
    <t>YOUTH BUREAU ASSIST G10</t>
  </si>
  <si>
    <t>PROGRAM COORDINATOR G12</t>
  </si>
  <si>
    <t>PROGRAM COOR ASST  G12</t>
  </si>
  <si>
    <t>P/T RECREATION SUPER  G08</t>
  </si>
  <si>
    <t>PT RECREATION ASST.   G06</t>
  </si>
  <si>
    <t>P/T RECREATION HELPER G01</t>
  </si>
  <si>
    <t>TRANSPORT VAN</t>
  </si>
  <si>
    <t>DUES &amp; MEMBERSHIP</t>
  </si>
  <si>
    <t>SUBSCRIPTIONS</t>
  </si>
  <si>
    <t>4635</t>
  </si>
  <si>
    <t>YOUTH DEVELOPMENT PROGRAM</t>
  </si>
  <si>
    <t>4671</t>
  </si>
  <si>
    <t>LOCAL YOUTH PROGRAMS</t>
  </si>
  <si>
    <t>SDPP PROGRAMS</t>
  </si>
  <si>
    <t>YOUTH LEADERSHIP PROGRAM</t>
  </si>
  <si>
    <t>SPECIAL YOUTH PROGRAMS</t>
  </si>
  <si>
    <t>7320</t>
  </si>
  <si>
    <t>YDPP YOUTH PROGRAM</t>
  </si>
  <si>
    <t>YDPP PROGRAMS</t>
  </si>
  <si>
    <t>7510</t>
  </si>
  <si>
    <t>COUNTY HISTORIAN</t>
  </si>
  <si>
    <t>HISTORIAN</t>
  </si>
  <si>
    <t>7520</t>
  </si>
  <si>
    <t>HISTORICAL PROPERTY - OSF</t>
  </si>
  <si>
    <t>CURATOR/COLLECT MGR   G15</t>
  </si>
  <si>
    <t>JANITOR               G07</t>
  </si>
  <si>
    <t>2605</t>
  </si>
  <si>
    <t>AIR CONDITIONER</t>
  </si>
  <si>
    <t>2967</t>
  </si>
  <si>
    <t>MAINTENANCE TOOLS</t>
  </si>
  <si>
    <t>4133</t>
  </si>
  <si>
    <t>ACID-FREE MATERIALS</t>
  </si>
  <si>
    <t>RESTORATION/CONSERVATION</t>
  </si>
  <si>
    <t>SECURITY LINE FOR ALARMS</t>
  </si>
  <si>
    <t>TRAVEL &amp; CONFERENCES</t>
  </si>
  <si>
    <t>ADVERTISING &amp; PRINTING</t>
  </si>
  <si>
    <t>HISTORICAL TOURISM/PROMOTION</t>
  </si>
  <si>
    <t>TRASH DISPOSAL</t>
  </si>
  <si>
    <t>LAWN CARE</t>
  </si>
  <si>
    <t>BLDG.MAINT/IMPROVEMENTS</t>
  </si>
  <si>
    <t>HISTORICAL SOCIETY</t>
  </si>
  <si>
    <t>8020</t>
  </si>
  <si>
    <t>PLANNING AND DEVELOPMENT</t>
  </si>
  <si>
    <t>SENIOR PLANNER        G19</t>
  </si>
  <si>
    <t>PLANNER    G15</t>
  </si>
  <si>
    <t>GEO. INFO. SYS. SPEC. G18</t>
  </si>
  <si>
    <t>DEV SPECIALIST AG BUS G19</t>
  </si>
  <si>
    <t>PLANNER PART-TIME G15</t>
  </si>
  <si>
    <t>2310</t>
  </si>
  <si>
    <t>G.I.S. EQUIPMENT</t>
  </si>
  <si>
    <t>COPIER MAINTENANCE</t>
  </si>
  <si>
    <t>SOUTHERN TIER ECON.DEV.</t>
  </si>
  <si>
    <t>MOHAWK VALLEY ECON DEV.</t>
  </si>
  <si>
    <t>MULTI-USE TRAIL</t>
  </si>
  <si>
    <t>4234</t>
  </si>
  <si>
    <t>AGRI-FARM PLAN</t>
  </si>
  <si>
    <t>MICRO-ENTERPRISE PROGRAM</t>
  </si>
  <si>
    <t>SMALL CITY GRANT EXPENSE</t>
  </si>
  <si>
    <t>HEALTHY PLACES PROGRAM</t>
  </si>
  <si>
    <t>HOUSING REHABILITATION GRANT</t>
  </si>
  <si>
    <t>BROADBAND FEASIBILITY STUDY</t>
  </si>
  <si>
    <t>MOHAWK RIVER BASIN PROGRAM</t>
  </si>
  <si>
    <t>FLOOD REMEDIATION PROGRAM</t>
  </si>
  <si>
    <t>CDBG-DISASTER RECOVERY</t>
  </si>
  <si>
    <t>8090</t>
  </si>
  <si>
    <t>RECYCLING &amp; SOLID WASTE</t>
  </si>
  <si>
    <t>RECYCLE TRUCK</t>
  </si>
  <si>
    <t>2701</t>
  </si>
  <si>
    <t>DROP BOXES</t>
  </si>
  <si>
    <t>2702</t>
  </si>
  <si>
    <t>METAL RECYCLING BOXES</t>
  </si>
  <si>
    <t>MOSA POST CLOSURE EXPENSE</t>
  </si>
  <si>
    <t>REIMBURSEMENT TO TOWNS</t>
  </si>
  <si>
    <t>TONAGE PENALTY</t>
  </si>
  <si>
    <t>HHW EXPENSES</t>
  </si>
  <si>
    <t>TIPPING FEES - RECYCLING</t>
  </si>
  <si>
    <t>8720</t>
  </si>
  <si>
    <t>SOIL AND WATER CONSERVATION</t>
  </si>
  <si>
    <t>NATIONAL EMPLOYMENT GRANT</t>
  </si>
  <si>
    <t>4409</t>
  </si>
  <si>
    <t>SOIL &amp; WATER CONSERV.</t>
  </si>
  <si>
    <t>4410</t>
  </si>
  <si>
    <t>NUTRIENT MANAGER</t>
  </si>
  <si>
    <t>4412</t>
  </si>
  <si>
    <t>WATERSHED REVITALIZATION</t>
  </si>
  <si>
    <t>8730</t>
  </si>
  <si>
    <t>COOPERATIVE EXTENSION</t>
  </si>
  <si>
    <t>CONSERVATION CLUB</t>
  </si>
  <si>
    <t>8745</t>
  </si>
  <si>
    <t>FLOOD &amp; EROSION CONTROL</t>
  </si>
  <si>
    <t>4001</t>
  </si>
  <si>
    <t>4002</t>
  </si>
  <si>
    <t>STREAMBANK STABILIZATION</t>
  </si>
  <si>
    <t>8760</t>
  </si>
  <si>
    <t>FLOOD EMERGENCY</t>
  </si>
  <si>
    <t>FLOOD WARNING SYSTEM</t>
  </si>
  <si>
    <t>EMERGENCY CONTRACT EXPENSES</t>
  </si>
  <si>
    <t>8790</t>
  </si>
  <si>
    <t>COUNTY FORESTRY</t>
  </si>
  <si>
    <t>TIMBER MARKING PROJECT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</si>
  <si>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</si>
  <si>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</si>
  <si>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</si>
  <si>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</si>
  <si>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</si>
  <si>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</si>
  <si>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</si>
  <si>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</si>
  <si>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</si>
  <si>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</si>
  <si>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</si>
  <si>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</si>
  <si>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</si>
  <si>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</si>
  <si>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</si>
  <si>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</si>
  <si>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</si>
  <si>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</si>
  <si>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</si>
  <si>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</si>
  <si>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9089</t>
  </si>
  <si>
    <t>DENTAL INS &amp; TUITION REIMB</t>
  </si>
  <si>
    <t>DENTAL INSURANCE</t>
  </si>
  <si>
    <t>TUITION REIMBURSEMENT</t>
  </si>
  <si>
    <t>9566</t>
  </si>
  <si>
    <t>TRANSFER TO DEBT SERVICE</t>
  </si>
  <si>
    <t>9000</t>
  </si>
  <si>
    <t>TRANSFERS</t>
  </si>
  <si>
    <t>9002</t>
  </si>
  <si>
    <t>TRANS./DEBT SERVICE FUND</t>
  </si>
  <si>
    <t>9901</t>
  </si>
  <si>
    <t>TRANSFER TO COUNTY ROAD</t>
  </si>
  <si>
    <t>9551</t>
  </si>
  <si>
    <t>9902</t>
  </si>
  <si>
    <t>TRANSFER TO BUILDING RESERVE</t>
  </si>
  <si>
    <t>9003</t>
  </si>
  <si>
    <t>FIRE TRAINING FACILITY</t>
  </si>
  <si>
    <t>9950</t>
  </si>
  <si>
    <t>TRANSFER TO CAPITAL PROJECTS</t>
  </si>
  <si>
    <t>9009</t>
  </si>
  <si>
    <t>TRANSFER/STREAMBANKS PROJECT</t>
  </si>
  <si>
    <t>GEO. SPECIAL G16</t>
  </si>
  <si>
    <t>1121</t>
  </si>
  <si>
    <t>PH EDUCATOR II</t>
  </si>
  <si>
    <t>1324</t>
  </si>
  <si>
    <t>SR. SW EXAM   G13</t>
  </si>
  <si>
    <t>1377</t>
  </si>
  <si>
    <t>EMPLOYMENT REP        G</t>
  </si>
  <si>
    <t>ADV PROG SPEC P/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</si>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</sst>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  <xf numFmtId="0" fontId="0" fillId="3" borderId="1" xfId="0" applyFill="1" applyBorder="1" applyProtection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1450</v>
      </c>
      <c r="B11" s="31">
        <v>2018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A</v>
      </c>
      <c r="B5" t="str">
        <f>IF($Q5="","",VLOOKUP($Q5,'Dept Head vs YTD acct'!$A$5:$M$500,3,FALSE))</f>
        <v>GENERAL FUND</v>
      </c>
      <c r="C5" t="str">
        <f>IF($Q5="","",VLOOKUP($Q5,'Dept Head vs YTD acct'!$A$5:$M$500,4,FALSE))</f>
        <v/>
      </c>
      <c r="D5" t="str">
        <f>IF($Q5="","",VLOOKUP($Q5,'Dept Head vs YTD acct'!$A$5:$M$500,5,FALSE))</f>
        <v/>
      </c>
      <c r="E5" t="str">
        <f>IF($Q5="","",VLOOKUP($Q5,'Dept Head vs YTD acct'!$A$5:$M$500,6,FALSE))</f>
        <v/>
      </c>
      <c r="F5" t="str">
        <f>IF($Q5="","",VLOOKUP($Q5,'Dept Head vs YTD acct'!$A$5:$M$500,7,FALSE))</f>
        <v/>
      </c>
      <c r="G5" t="str">
        <f>IF($Q5="","",VLOOKUP($Q5,'Dept Head vs YTD acct'!$A$5:$M$500,8,FALSE))</f>
        <v/>
      </c>
      <c r="H5" t="str">
        <f>IF($Q5="","",VLOOKUP($Q5,'Dept Head vs YTD acct'!$A$5:$M$500,9,FALSE))</f>
        <v/>
      </c>
      <c r="I5" s="10">
        <f>IF($Q5="","",VLOOKUP($Q5,'Dept Head vs YTD acct'!$A$5:$M$500,10,FALSE))</f>
        <v>71395754</v>
      </c>
      <c r="J5" s="10">
        <f>IF($Q5="","",VLOOKUP($Q5,'Dept Head vs YTD acct'!$A$5:$M$500,11,FALSE))</f>
        <v>64853472.720000006</v>
      </c>
      <c r="K5" s="10">
        <f>IF(Q5="","",I5-J5)</f>
        <v>6542281.2799999937</v>
      </c>
      <c r="L5" s="6">
        <f>IF(Q5="","",IF(I5=0,0,ROUND((J5)/I5,4)))</f>
        <v>0.90839999999999999</v>
      </c>
      <c r="Q5">
        <v>1</v>
      </c>
    </row>
    <row r="6" spans="1:17" x14ac:dyDescent="0.2">
      <c r="A6" t="str">
        <f>IF($Q6="","",VLOOKUP($Q6,'Dept Head vs YTD acct'!$A$5:$M$500,2,FALSE))</f>
        <v>A</v>
      </c>
      <c r="B6" t="str">
        <f>IF($Q6="","",VLOOKUP($Q6,'Dept Head vs YTD acct'!$A$5:$M$500,3,FALSE))</f>
        <v>GENERAL FUND</v>
      </c>
      <c r="C6" t="str">
        <f>IF($Q6="","",VLOOKUP($Q6,'Dept Head vs YTD acct'!$A$5:$M$500,4,FALSE))</f>
        <v>8020</v>
      </c>
      <c r="D6" t="str">
        <f>IF($Q6="","",VLOOKUP($Q6,'Dept Head vs YTD acct'!$A$5:$M$500,5,FALSE))</f>
        <v>PLANNING AND DEVELOPMENT</v>
      </c>
      <c r="E6" t="str">
        <f>IF($Q6="","",VLOOKUP($Q6,'Dept Head vs YTD acct'!$A$5:$M$500,6,FALSE))</f>
        <v>4000</v>
      </c>
      <c r="F6" t="str">
        <f>IF($Q6="","",VLOOKUP($Q6,'Dept Head vs YTD acct'!$A$5:$M$500,7,FALSE))</f>
        <v>CONTRACTUAL EXPENSES</v>
      </c>
      <c r="G6" t="str">
        <f>IF($Q6="","",VLOOKUP($Q6,'Dept Head vs YTD acct'!$A$5:$M$500,8,FALSE))</f>
        <v>4243</v>
      </c>
      <c r="H6" t="str">
        <f>IF($Q6="","",VLOOKUP($Q6,'Dept Head vs YTD acct'!$A$5:$M$500,9,FALSE))</f>
        <v>CDBG-DISASTER RECOVERY</v>
      </c>
      <c r="I6" s="10">
        <f>IF($Q6="","",VLOOKUP($Q6,'Dept Head vs YTD acct'!$A$5:$M$500,10,FALSE))</f>
        <v>2900000</v>
      </c>
      <c r="J6" s="10">
        <f>IF($Q6="","",VLOOKUP($Q6,'Dept Head vs YTD acct'!$A$5:$M$500,11,FALSE))</f>
        <v>154042.5</v>
      </c>
      <c r="K6" s="10">
        <f t="shared" ref="K6:K69" si="0">IF(Q6="","",I6-J6)</f>
        <v>2745957.5</v>
      </c>
      <c r="L6" s="6">
        <f t="shared" ref="L6:L69" si="1">IF(Q6="","",IF(I6=0,0,ROUND((J6)/I6,4)))</f>
        <v>5.3100000000000001E-2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A</v>
      </c>
      <c r="B7" t="str">
        <f>IF($Q7="","",VLOOKUP($Q7,'Dept Head vs YTD acct'!$A$5:$M$500,3,FALSE))</f>
        <v>GENERAL FUND</v>
      </c>
      <c r="C7" t="str">
        <f>IF($Q7="","",VLOOKUP($Q7,'Dept Head vs YTD acct'!$A$5:$M$500,4,FALSE))</f>
        <v>8020</v>
      </c>
      <c r="D7" t="str">
        <f>IF($Q7="","",VLOOKUP($Q7,'Dept Head vs YTD acct'!$A$5:$M$500,5,FALSE))</f>
        <v>PLANNING AND DEVELOPMENT</v>
      </c>
      <c r="E7" t="str">
        <f>IF($Q7="","",VLOOKUP($Q7,'Dept Head vs YTD acct'!$A$5:$M$500,6,FALSE))</f>
        <v>4000</v>
      </c>
      <c r="F7" t="str">
        <f>IF($Q7="","",VLOOKUP($Q7,'Dept Head vs YTD acct'!$A$5:$M$500,7,FALSE))</f>
        <v>CONTRACTUAL EXPENSES</v>
      </c>
      <c r="G7" t="str">
        <f>IF($Q7="","",VLOOKUP($Q7,'Dept Head vs YTD acct'!$A$5:$M$500,8,FALSE))</f>
        <v>4239</v>
      </c>
      <c r="H7" t="str">
        <f>IF($Q7="","",VLOOKUP($Q7,'Dept Head vs YTD acct'!$A$5:$M$500,9,FALSE))</f>
        <v>HOUSING REHABILITATION GRANT</v>
      </c>
      <c r="I7" s="10">
        <f>IF($Q7="","",VLOOKUP($Q7,'Dept Head vs YTD acct'!$A$5:$M$500,10,FALSE))</f>
        <v>400000</v>
      </c>
      <c r="J7" s="10">
        <f>IF($Q7="","",VLOOKUP($Q7,'Dept Head vs YTD acct'!$A$5:$M$500,11,FALSE))</f>
        <v>0</v>
      </c>
      <c r="K7" s="10">
        <f t="shared" si="0"/>
        <v>400000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A</v>
      </c>
      <c r="B8" t="str">
        <f>IF($Q8="","",VLOOKUP($Q8,'Dept Head vs YTD acct'!$A$5:$M$500,3,FALSE))</f>
        <v>GENERAL FUND</v>
      </c>
      <c r="C8" t="str">
        <f>IF($Q8="","",VLOOKUP($Q8,'Dept Head vs YTD acct'!$A$5:$M$500,4,FALSE))</f>
        <v>1990</v>
      </c>
      <c r="D8" t="str">
        <f>IF($Q8="","",VLOOKUP($Q8,'Dept Head vs YTD acct'!$A$5:$M$500,5,FALSE))</f>
        <v>CONTINGENT ACCOUNT</v>
      </c>
      <c r="E8" t="str">
        <f>IF($Q8="","",VLOOKUP($Q8,'Dept Head vs YTD acct'!$A$5:$M$500,6,FALSE))</f>
        <v>4000</v>
      </c>
      <c r="F8" t="str">
        <f>IF($Q8="","",VLOOKUP($Q8,'Dept Head vs YTD acct'!$A$5:$M$500,7,FALSE))</f>
        <v>CONTRACTUAL EXPENSES</v>
      </c>
      <c r="G8" t="str">
        <f>IF($Q8="","",VLOOKUP($Q8,'Dept Head vs YTD acct'!$A$5:$M$500,8,FALSE))</f>
        <v>4298</v>
      </c>
      <c r="H8" t="str">
        <f>IF($Q8="","",VLOOKUP($Q8,'Dept Head vs YTD acct'!$A$5:$M$500,9,FALSE))</f>
        <v>CONTINGENT ACCOUNT</v>
      </c>
      <c r="I8" s="10">
        <f>IF($Q8="","",VLOOKUP($Q8,'Dept Head vs YTD acct'!$A$5:$M$500,10,FALSE))</f>
        <v>350000</v>
      </c>
      <c r="J8" s="10">
        <f>IF($Q8="","",VLOOKUP($Q8,'Dept Head vs YTD acct'!$A$5:$M$500,11,FALSE))</f>
        <v>0</v>
      </c>
      <c r="K8" s="10">
        <f t="shared" si="0"/>
        <v>350000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A</v>
      </c>
      <c r="B9" t="str">
        <f>IF($Q9="","",VLOOKUP($Q9,'Dept Head vs YTD acct'!$A$5:$M$500,3,FALSE))</f>
        <v>GENERAL FUND</v>
      </c>
      <c r="C9" t="str">
        <f>IF($Q9="","",VLOOKUP($Q9,'Dept Head vs YTD acct'!$A$5:$M$500,4,FALSE))</f>
        <v>3170</v>
      </c>
      <c r="D9" t="str">
        <f>IF($Q9="","",VLOOKUP($Q9,'Dept Head vs YTD acct'!$A$5:$M$500,5,FALSE))</f>
        <v>OTHER CORRECTIONAL AGENCIES</v>
      </c>
      <c r="E9" t="str">
        <f>IF($Q9="","",VLOOKUP($Q9,'Dept Head vs YTD acct'!$A$5:$M$500,6,FALSE))</f>
        <v>4000</v>
      </c>
      <c r="F9" t="str">
        <f>IF($Q9="","",VLOOKUP($Q9,'Dept Head vs YTD acct'!$A$5:$M$500,7,FALSE))</f>
        <v>CONTRACTUAL EXPENSES</v>
      </c>
      <c r="G9" t="str">
        <f>IF($Q9="","",VLOOKUP($Q9,'Dept Head vs YTD acct'!$A$5:$M$500,8,FALSE))</f>
        <v>4224</v>
      </c>
      <c r="H9" t="str">
        <f>IF($Q9="","",VLOOKUP($Q9,'Dept Head vs YTD acct'!$A$5:$M$500,9,FALSE))</f>
        <v>INMATE BOARDING</v>
      </c>
      <c r="I9" s="10">
        <f>IF($Q9="","",VLOOKUP($Q9,'Dept Head vs YTD acct'!$A$5:$M$500,10,FALSE))</f>
        <v>950000</v>
      </c>
      <c r="J9" s="10">
        <f>IF($Q9="","",VLOOKUP($Q9,'Dept Head vs YTD acct'!$A$5:$M$500,11,FALSE))</f>
        <v>603764.66</v>
      </c>
      <c r="K9" s="10">
        <f t="shared" si="0"/>
        <v>346235.33999999997</v>
      </c>
      <c r="L9" s="6">
        <f t="shared" si="1"/>
        <v>0.63549999999999995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A</v>
      </c>
      <c r="B10" t="str">
        <f>IF($Q10="","",VLOOKUP($Q10,'Dept Head vs YTD acct'!$A$5:$M$500,3,FALSE))</f>
        <v>GENERAL FUND</v>
      </c>
      <c r="C10" t="str">
        <f>IF($Q10="","",VLOOKUP($Q10,'Dept Head vs YTD acct'!$A$5:$M$500,4,FALSE))</f>
        <v>6119</v>
      </c>
      <c r="D10" t="str">
        <f>IF($Q10="","",VLOOKUP($Q10,'Dept Head vs YTD acct'!$A$5:$M$500,5,FALSE))</f>
        <v>FOSTER CARE - RM &amp; BOARD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4527</v>
      </c>
      <c r="H10" t="str">
        <f>IF($Q10="","",VLOOKUP($Q10,'Dept Head vs YTD acct'!$A$5:$M$500,9,FALSE))</f>
        <v>INSTITUTIONAL PLACEMENT</v>
      </c>
      <c r="I10" s="10">
        <f>IF($Q10="","",VLOOKUP($Q10,'Dept Head vs YTD acct'!$A$5:$M$500,10,FALSE))</f>
        <v>1100000</v>
      </c>
      <c r="J10" s="10">
        <f>IF($Q10="","",VLOOKUP($Q10,'Dept Head vs YTD acct'!$A$5:$M$500,11,FALSE))</f>
        <v>821892.57</v>
      </c>
      <c r="K10" s="10">
        <f t="shared" si="0"/>
        <v>278107.43000000005</v>
      </c>
      <c r="L10" s="6">
        <f t="shared" si="1"/>
        <v>0.74719999999999998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A</v>
      </c>
      <c r="B11" t="str">
        <f>IF($Q11="","",VLOOKUP($Q11,'Dept Head vs YTD acct'!$A$5:$M$500,3,FALSE))</f>
        <v>GENERAL FUND</v>
      </c>
      <c r="C11" t="str">
        <f>IF($Q11="","",VLOOKUP($Q11,'Dept Head vs YTD acct'!$A$5:$M$500,4,FALSE))</f>
        <v>6129</v>
      </c>
      <c r="D11" t="str">
        <f>IF($Q11="","",VLOOKUP($Q11,'Dept Head vs YTD acct'!$A$5:$M$500,5,FALSE))</f>
        <v>STATE TRAINING SCHOOL</v>
      </c>
      <c r="E11" t="str">
        <f>IF($Q11="","",VLOOKUP($Q11,'Dept Head vs YTD acct'!$A$5:$M$500,6,FALSE))</f>
        <v>4000</v>
      </c>
      <c r="F11" t="str">
        <f>IF($Q11="","",VLOOKUP($Q11,'Dept Head vs YTD acct'!$A$5:$M$500,7,FALSE))</f>
        <v>CONTRACTUAL EXPENSES</v>
      </c>
      <c r="G11" t="str">
        <f>IF($Q11="","",VLOOKUP($Q11,'Dept Head vs YTD acct'!$A$5:$M$500,8,FALSE))</f>
        <v>4644</v>
      </c>
      <c r="H11" t="str">
        <f>IF($Q11="","",VLOOKUP($Q11,'Dept Head vs YTD acct'!$A$5:$M$500,9,FALSE))</f>
        <v>STATE TRAINING SCHOOL</v>
      </c>
      <c r="I11" s="10">
        <f>IF($Q11="","",VLOOKUP($Q11,'Dept Head vs YTD acct'!$A$5:$M$500,10,FALSE))</f>
        <v>300000</v>
      </c>
      <c r="J11" s="10">
        <f>IF($Q11="","",VLOOKUP($Q11,'Dept Head vs YTD acct'!$A$5:$M$500,11,FALSE))</f>
        <v>54970.94</v>
      </c>
      <c r="K11" s="10">
        <f t="shared" si="0"/>
        <v>245029.06</v>
      </c>
      <c r="L11" s="6">
        <f t="shared" si="1"/>
        <v>0.1832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A</v>
      </c>
      <c r="B12" t="str">
        <f>IF($Q12="","",VLOOKUP($Q12,'Dept Head vs YTD acct'!$A$5:$M$500,3,FALSE))</f>
        <v>GENERAL FUND</v>
      </c>
      <c r="C12" t="str">
        <f>IF($Q12="","",VLOOKUP($Q12,'Dept Head vs YTD acct'!$A$5:$M$500,4,FALSE))</f>
        <v>5630</v>
      </c>
      <c r="D12" t="str">
        <f>IF($Q12="","",VLOOKUP($Q12,'Dept Head vs YTD acct'!$A$5:$M$500,5,FALSE))</f>
        <v>TRANSPORTATION</v>
      </c>
      <c r="E12" t="str">
        <f>IF($Q12="","",VLOOKUP($Q12,'Dept Head vs YTD acct'!$A$5:$M$500,6,FALSE))</f>
        <v>4000</v>
      </c>
      <c r="F12" t="str">
        <f>IF($Q12="","",VLOOKUP($Q12,'Dept Head vs YTD acct'!$A$5:$M$500,7,FALSE))</f>
        <v>CONTRACTUAL EXPENSES</v>
      </c>
      <c r="G12" t="str">
        <f>IF($Q12="","",VLOOKUP($Q12,'Dept Head vs YTD acct'!$A$5:$M$500,8,FALSE))</f>
        <v>4245</v>
      </c>
      <c r="H12" t="str">
        <f>IF($Q12="","",VLOOKUP($Q12,'Dept Head vs YTD acct'!$A$5:$M$500,9,FALSE))</f>
        <v>BUILDING IMPROVEMENTS</v>
      </c>
      <c r="I12" s="10">
        <f>IF($Q12="","",VLOOKUP($Q12,'Dept Head vs YTD acct'!$A$5:$M$500,10,FALSE))</f>
        <v>241006</v>
      </c>
      <c r="J12" s="10">
        <f>IF($Q12="","",VLOOKUP($Q12,'Dept Head vs YTD acct'!$A$5:$M$500,11,FALSE))</f>
        <v>20708.5</v>
      </c>
      <c r="K12" s="10">
        <f t="shared" si="0"/>
        <v>220297.5</v>
      </c>
      <c r="L12" s="6">
        <f t="shared" si="1"/>
        <v>8.5900000000000004E-2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A</v>
      </c>
      <c r="B13" t="str">
        <f>IF($Q13="","",VLOOKUP($Q13,'Dept Head vs YTD acct'!$A$5:$M$500,3,FALSE))</f>
        <v>GENERAL FUND</v>
      </c>
      <c r="C13" t="str">
        <f>IF($Q13="","",VLOOKUP($Q13,'Dept Head vs YTD acct'!$A$5:$M$500,4,FALSE))</f>
        <v>8020</v>
      </c>
      <c r="D13" t="str">
        <f>IF($Q13="","",VLOOKUP($Q13,'Dept Head vs YTD acct'!$A$5:$M$500,5,FALSE))</f>
        <v>PLANNING AND DEVELOPMENT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4235</v>
      </c>
      <c r="H13" t="str">
        <f>IF($Q13="","",VLOOKUP($Q13,'Dept Head vs YTD acct'!$A$5:$M$500,9,FALSE))</f>
        <v>MICRO-ENTERPRISE PROGRAM</v>
      </c>
      <c r="I13" s="10">
        <f>IF($Q13="","",VLOOKUP($Q13,'Dept Head vs YTD acct'!$A$5:$M$500,10,FALSE))</f>
        <v>200000</v>
      </c>
      <c r="J13" s="10">
        <f>IF($Q13="","",VLOOKUP($Q13,'Dept Head vs YTD acct'!$A$5:$M$500,11,FALSE))</f>
        <v>0</v>
      </c>
      <c r="K13" s="10">
        <f t="shared" si="0"/>
        <v>200000</v>
      </c>
      <c r="L13" s="6">
        <f t="shared" si="1"/>
        <v>0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A</v>
      </c>
      <c r="B14" t="str">
        <f>IF($Q14="","",VLOOKUP($Q14,'Dept Head vs YTD acct'!$A$5:$M$500,3,FALSE))</f>
        <v>GENERAL FUND</v>
      </c>
      <c r="C14" t="str">
        <f>IF($Q14="","",VLOOKUP($Q14,'Dept Head vs YTD acct'!$A$5:$M$500,4,FALSE))</f>
        <v>6140</v>
      </c>
      <c r="D14" t="str">
        <f>IF($Q14="","",VLOOKUP($Q14,'Dept Head vs YTD acct'!$A$5:$M$500,5,FALSE))</f>
        <v>SAFETY NET PROGRAM</v>
      </c>
      <c r="E14" t="str">
        <f>IF($Q14="","",VLOOKUP($Q14,'Dept Head vs YTD acct'!$A$5:$M$500,6,FALSE))</f>
        <v>4000</v>
      </c>
      <c r="F14" t="str">
        <f>IF($Q14="","",VLOOKUP($Q14,'Dept Head vs YTD acct'!$A$5:$M$500,7,FALSE))</f>
        <v>CONTRACTUAL EXPENSES</v>
      </c>
      <c r="G14" t="str">
        <f>IF($Q14="","",VLOOKUP($Q14,'Dept Head vs YTD acct'!$A$5:$M$500,8,FALSE))</f>
        <v>4646</v>
      </c>
      <c r="H14" t="str">
        <f>IF($Q14="","",VLOOKUP($Q14,'Dept Head vs YTD acct'!$A$5:$M$500,9,FALSE))</f>
        <v>SAFETY NET PROGRAM</v>
      </c>
      <c r="I14" s="10">
        <f>IF($Q14="","",VLOOKUP($Q14,'Dept Head vs YTD acct'!$A$5:$M$500,10,FALSE))</f>
        <v>750000</v>
      </c>
      <c r="J14" s="10">
        <f>IF($Q14="","",VLOOKUP($Q14,'Dept Head vs YTD acct'!$A$5:$M$500,11,FALSE))</f>
        <v>581508.28</v>
      </c>
      <c r="K14" s="10">
        <f t="shared" si="0"/>
        <v>168491.71999999997</v>
      </c>
      <c r="L14" s="6">
        <f t="shared" si="1"/>
        <v>0.77529999999999999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A</v>
      </c>
      <c r="B15" t="str">
        <f>IF($Q15="","",VLOOKUP($Q15,'Dept Head vs YTD acct'!$A$5:$M$500,3,FALSE))</f>
        <v>GENERAL FUND</v>
      </c>
      <c r="C15" t="str">
        <f>IF($Q15="","",VLOOKUP($Q15,'Dept Head vs YTD acct'!$A$5:$M$500,4,FALSE))</f>
        <v>6055</v>
      </c>
      <c r="D15" t="str">
        <f>IF($Q15="","",VLOOKUP($Q15,'Dept Head vs YTD acct'!$A$5:$M$500,5,FALSE))</f>
        <v>DAY CARE</v>
      </c>
      <c r="E15" t="str">
        <f>IF($Q15="","",VLOOKUP($Q15,'Dept Head vs YTD acct'!$A$5:$M$500,6,FALSE))</f>
        <v>4000</v>
      </c>
      <c r="F15" t="str">
        <f>IF($Q15="","",VLOOKUP($Q15,'Dept Head vs YTD acct'!$A$5:$M$500,7,FALSE))</f>
        <v>CONTRACTUAL EXPENSES</v>
      </c>
      <c r="G15" t="str">
        <f>IF($Q15="","",VLOOKUP($Q15,'Dept Head vs YTD acct'!$A$5:$M$500,8,FALSE))</f>
        <v>4615</v>
      </c>
      <c r="H15" t="str">
        <f>IF($Q15="","",VLOOKUP($Q15,'Dept Head vs YTD acct'!$A$5:$M$500,9,FALSE))</f>
        <v>DAY CARE</v>
      </c>
      <c r="I15" s="10">
        <f>IF($Q15="","",VLOOKUP($Q15,'Dept Head vs YTD acct'!$A$5:$M$500,10,FALSE))</f>
        <v>400000</v>
      </c>
      <c r="J15" s="10">
        <f>IF($Q15="","",VLOOKUP($Q15,'Dept Head vs YTD acct'!$A$5:$M$500,11,FALSE))</f>
        <v>254501.64</v>
      </c>
      <c r="K15" s="10">
        <f t="shared" si="0"/>
        <v>145498.35999999999</v>
      </c>
      <c r="L15" s="6">
        <f t="shared" si="1"/>
        <v>0.63629999999999998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A</v>
      </c>
      <c r="B16" t="str">
        <f>IF($Q16="","",VLOOKUP($Q16,'Dept Head vs YTD acct'!$A$5:$M$500,3,FALSE))</f>
        <v>GENERAL FUND</v>
      </c>
      <c r="C16" t="str">
        <f>IF($Q16="","",VLOOKUP($Q16,'Dept Head vs YTD acct'!$A$5:$M$500,4,FALSE))</f>
        <v>9901</v>
      </c>
      <c r="D16" t="str">
        <f>IF($Q16="","",VLOOKUP($Q16,'Dept Head vs YTD acct'!$A$5:$M$500,5,FALSE))</f>
        <v>TRANSFER TO COUNTY ROAD</v>
      </c>
      <c r="E16" t="str">
        <f>IF($Q16="","",VLOOKUP($Q16,'Dept Head vs YTD acct'!$A$5:$M$500,6,FALSE))</f>
        <v>9000</v>
      </c>
      <c r="F16" t="str">
        <f>IF($Q16="","",VLOOKUP($Q16,'Dept Head vs YTD acct'!$A$5:$M$500,7,FALSE))</f>
        <v>TRANSFERS</v>
      </c>
      <c r="G16" t="str">
        <f>IF($Q16="","",VLOOKUP($Q16,'Dept Head vs YTD acct'!$A$5:$M$500,8,FALSE))</f>
        <v>9551</v>
      </c>
      <c r="H16" t="str">
        <f>IF($Q16="","",VLOOKUP($Q16,'Dept Head vs YTD acct'!$A$5:$M$500,9,FALSE))</f>
        <v>TRANSFER TO COUNTY ROAD</v>
      </c>
      <c r="I16" s="10">
        <f>IF($Q16="","",VLOOKUP($Q16,'Dept Head vs YTD acct'!$A$5:$M$500,10,FALSE))</f>
        <v>8842664</v>
      </c>
      <c r="J16" s="10">
        <f>IF($Q16="","",VLOOKUP($Q16,'Dept Head vs YTD acct'!$A$5:$M$500,11,FALSE))</f>
        <v>8714967</v>
      </c>
      <c r="K16" s="10">
        <f t="shared" si="0"/>
        <v>127697</v>
      </c>
      <c r="L16" s="6">
        <f t="shared" si="1"/>
        <v>0.98560000000000003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A</v>
      </c>
      <c r="B17" t="str">
        <f>IF($Q17="","",VLOOKUP($Q17,'Dept Head vs YTD acct'!$A$5:$M$500,3,FALSE))</f>
        <v>GENERAL FUND</v>
      </c>
      <c r="C17" t="str">
        <f>IF($Q17="","",VLOOKUP($Q17,'Dept Head vs YTD acct'!$A$5:$M$500,4,FALSE))</f>
        <v>5630</v>
      </c>
      <c r="D17" t="str">
        <f>IF($Q17="","",VLOOKUP($Q17,'Dept Head vs YTD acct'!$A$5:$M$500,5,FALSE))</f>
        <v>TRANSPORTATION</v>
      </c>
      <c r="E17" t="str">
        <f>IF($Q17="","",VLOOKUP($Q17,'Dept Head vs YTD acct'!$A$5:$M$500,6,FALSE))</f>
        <v>2000</v>
      </c>
      <c r="F17" t="str">
        <f>IF($Q17="","",VLOOKUP($Q17,'Dept Head vs YTD acct'!$A$5:$M$500,7,FALSE))</f>
        <v>EQUIPMENT</v>
      </c>
      <c r="G17" t="str">
        <f>IF($Q17="","",VLOOKUP($Q17,'Dept Head vs YTD acct'!$A$5:$M$500,8,FALSE))</f>
        <v>2451</v>
      </c>
      <c r="H17" t="str">
        <f>IF($Q17="","",VLOOKUP($Q17,'Dept Head vs YTD acct'!$A$5:$M$500,9,FALSE))</f>
        <v>BUS EQUIPMENT</v>
      </c>
      <c r="I17" s="10">
        <f>IF($Q17="","",VLOOKUP($Q17,'Dept Head vs YTD acct'!$A$5:$M$500,10,FALSE))</f>
        <v>165928</v>
      </c>
      <c r="J17" s="10">
        <f>IF($Q17="","",VLOOKUP($Q17,'Dept Head vs YTD acct'!$A$5:$M$500,11,FALSE))</f>
        <v>45535</v>
      </c>
      <c r="K17" s="10">
        <f t="shared" si="0"/>
        <v>120393</v>
      </c>
      <c r="L17" s="6">
        <f t="shared" si="1"/>
        <v>0.27439999999999998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A</v>
      </c>
      <c r="B18" t="str">
        <f>IF($Q18="","",VLOOKUP($Q18,'Dept Head vs YTD acct'!$A$5:$M$500,3,FALSE))</f>
        <v>GENERAL FUND</v>
      </c>
      <c r="C18" t="str">
        <f>IF($Q18="","",VLOOKUP($Q18,'Dept Head vs YTD acct'!$A$5:$M$500,4,FALSE))</f>
        <v>9030</v>
      </c>
      <c r="D18" t="str">
        <f>IF($Q18="","",VLOOKUP($Q18,'Dept Head vs YTD acct'!$A$5:$M$500,5,FALSE))</f>
        <v>SOCIAL SECURITY</v>
      </c>
      <c r="E18" t="str">
        <f>IF($Q18="","",VLOOKUP($Q18,'Dept Head vs YTD acct'!$A$5:$M$500,6,FALSE))</f>
        <v>8000</v>
      </c>
      <c r="F18" t="str">
        <f>IF($Q18="","",VLOOKUP($Q18,'Dept Head vs YTD acct'!$A$5:$M$500,7,FALSE))</f>
        <v>EMPLOYEE BENEFITS</v>
      </c>
      <c r="G18" t="str">
        <f>IF($Q18="","",VLOOKUP($Q18,'Dept Head vs YTD acct'!$A$5:$M$500,8,FALSE))</f>
        <v>8002</v>
      </c>
      <c r="H18" t="str">
        <f>IF($Q18="","",VLOOKUP($Q18,'Dept Head vs YTD acct'!$A$5:$M$500,9,FALSE))</f>
        <v>SOCIAL SECURITY</v>
      </c>
      <c r="I18" s="10">
        <f>IF($Q18="","",VLOOKUP($Q18,'Dept Head vs YTD acct'!$A$5:$M$500,10,FALSE))</f>
        <v>1252400</v>
      </c>
      <c r="J18" s="10">
        <f>IF($Q18="","",VLOOKUP($Q18,'Dept Head vs YTD acct'!$A$5:$M$500,11,FALSE))</f>
        <v>1135667.5900000001</v>
      </c>
      <c r="K18" s="10">
        <f t="shared" si="0"/>
        <v>116732.40999999992</v>
      </c>
      <c r="L18" s="6">
        <f t="shared" si="1"/>
        <v>0.90680000000000005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A</v>
      </c>
      <c r="B19" t="str">
        <f>IF($Q19="","",VLOOKUP($Q19,'Dept Head vs YTD acct'!$A$5:$M$500,3,FALSE))</f>
        <v>GENERAL FUND</v>
      </c>
      <c r="C19" t="str">
        <f>IF($Q19="","",VLOOKUP($Q19,'Dept Head vs YTD acct'!$A$5:$M$500,4,FALSE))</f>
        <v>6070</v>
      </c>
      <c r="D19" t="str">
        <f>IF($Q19="","",VLOOKUP($Q19,'Dept Head vs YTD acct'!$A$5:$M$500,5,FALSE))</f>
        <v>SERVICES FOR RECIPIENTS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4611</v>
      </c>
      <c r="H19" t="str">
        <f>IF($Q19="","",VLOOKUP($Q19,'Dept Head vs YTD acct'!$A$5:$M$500,9,FALSE))</f>
        <v>STEPPING STONES</v>
      </c>
      <c r="I19" s="10">
        <f>IF($Q19="","",VLOOKUP($Q19,'Dept Head vs YTD acct'!$A$5:$M$500,10,FALSE))</f>
        <v>154674</v>
      </c>
      <c r="J19" s="10">
        <f>IF($Q19="","",VLOOKUP($Q19,'Dept Head vs YTD acct'!$A$5:$M$500,11,FALSE))</f>
        <v>40155.480000000003</v>
      </c>
      <c r="K19" s="10">
        <f t="shared" si="0"/>
        <v>114518.51999999999</v>
      </c>
      <c r="L19" s="6">
        <f t="shared" si="1"/>
        <v>0.2596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A</v>
      </c>
      <c r="B20" t="str">
        <f>IF($Q20="","",VLOOKUP($Q20,'Dept Head vs YTD acct'!$A$5:$M$500,3,FALSE))</f>
        <v>GENERAL FUND</v>
      </c>
      <c r="C20" t="str">
        <f>IF($Q20="","",VLOOKUP($Q20,'Dept Head vs YTD acct'!$A$5:$M$500,4,FALSE))</f>
        <v>2960</v>
      </c>
      <c r="D20" t="str">
        <f>IF($Q20="","",VLOOKUP($Q20,'Dept Head vs YTD acct'!$A$5:$M$500,5,FALSE))</f>
        <v>EDUCATION OF PHYS HAND CHILD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4212</v>
      </c>
      <c r="H20" t="str">
        <f>IF($Q20="","",VLOOKUP($Q20,'Dept Head vs YTD acct'!$A$5:$M$500,9,FALSE))</f>
        <v>SERVICES AGE 3-5</v>
      </c>
      <c r="I20" s="10">
        <f>IF($Q20="","",VLOOKUP($Q20,'Dept Head vs YTD acct'!$A$5:$M$500,10,FALSE))</f>
        <v>1200000</v>
      </c>
      <c r="J20" s="10">
        <f>IF($Q20="","",VLOOKUP($Q20,'Dept Head vs YTD acct'!$A$5:$M$500,11,FALSE))</f>
        <v>1093586.77</v>
      </c>
      <c r="K20" s="10">
        <f t="shared" si="0"/>
        <v>106413.22999999998</v>
      </c>
      <c r="L20" s="6">
        <f t="shared" si="1"/>
        <v>0.9113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A</v>
      </c>
      <c r="B21" t="str">
        <f>IF($Q21="","",VLOOKUP($Q21,'Dept Head vs YTD acct'!$A$5:$M$500,3,FALSE))</f>
        <v>GENERAL FUND</v>
      </c>
      <c r="C21" t="str">
        <f>IF($Q21="","",VLOOKUP($Q21,'Dept Head vs YTD acct'!$A$5:$M$500,4,FALSE))</f>
        <v>5630</v>
      </c>
      <c r="D21" t="str">
        <f>IF($Q21="","",VLOOKUP($Q21,'Dept Head vs YTD acct'!$A$5:$M$500,5,FALSE))</f>
        <v>TRANSPORTATION</v>
      </c>
      <c r="E21" t="str">
        <f>IF($Q21="","",VLOOKUP($Q21,'Dept Head vs YTD acct'!$A$5:$M$500,6,FALSE))</f>
        <v>4000</v>
      </c>
      <c r="F21" t="str">
        <f>IF($Q21="","",VLOOKUP($Q21,'Dept Head vs YTD acct'!$A$5:$M$500,7,FALSE))</f>
        <v>CONTRACTUAL EXPENSES</v>
      </c>
      <c r="G21" t="str">
        <f>IF($Q21="","",VLOOKUP($Q21,'Dept Head vs YTD acct'!$A$5:$M$500,8,FALSE))</f>
        <v>4308</v>
      </c>
      <c r="H21" t="str">
        <f>IF($Q21="","",VLOOKUP($Q21,'Dept Head vs YTD acct'!$A$5:$M$500,9,FALSE))</f>
        <v>SENIOR COUNCIL CONTRACT</v>
      </c>
      <c r="I21" s="10">
        <f>IF($Q21="","",VLOOKUP($Q21,'Dept Head vs YTD acct'!$A$5:$M$500,10,FALSE))</f>
        <v>600000</v>
      </c>
      <c r="J21" s="10">
        <f>IF($Q21="","",VLOOKUP($Q21,'Dept Head vs YTD acct'!$A$5:$M$500,11,FALSE))</f>
        <v>497483.84</v>
      </c>
      <c r="K21" s="10">
        <f t="shared" si="0"/>
        <v>102516.15999999997</v>
      </c>
      <c r="L21" s="6">
        <f t="shared" si="1"/>
        <v>0.82909999999999995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A</v>
      </c>
      <c r="B22" t="str">
        <f>IF($Q22="","",VLOOKUP($Q22,'Dept Head vs YTD acct'!$A$5:$M$500,3,FALSE))</f>
        <v>GENERAL FUND</v>
      </c>
      <c r="C22" t="str">
        <f>IF($Q22="","",VLOOKUP($Q22,'Dept Head vs YTD acct'!$A$5:$M$500,4,FALSE))</f>
        <v>9010</v>
      </c>
      <c r="D22" t="str">
        <f>IF($Q22="","",VLOOKUP($Q22,'Dept Head vs YTD acct'!$A$5:$M$500,5,FALSE))</f>
        <v>RETIREMENT</v>
      </c>
      <c r="E22" t="str">
        <f>IF($Q22="","",VLOOKUP($Q22,'Dept Head vs YTD acct'!$A$5:$M$500,6,FALSE))</f>
        <v>8000</v>
      </c>
      <c r="F22" t="str">
        <f>IF($Q22="","",VLOOKUP($Q22,'Dept Head vs YTD acct'!$A$5:$M$500,7,FALSE))</f>
        <v>EMPLOYEE BENEFITS</v>
      </c>
      <c r="G22" t="str">
        <f>IF($Q22="","",VLOOKUP($Q22,'Dept Head vs YTD acct'!$A$5:$M$500,8,FALSE))</f>
        <v>8001</v>
      </c>
      <c r="H22" t="str">
        <f>IF($Q22="","",VLOOKUP($Q22,'Dept Head vs YTD acct'!$A$5:$M$500,9,FALSE))</f>
        <v>RETIREMENT</v>
      </c>
      <c r="I22" s="10">
        <f>IF($Q22="","",VLOOKUP($Q22,'Dept Head vs YTD acct'!$A$5:$M$500,10,FALSE))</f>
        <v>2150000</v>
      </c>
      <c r="J22" s="10">
        <f>IF($Q22="","",VLOOKUP($Q22,'Dept Head vs YTD acct'!$A$5:$M$500,11,FALSE))</f>
        <v>2050931.83</v>
      </c>
      <c r="K22" s="10">
        <f t="shared" si="0"/>
        <v>99068.169999999925</v>
      </c>
      <c r="L22" s="6">
        <f t="shared" si="1"/>
        <v>0.95389999999999997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A</v>
      </c>
      <c r="B23" t="str">
        <f>IF($Q23="","",VLOOKUP($Q23,'Dept Head vs YTD acct'!$A$5:$M$500,3,FALSE))</f>
        <v>GENERAL FUND</v>
      </c>
      <c r="C23" t="str">
        <f>IF($Q23="","",VLOOKUP($Q23,'Dept Head vs YTD acct'!$A$5:$M$500,4,FALSE))</f>
        <v>2960</v>
      </c>
      <c r="D23" t="str">
        <f>IF($Q23="","",VLOOKUP($Q23,'Dept Head vs YTD acct'!$A$5:$M$500,5,FALSE))</f>
        <v>EDUCATION OF PHYS HAND CHILD</v>
      </c>
      <c r="E23" t="str">
        <f>IF($Q23="","",VLOOKUP($Q23,'Dept Head vs YTD acct'!$A$5:$M$500,6,FALSE))</f>
        <v>4000</v>
      </c>
      <c r="F23" t="str">
        <f>IF($Q23="","",VLOOKUP($Q23,'Dept Head vs YTD acct'!$A$5:$M$500,7,FALSE))</f>
        <v>CONTRACTUAL EXPENSES</v>
      </c>
      <c r="G23" t="str">
        <f>IF($Q23="","",VLOOKUP($Q23,'Dept Head vs YTD acct'!$A$5:$M$500,8,FALSE))</f>
        <v>4238</v>
      </c>
      <c r="H23" t="str">
        <f>IF($Q23="","",VLOOKUP($Q23,'Dept Head vs YTD acct'!$A$5:$M$500,9,FALSE))</f>
        <v>TRANSPORTATION 3-5</v>
      </c>
      <c r="I23" s="10">
        <f>IF($Q23="","",VLOOKUP($Q23,'Dept Head vs YTD acct'!$A$5:$M$500,10,FALSE))</f>
        <v>305000</v>
      </c>
      <c r="J23" s="10">
        <f>IF($Q23="","",VLOOKUP($Q23,'Dept Head vs YTD acct'!$A$5:$M$500,11,FALSE))</f>
        <v>220947.8</v>
      </c>
      <c r="K23" s="10">
        <f t="shared" si="0"/>
        <v>84052.200000000012</v>
      </c>
      <c r="L23" s="6">
        <f t="shared" si="1"/>
        <v>0.72440000000000004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A</v>
      </c>
      <c r="B24" t="str">
        <f>IF($Q24="","",VLOOKUP($Q24,'Dept Head vs YTD acct'!$A$5:$M$500,3,FALSE))</f>
        <v>GENERAL FUND</v>
      </c>
      <c r="C24" t="str">
        <f>IF($Q24="","",VLOOKUP($Q24,'Dept Head vs YTD acct'!$A$5:$M$500,4,FALSE))</f>
        <v>8020</v>
      </c>
      <c r="D24" t="str">
        <f>IF($Q24="","",VLOOKUP($Q24,'Dept Head vs YTD acct'!$A$5:$M$500,5,FALSE))</f>
        <v>PLANNING AND DEVELOPMENT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4233</v>
      </c>
      <c r="H24" t="str">
        <f>IF($Q24="","",VLOOKUP($Q24,'Dept Head vs YTD acct'!$A$5:$M$500,9,FALSE))</f>
        <v>MULTI-USE TRAIL</v>
      </c>
      <c r="I24" s="10">
        <f>IF($Q24="","",VLOOKUP($Q24,'Dept Head vs YTD acct'!$A$5:$M$500,10,FALSE))</f>
        <v>98200</v>
      </c>
      <c r="J24" s="10">
        <f>IF($Q24="","",VLOOKUP($Q24,'Dept Head vs YTD acct'!$A$5:$M$500,11,FALSE))</f>
        <v>15745.63</v>
      </c>
      <c r="K24" s="10">
        <f t="shared" si="0"/>
        <v>82454.37</v>
      </c>
      <c r="L24" s="6">
        <f t="shared" si="1"/>
        <v>0.1603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A</v>
      </c>
      <c r="B25" t="str">
        <f>IF($Q25="","",VLOOKUP($Q25,'Dept Head vs YTD acct'!$A$5:$M$500,3,FALSE))</f>
        <v>GENERAL FUND</v>
      </c>
      <c r="C25" t="str">
        <f>IF($Q25="","",VLOOKUP($Q25,'Dept Head vs YTD acct'!$A$5:$M$500,4,FALSE))</f>
        <v>3020</v>
      </c>
      <c r="D25" t="str">
        <f>IF($Q25="","",VLOOKUP($Q25,'Dept Head vs YTD acct'!$A$5:$M$500,5,FALSE))</f>
        <v>COMMUNICATION SYSTEM</v>
      </c>
      <c r="E25" t="str">
        <f>IF($Q25="","",VLOOKUP($Q25,'Dept Head vs YTD acct'!$A$5:$M$500,6,FALSE))</f>
        <v>2000</v>
      </c>
      <c r="F25" t="str">
        <f>IF($Q25="","",VLOOKUP($Q25,'Dept Head vs YTD acct'!$A$5:$M$500,7,FALSE))</f>
        <v>EQUIPMENT</v>
      </c>
      <c r="G25" t="str">
        <f>IF($Q25="","",VLOOKUP($Q25,'Dept Head vs YTD acct'!$A$5:$M$500,8,FALSE))</f>
        <v>2510</v>
      </c>
      <c r="H25" t="str">
        <f>IF($Q25="","",VLOOKUP($Q25,'Dept Head vs YTD acct'!$A$5:$M$500,9,FALSE))</f>
        <v>SICG EQUIPMENT</v>
      </c>
      <c r="I25" s="10">
        <f>IF($Q25="","",VLOOKUP($Q25,'Dept Head vs YTD acct'!$A$5:$M$500,10,FALSE))</f>
        <v>2000000</v>
      </c>
      <c r="J25" s="10">
        <f>IF($Q25="","",VLOOKUP($Q25,'Dept Head vs YTD acct'!$A$5:$M$500,11,FALSE))</f>
        <v>1921423.9100000001</v>
      </c>
      <c r="K25" s="10">
        <f t="shared" si="0"/>
        <v>78576.089999999851</v>
      </c>
      <c r="L25" s="6">
        <f t="shared" si="1"/>
        <v>0.9607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A</v>
      </c>
      <c r="B26" t="str">
        <f>IF($Q26="","",VLOOKUP($Q26,'Dept Head vs YTD acct'!$A$5:$M$500,3,FALSE))</f>
        <v>GENERAL FUND</v>
      </c>
      <c r="C26" t="str">
        <f>IF($Q26="","",VLOOKUP($Q26,'Dept Head vs YTD acct'!$A$5:$M$500,4,FALSE))</f>
        <v>1620</v>
      </c>
      <c r="D26" t="str">
        <f>IF($Q26="","",VLOOKUP($Q26,'Dept Head vs YTD acct'!$A$5:$M$500,5,FALSE))</f>
        <v>BUILDINGS &amp; GROUNDS</v>
      </c>
      <c r="E26" t="str">
        <f>IF($Q26="","",VLOOKUP($Q26,'Dept Head vs YTD acct'!$A$5:$M$500,6,FALSE))</f>
        <v>2000</v>
      </c>
      <c r="F26" t="str">
        <f>IF($Q26="","",VLOOKUP($Q26,'Dept Head vs YTD acct'!$A$5:$M$500,7,FALSE))</f>
        <v>EQUIPMENT</v>
      </c>
      <c r="G26" t="str">
        <f>IF($Q26="","",VLOOKUP($Q26,'Dept Head vs YTD acct'!$A$5:$M$500,8,FALSE))</f>
        <v>2960</v>
      </c>
      <c r="H26" t="str">
        <f>IF($Q26="","",VLOOKUP($Q26,'Dept Head vs YTD acct'!$A$5:$M$500,9,FALSE))</f>
        <v>COUNTY OFFICE ANNEX</v>
      </c>
      <c r="I26" s="10">
        <f>IF($Q26="","",VLOOKUP($Q26,'Dept Head vs YTD acct'!$A$5:$M$500,10,FALSE))</f>
        <v>65000</v>
      </c>
      <c r="J26" s="10">
        <f>IF($Q26="","",VLOOKUP($Q26,'Dept Head vs YTD acct'!$A$5:$M$500,11,FALSE))</f>
        <v>0</v>
      </c>
      <c r="K26" s="10">
        <f t="shared" si="0"/>
        <v>65000</v>
      </c>
      <c r="L26" s="6">
        <f t="shared" si="1"/>
        <v>0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A</v>
      </c>
      <c r="B27" t="str">
        <f>IF($Q27="","",VLOOKUP($Q27,'Dept Head vs YTD acct'!$A$5:$M$500,3,FALSE))</f>
        <v>GENERAL FUND</v>
      </c>
      <c r="C27" t="str">
        <f>IF($Q27="","",VLOOKUP($Q27,'Dept Head vs YTD acct'!$A$5:$M$500,4,FALSE))</f>
        <v>4310</v>
      </c>
      <c r="D27" t="str">
        <f>IF($Q27="","",VLOOKUP($Q27,'Dept Head vs YTD acct'!$A$5:$M$500,5,FALSE))</f>
        <v>MENTAL HEALTH</v>
      </c>
      <c r="E27" t="str">
        <f>IF($Q27="","",VLOOKUP($Q27,'Dept Head vs YTD acct'!$A$5:$M$500,6,FALSE))</f>
        <v>1000</v>
      </c>
      <c r="F27" t="str">
        <f>IF($Q27="","",VLOOKUP($Q27,'Dept Head vs YTD acct'!$A$5:$M$500,7,FALSE))</f>
        <v>PERSONAL SERVICES</v>
      </c>
      <c r="G27" t="str">
        <f>IF($Q27="","",VLOOKUP($Q27,'Dept Head vs YTD acct'!$A$5:$M$500,8,FALSE))</f>
        <v>1002</v>
      </c>
      <c r="H27" t="str">
        <f>IF($Q27="","",VLOOKUP($Q27,'Dept Head vs YTD acct'!$A$5:$M$500,9,FALSE))</f>
        <v>DEPUTY DIRECTOR</v>
      </c>
      <c r="I27" s="10">
        <f>IF($Q27="","",VLOOKUP($Q27,'Dept Head vs YTD acct'!$A$5:$M$500,10,FALSE))</f>
        <v>64909</v>
      </c>
      <c r="J27" s="10">
        <f>IF($Q27="","",VLOOKUP($Q27,'Dept Head vs YTD acct'!$A$5:$M$500,11,FALSE))</f>
        <v>0</v>
      </c>
      <c r="K27" s="10">
        <f t="shared" si="0"/>
        <v>64909</v>
      </c>
      <c r="L27" s="6">
        <f t="shared" si="1"/>
        <v>0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A</v>
      </c>
      <c r="B28" t="str">
        <f>IF($Q28="","",VLOOKUP($Q28,'Dept Head vs YTD acct'!$A$5:$M$500,3,FALSE))</f>
        <v>GENERAL FUND</v>
      </c>
      <c r="C28" t="str">
        <f>IF($Q28="","",VLOOKUP($Q28,'Dept Head vs YTD acct'!$A$5:$M$500,4,FALSE))</f>
        <v>6010</v>
      </c>
      <c r="D28" t="str">
        <f>IF($Q28="","",VLOOKUP($Q28,'Dept Head vs YTD acct'!$A$5:$M$500,5,FALSE))</f>
        <v>SOCIAL SERVICES ADMIN</v>
      </c>
      <c r="E28" t="str">
        <f>IF($Q28="","",VLOOKUP($Q28,'Dept Head vs YTD acct'!$A$5:$M$500,6,FALSE))</f>
        <v>1000</v>
      </c>
      <c r="F28" t="str">
        <f>IF($Q28="","",VLOOKUP($Q28,'Dept Head vs YTD acct'!$A$5:$M$500,7,FALSE))</f>
        <v>PERSONAL SERVICES</v>
      </c>
      <c r="G28" t="str">
        <f>IF($Q28="","",VLOOKUP($Q28,'Dept Head vs YTD acct'!$A$5:$M$500,8,FALSE))</f>
        <v>1402</v>
      </c>
      <c r="H28" t="str">
        <f>IF($Q28="","",VLOOKUP($Q28,'Dept Head vs YTD acct'!$A$5:$M$500,9,FALSE))</f>
        <v>SOCIAL SERVICES ATTORNEY</v>
      </c>
      <c r="I28" s="10">
        <f>IF($Q28="","",VLOOKUP($Q28,'Dept Head vs YTD acct'!$A$5:$M$500,10,FALSE))</f>
        <v>61923</v>
      </c>
      <c r="J28" s="10">
        <f>IF($Q28="","",VLOOKUP($Q28,'Dept Head vs YTD acct'!$A$5:$M$500,11,FALSE))</f>
        <v>0</v>
      </c>
      <c r="K28" s="10">
        <f t="shared" si="0"/>
        <v>61923</v>
      </c>
      <c r="L28" s="6">
        <f t="shared" si="1"/>
        <v>0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A</v>
      </c>
      <c r="B29" t="str">
        <f>IF($Q29="","",VLOOKUP($Q29,'Dept Head vs YTD acct'!$A$5:$M$500,3,FALSE))</f>
        <v>GENERAL FUND</v>
      </c>
      <c r="C29" t="str">
        <f>IF($Q29="","",VLOOKUP($Q29,'Dept Head vs YTD acct'!$A$5:$M$500,4,FALSE))</f>
        <v>1430</v>
      </c>
      <c r="D29" t="str">
        <f>IF($Q29="","",VLOOKUP($Q29,'Dept Head vs YTD acct'!$A$5:$M$500,5,FALSE))</f>
        <v>PERSONNEL</v>
      </c>
      <c r="E29" t="str">
        <f>IF($Q29="","",VLOOKUP($Q29,'Dept Head vs YTD acct'!$A$5:$M$500,6,FALSE))</f>
        <v>1000</v>
      </c>
      <c r="F29" t="str">
        <f>IF($Q29="","",VLOOKUP($Q29,'Dept Head vs YTD acct'!$A$5:$M$500,7,FALSE))</f>
        <v>PERSONAL SERVICES</v>
      </c>
      <c r="G29" t="str">
        <f>IF($Q29="","",VLOOKUP($Q29,'Dept Head vs YTD acct'!$A$5:$M$500,8,FALSE))</f>
        <v>1003</v>
      </c>
      <c r="H29" t="str">
        <f>IF($Q29="","",VLOOKUP($Q29,'Dept Head vs YTD acct'!$A$5:$M$500,9,FALSE))</f>
        <v>DEP. DIRECTOR OF PERSONNEL</v>
      </c>
      <c r="I29" s="10">
        <f>IF($Q29="","",VLOOKUP($Q29,'Dept Head vs YTD acct'!$A$5:$M$500,10,FALSE))</f>
        <v>60160</v>
      </c>
      <c r="J29" s="10">
        <f>IF($Q29="","",VLOOKUP($Q29,'Dept Head vs YTD acct'!$A$5:$M$500,11,FALSE))</f>
        <v>3918.46</v>
      </c>
      <c r="K29" s="10">
        <f t="shared" si="0"/>
        <v>56241.54</v>
      </c>
      <c r="L29" s="6">
        <f t="shared" si="1"/>
        <v>6.5100000000000005E-2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A</v>
      </c>
      <c r="B30" t="str">
        <f>IF($Q30="","",VLOOKUP($Q30,'Dept Head vs YTD acct'!$A$5:$M$500,3,FALSE))</f>
        <v>GENERAL FUND</v>
      </c>
      <c r="C30" t="str">
        <f>IF($Q30="","",VLOOKUP($Q30,'Dept Head vs YTD acct'!$A$5:$M$500,4,FALSE))</f>
        <v>4059</v>
      </c>
      <c r="D30" t="str">
        <f>IF($Q30="","",VLOOKUP($Q30,'Dept Head vs YTD acct'!$A$5:$M$500,5,FALSE))</f>
        <v>EARLY INTERVENTION PROGRAM</v>
      </c>
      <c r="E30" t="str">
        <f>IF($Q30="","",VLOOKUP($Q30,'Dept Head vs YTD acct'!$A$5:$M$500,6,FALSE))</f>
        <v>4000</v>
      </c>
      <c r="F30" t="str">
        <f>IF($Q30="","",VLOOKUP($Q30,'Dept Head vs YTD acct'!$A$5:$M$500,7,FALSE))</f>
        <v>CONTRACTUAL EXPENSES</v>
      </c>
      <c r="G30" t="str">
        <f>IF($Q30="","",VLOOKUP($Q30,'Dept Head vs YTD acct'!$A$5:$M$500,8,FALSE))</f>
        <v>4237</v>
      </c>
      <c r="H30" t="str">
        <f>IF($Q30="","",VLOOKUP($Q30,'Dept Head vs YTD acct'!$A$5:$M$500,9,FALSE))</f>
        <v>TRANSPORTATION</v>
      </c>
      <c r="I30" s="10">
        <f>IF($Q30="","",VLOOKUP($Q30,'Dept Head vs YTD acct'!$A$5:$M$500,10,FALSE))</f>
        <v>60000</v>
      </c>
      <c r="J30" s="10">
        <f>IF($Q30="","",VLOOKUP($Q30,'Dept Head vs YTD acct'!$A$5:$M$500,11,FALSE))</f>
        <v>5810.34</v>
      </c>
      <c r="K30" s="10">
        <f t="shared" si="0"/>
        <v>54189.66</v>
      </c>
      <c r="L30" s="6">
        <f t="shared" si="1"/>
        <v>9.6799999999999997E-2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A</v>
      </c>
      <c r="B31" t="str">
        <f>IF($Q31="","",VLOOKUP($Q31,'Dept Head vs YTD acct'!$A$5:$M$500,3,FALSE))</f>
        <v>GENERAL FUND</v>
      </c>
      <c r="C31" t="str">
        <f>IF($Q31="","",VLOOKUP($Q31,'Dept Head vs YTD acct'!$A$5:$M$500,4,FALSE))</f>
        <v>1170</v>
      </c>
      <c r="D31" t="str">
        <f>IF($Q31="","",VLOOKUP($Q31,'Dept Head vs YTD acct'!$A$5:$M$500,5,FALSE))</f>
        <v>LEGAL DEFENSE OF INDIGENTS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4221</v>
      </c>
      <c r="H31" t="str">
        <f>IF($Q31="","",VLOOKUP($Q31,'Dept Head vs YTD acct'!$A$5:$M$500,9,FALSE))</f>
        <v>ASSIGNED COUNSEL</v>
      </c>
      <c r="I31" s="10">
        <f>IF($Q31="","",VLOOKUP($Q31,'Dept Head vs YTD acct'!$A$5:$M$500,10,FALSE))</f>
        <v>471000</v>
      </c>
      <c r="J31" s="10">
        <f>IF($Q31="","",VLOOKUP($Q31,'Dept Head vs YTD acct'!$A$5:$M$500,11,FALSE))</f>
        <v>419261.17</v>
      </c>
      <c r="K31" s="10">
        <f t="shared" si="0"/>
        <v>51738.830000000016</v>
      </c>
      <c r="L31" s="6">
        <f t="shared" si="1"/>
        <v>0.89019999999999999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A</v>
      </c>
      <c r="B32" t="str">
        <f>IF($Q32="","",VLOOKUP($Q32,'Dept Head vs YTD acct'!$A$5:$M$500,3,FALSE))</f>
        <v>GENERAL FUND</v>
      </c>
      <c r="C32" t="str">
        <f>IF($Q32="","",VLOOKUP($Q32,'Dept Head vs YTD acct'!$A$5:$M$500,4,FALSE))</f>
        <v>1620</v>
      </c>
      <c r="D32" t="str">
        <f>IF($Q32="","",VLOOKUP($Q32,'Dept Head vs YTD acct'!$A$5:$M$500,5,FALSE))</f>
        <v>BUILDINGS &amp; GROUNDS</v>
      </c>
      <c r="E32" t="str">
        <f>IF($Q32="","",VLOOKUP($Q32,'Dept Head vs YTD acct'!$A$5:$M$500,6,FALSE))</f>
        <v>4000</v>
      </c>
      <c r="F32" t="str">
        <f>IF($Q32="","",VLOOKUP($Q32,'Dept Head vs YTD acct'!$A$5:$M$500,7,FALSE))</f>
        <v>CONTRACTUAL EXPENSES</v>
      </c>
      <c r="G32" t="str">
        <f>IF($Q32="","",VLOOKUP($Q32,'Dept Head vs YTD acct'!$A$5:$M$500,8,FALSE))</f>
        <v>4799</v>
      </c>
      <c r="H32" t="str">
        <f>IF($Q32="","",VLOOKUP($Q32,'Dept Head vs YTD acct'!$A$5:$M$500,9,FALSE))</f>
        <v>RECONSTRUCT/REEQUIP COSTS</v>
      </c>
      <c r="I32" s="10">
        <f>IF($Q32="","",VLOOKUP($Q32,'Dept Head vs YTD acct'!$A$5:$M$500,10,FALSE))</f>
        <v>282000</v>
      </c>
      <c r="J32" s="10">
        <f>IF($Q32="","",VLOOKUP($Q32,'Dept Head vs YTD acct'!$A$5:$M$500,11,FALSE))</f>
        <v>231658.97</v>
      </c>
      <c r="K32" s="10">
        <f t="shared" si="0"/>
        <v>50341.03</v>
      </c>
      <c r="L32" s="6">
        <f t="shared" si="1"/>
        <v>0.82150000000000001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A</v>
      </c>
      <c r="B33" t="str">
        <f>IF($Q33="","",VLOOKUP($Q33,'Dept Head vs YTD acct'!$A$5:$M$500,3,FALSE))</f>
        <v>GENERAL FUND</v>
      </c>
      <c r="C33" t="str">
        <f>IF($Q33="","",VLOOKUP($Q33,'Dept Head vs YTD acct'!$A$5:$M$500,4,FALSE))</f>
        <v>6119</v>
      </c>
      <c r="D33" t="str">
        <f>IF($Q33="","",VLOOKUP($Q33,'Dept Head vs YTD acct'!$A$5:$M$500,5,FALSE))</f>
        <v>FOSTER CARE - RM &amp; BOARD</v>
      </c>
      <c r="E33" t="str">
        <f>IF($Q33="","",VLOOKUP($Q33,'Dept Head vs YTD acct'!$A$5:$M$500,6,FALSE))</f>
        <v>4000</v>
      </c>
      <c r="F33" t="str">
        <f>IF($Q33="","",VLOOKUP($Q33,'Dept Head vs YTD acct'!$A$5:$M$500,7,FALSE))</f>
        <v>CONTRACTUAL EXPENSES</v>
      </c>
      <c r="G33" t="str">
        <f>IF($Q33="","",VLOOKUP($Q33,'Dept Head vs YTD acct'!$A$5:$M$500,8,FALSE))</f>
        <v>4529</v>
      </c>
      <c r="H33" t="str">
        <f>IF($Q33="","",VLOOKUP($Q33,'Dept Head vs YTD acct'!$A$5:$M$500,9,FALSE))</f>
        <v>CSE INSTITUION PLACEMT</v>
      </c>
      <c r="I33" s="10">
        <f>IF($Q33="","",VLOOKUP($Q33,'Dept Head vs YTD acct'!$A$5:$M$500,10,FALSE))</f>
        <v>50000</v>
      </c>
      <c r="J33" s="10">
        <f>IF($Q33="","",VLOOKUP($Q33,'Dept Head vs YTD acct'!$A$5:$M$500,11,FALSE))</f>
        <v>0</v>
      </c>
      <c r="K33" s="10">
        <f t="shared" si="0"/>
        <v>50000</v>
      </c>
      <c r="L33" s="6">
        <f t="shared" si="1"/>
        <v>0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>A</v>
      </c>
      <c r="B34" t="str">
        <f>IF($Q34="","",VLOOKUP($Q34,'Dept Head vs YTD acct'!$A$5:$M$500,3,FALSE))</f>
        <v>GENERAL FUND</v>
      </c>
      <c r="C34" t="str">
        <f>IF($Q34="","",VLOOKUP($Q34,'Dept Head vs YTD acct'!$A$5:$M$500,4,FALSE))</f>
        <v>3110</v>
      </c>
      <c r="D34" t="str">
        <f>IF($Q34="","",VLOOKUP($Q34,'Dept Head vs YTD acct'!$A$5:$M$500,5,FALSE))</f>
        <v>SHERIFF</v>
      </c>
      <c r="E34" t="str">
        <f>IF($Q34="","",VLOOKUP($Q34,'Dept Head vs YTD acct'!$A$5:$M$500,6,FALSE))</f>
        <v>2000</v>
      </c>
      <c r="F34" t="str">
        <f>IF($Q34="","",VLOOKUP($Q34,'Dept Head vs YTD acct'!$A$5:$M$500,7,FALSE))</f>
        <v>EQUIPMENT</v>
      </c>
      <c r="G34" t="str">
        <f>IF($Q34="","",VLOOKUP($Q34,'Dept Head vs YTD acct'!$A$5:$M$500,8,FALSE))</f>
        <v>2325</v>
      </c>
      <c r="H34" t="str">
        <f>IF($Q34="","",VLOOKUP($Q34,'Dept Head vs YTD acct'!$A$5:$M$500,9,FALSE))</f>
        <v>LETPP EQUIPMENT</v>
      </c>
      <c r="I34" s="10">
        <f>IF($Q34="","",VLOOKUP($Q34,'Dept Head vs YTD acct'!$A$5:$M$500,10,FALSE))</f>
        <v>62629</v>
      </c>
      <c r="J34" s="10">
        <f>IF($Q34="","",VLOOKUP($Q34,'Dept Head vs YTD acct'!$A$5:$M$500,11,FALSE))</f>
        <v>14307.75</v>
      </c>
      <c r="K34" s="10">
        <f t="shared" si="0"/>
        <v>48321.25</v>
      </c>
      <c r="L34" s="6">
        <f t="shared" si="1"/>
        <v>0.22850000000000001</v>
      </c>
      <c r="Q34">
        <f>IF((MAX($Q$4:Q33)+1)&gt;Data!$C$1,"",MAX($Q$4:Q33)+1)</f>
        <v>30</v>
      </c>
    </row>
    <row r="35" spans="1:17" x14ac:dyDescent="0.2">
      <c r="A35" t="str">
        <f>IF($Q35="","",VLOOKUP($Q35,'Dept Head vs YTD acct'!$A$5:$M$500,2,FALSE))</f>
        <v>A</v>
      </c>
      <c r="B35" t="str">
        <f>IF($Q35="","",VLOOKUP($Q35,'Dept Head vs YTD acct'!$A$5:$M$500,3,FALSE))</f>
        <v>GENERAL FUND</v>
      </c>
      <c r="C35" t="str">
        <f>IF($Q35="","",VLOOKUP($Q35,'Dept Head vs YTD acct'!$A$5:$M$500,4,FALSE))</f>
        <v>9060</v>
      </c>
      <c r="D35" t="str">
        <f>IF($Q35="","",VLOOKUP($Q35,'Dept Head vs YTD acct'!$A$5:$M$500,5,FALSE))</f>
        <v>MEDICAL INSURANCE</v>
      </c>
      <c r="E35" t="str">
        <f>IF($Q35="","",VLOOKUP($Q35,'Dept Head vs YTD acct'!$A$5:$M$500,6,FALSE))</f>
        <v>8000</v>
      </c>
      <c r="F35" t="str">
        <f>IF($Q35="","",VLOOKUP($Q35,'Dept Head vs YTD acct'!$A$5:$M$500,7,FALSE))</f>
        <v>EMPLOYEE BENEFITS</v>
      </c>
      <c r="G35" t="str">
        <f>IF($Q35="","",VLOOKUP($Q35,'Dept Head vs YTD acct'!$A$5:$M$500,8,FALSE))</f>
        <v>8004</v>
      </c>
      <c r="H35" t="str">
        <f>IF($Q35="","",VLOOKUP($Q35,'Dept Head vs YTD acct'!$A$5:$M$500,9,FALSE))</f>
        <v>HEALTH INSURANCE</v>
      </c>
      <c r="I35" s="10">
        <f>IF($Q35="","",VLOOKUP($Q35,'Dept Head vs YTD acct'!$A$5:$M$500,10,FALSE))</f>
        <v>6750000</v>
      </c>
      <c r="J35" s="10">
        <f>IF($Q35="","",VLOOKUP($Q35,'Dept Head vs YTD acct'!$A$5:$M$500,11,FALSE))</f>
        <v>6702003.4299999997</v>
      </c>
      <c r="K35" s="10">
        <f t="shared" si="0"/>
        <v>47996.570000000298</v>
      </c>
      <c r="L35" s="6">
        <f t="shared" si="1"/>
        <v>0.9929</v>
      </c>
      <c r="Q35">
        <f>IF((MAX($Q$4:Q34)+1)&gt;Data!$C$1,"",MAX($Q$4:Q34)+1)</f>
        <v>31</v>
      </c>
    </row>
    <row r="36" spans="1:17" x14ac:dyDescent="0.2">
      <c r="A36" t="str">
        <f>IF($Q36="","",VLOOKUP($Q36,'Dept Head vs YTD acct'!$A$5:$M$500,2,FALSE))</f>
        <v>A</v>
      </c>
      <c r="B36" t="str">
        <f>IF($Q36="","",VLOOKUP($Q36,'Dept Head vs YTD acct'!$A$5:$M$500,3,FALSE))</f>
        <v>GENERAL FUND</v>
      </c>
      <c r="C36" t="str">
        <f>IF($Q36="","",VLOOKUP($Q36,'Dept Head vs YTD acct'!$A$5:$M$500,4,FALSE))</f>
        <v>6010</v>
      </c>
      <c r="D36" t="str">
        <f>IF($Q36="","",VLOOKUP($Q36,'Dept Head vs YTD acct'!$A$5:$M$500,5,FALSE))</f>
        <v>SOCIAL SERVICES ADMIN</v>
      </c>
      <c r="E36" t="str">
        <f>IF($Q36="","",VLOOKUP($Q36,'Dept Head vs YTD acct'!$A$5:$M$500,6,FALSE))</f>
        <v>1000</v>
      </c>
      <c r="F36" t="str">
        <f>IF($Q36="","",VLOOKUP($Q36,'Dept Head vs YTD acct'!$A$5:$M$500,7,FALSE))</f>
        <v>PERSONAL SERVICES</v>
      </c>
      <c r="G36" t="str">
        <f>IF($Q36="","",VLOOKUP($Q36,'Dept Head vs YTD acct'!$A$5:$M$500,8,FALSE))</f>
        <v>1324</v>
      </c>
      <c r="H36" t="str">
        <f>IF($Q36="","",VLOOKUP($Q36,'Dept Head vs YTD acct'!$A$5:$M$500,9,FALSE))</f>
        <v>SR. SW EXAM   G13</v>
      </c>
      <c r="I36" s="10">
        <f>IF($Q36="","",VLOOKUP($Q36,'Dept Head vs YTD acct'!$A$5:$M$500,10,FALSE))</f>
        <v>47983</v>
      </c>
      <c r="J36" s="10">
        <f>IF($Q36="","",VLOOKUP($Q36,'Dept Head vs YTD acct'!$A$5:$M$500,11,FALSE))</f>
        <v>0</v>
      </c>
      <c r="K36" s="10">
        <f t="shared" si="0"/>
        <v>47983</v>
      </c>
      <c r="L36" s="6">
        <f t="shared" si="1"/>
        <v>0</v>
      </c>
      <c r="Q36">
        <f>IF((MAX($Q$4:Q35)+1)&gt;Data!$C$1,"",MAX($Q$4:Q35)+1)</f>
        <v>32</v>
      </c>
    </row>
    <row r="37" spans="1:17" x14ac:dyDescent="0.2">
      <c r="A37" t="str">
        <f>IF($Q37="","",VLOOKUP($Q37,'Dept Head vs YTD acct'!$A$5:$M$500,2,FALSE))</f>
        <v>A</v>
      </c>
      <c r="B37" t="str">
        <f>IF($Q37="","",VLOOKUP($Q37,'Dept Head vs YTD acct'!$A$5:$M$500,3,FALSE))</f>
        <v>GENERAL FUND</v>
      </c>
      <c r="C37" t="str">
        <f>IF($Q37="","",VLOOKUP($Q37,'Dept Head vs YTD acct'!$A$5:$M$500,4,FALSE))</f>
        <v>4010</v>
      </c>
      <c r="D37" t="str">
        <f>IF($Q37="","",VLOOKUP($Q37,'Dept Head vs YTD acct'!$A$5:$M$500,5,FALSE))</f>
        <v>PUBLIC HEALTH</v>
      </c>
      <c r="E37" t="str">
        <f>IF($Q37="","",VLOOKUP($Q37,'Dept Head vs YTD acct'!$A$5:$M$500,6,FALSE))</f>
        <v>1000</v>
      </c>
      <c r="F37" t="str">
        <f>IF($Q37="","",VLOOKUP($Q37,'Dept Head vs YTD acct'!$A$5:$M$500,7,FALSE))</f>
        <v>PERSONAL SERVICES</v>
      </c>
      <c r="G37" t="str">
        <f>IF($Q37="","",VLOOKUP($Q37,'Dept Head vs YTD acct'!$A$5:$M$500,8,FALSE))</f>
        <v>1121</v>
      </c>
      <c r="H37" t="str">
        <f>IF($Q37="","",VLOOKUP($Q37,'Dept Head vs YTD acct'!$A$5:$M$500,9,FALSE))</f>
        <v>PH EDUCATOR II</v>
      </c>
      <c r="I37" s="10">
        <f>IF($Q37="","",VLOOKUP($Q37,'Dept Head vs YTD acct'!$A$5:$M$500,10,FALSE))</f>
        <v>46242</v>
      </c>
      <c r="J37" s="10">
        <f>IF($Q37="","",VLOOKUP($Q37,'Dept Head vs YTD acct'!$A$5:$M$500,11,FALSE))</f>
        <v>0</v>
      </c>
      <c r="K37" s="10">
        <f t="shared" si="0"/>
        <v>46242</v>
      </c>
      <c r="L37" s="6">
        <f t="shared" si="1"/>
        <v>0</v>
      </c>
      <c r="Q37">
        <f>IF((MAX($Q$4:Q36)+1)&gt;Data!$C$1,"",MAX($Q$4:Q36)+1)</f>
        <v>33</v>
      </c>
    </row>
    <row r="38" spans="1:17" x14ac:dyDescent="0.2">
      <c r="A38" t="str">
        <f>IF($Q38="","",VLOOKUP($Q38,'Dept Head vs YTD acct'!$A$5:$M$500,2,FALSE))</f>
        <v>A</v>
      </c>
      <c r="B38" t="str">
        <f>IF($Q38="","",VLOOKUP($Q38,'Dept Head vs YTD acct'!$A$5:$M$500,3,FALSE))</f>
        <v>GENERAL FUND</v>
      </c>
      <c r="C38" t="str">
        <f>IF($Q38="","",VLOOKUP($Q38,'Dept Head vs YTD acct'!$A$5:$M$500,4,FALSE))</f>
        <v>4059</v>
      </c>
      <c r="D38" t="str">
        <f>IF($Q38="","",VLOOKUP($Q38,'Dept Head vs YTD acct'!$A$5:$M$500,5,FALSE))</f>
        <v>EARLY INTERVENTION PROGRAM</v>
      </c>
      <c r="E38" t="str">
        <f>IF($Q38="","",VLOOKUP($Q38,'Dept Head vs YTD acct'!$A$5:$M$500,6,FALSE))</f>
        <v>4000</v>
      </c>
      <c r="F38" t="str">
        <f>IF($Q38="","",VLOOKUP($Q38,'Dept Head vs YTD acct'!$A$5:$M$500,7,FALSE))</f>
        <v>CONTRACTUAL EXPENSES</v>
      </c>
      <c r="G38" t="str">
        <f>IF($Q38="","",VLOOKUP($Q38,'Dept Head vs YTD acct'!$A$5:$M$500,8,FALSE))</f>
        <v>4209</v>
      </c>
      <c r="H38" t="str">
        <f>IF($Q38="","",VLOOKUP($Q38,'Dept Head vs YTD acct'!$A$5:$M$500,9,FALSE))</f>
        <v>E.I. SERVICES</v>
      </c>
      <c r="I38" s="10">
        <f>IF($Q38="","",VLOOKUP($Q38,'Dept Head vs YTD acct'!$A$5:$M$500,10,FALSE))</f>
        <v>105000</v>
      </c>
      <c r="J38" s="10">
        <f>IF($Q38="","",VLOOKUP($Q38,'Dept Head vs YTD acct'!$A$5:$M$500,11,FALSE))</f>
        <v>61316.49</v>
      </c>
      <c r="K38" s="10">
        <f t="shared" si="0"/>
        <v>43683.51</v>
      </c>
      <c r="L38" s="6">
        <f t="shared" si="1"/>
        <v>0.58399999999999996</v>
      </c>
      <c r="Q38">
        <f>IF((MAX($Q$4:Q37)+1)&gt;Data!$C$1,"",MAX($Q$4:Q37)+1)</f>
        <v>34</v>
      </c>
    </row>
    <row r="39" spans="1:17" x14ac:dyDescent="0.2">
      <c r="A39" t="str">
        <f>IF($Q39="","",VLOOKUP($Q39,'Dept Head vs YTD acct'!$A$5:$M$500,2,FALSE))</f>
        <v>A</v>
      </c>
      <c r="B39" t="str">
        <f>IF($Q39="","",VLOOKUP($Q39,'Dept Head vs YTD acct'!$A$5:$M$500,3,FALSE))</f>
        <v>GENERAL FUND</v>
      </c>
      <c r="C39" t="str">
        <f>IF($Q39="","",VLOOKUP($Q39,'Dept Head vs YTD acct'!$A$5:$M$500,4,FALSE))</f>
        <v>4310</v>
      </c>
      <c r="D39" t="str">
        <f>IF($Q39="","",VLOOKUP($Q39,'Dept Head vs YTD acct'!$A$5:$M$500,5,FALSE))</f>
        <v>MENTAL HEALTH</v>
      </c>
      <c r="E39" t="str">
        <f>IF($Q39="","",VLOOKUP($Q39,'Dept Head vs YTD acct'!$A$5:$M$500,6,FALSE))</f>
        <v>1000</v>
      </c>
      <c r="F39" t="str">
        <f>IF($Q39="","",VLOOKUP($Q39,'Dept Head vs YTD acct'!$A$5:$M$500,7,FALSE))</f>
        <v>PERSONAL SERVICES</v>
      </c>
      <c r="G39" t="str">
        <f>IF($Q39="","",VLOOKUP($Q39,'Dept Head vs YTD acct'!$A$5:$M$500,8,FALSE))</f>
        <v>1038</v>
      </c>
      <c r="H39" t="str">
        <f>IF($Q39="","",VLOOKUP($Q39,'Dept Head vs YTD acct'!$A$5:$M$500,9,FALSE))</f>
        <v>QUALITY ASSURANCE COORD G18</v>
      </c>
      <c r="I39" s="10">
        <f>IF($Q39="","",VLOOKUP($Q39,'Dept Head vs YTD acct'!$A$5:$M$500,10,FALSE))</f>
        <v>46242</v>
      </c>
      <c r="J39" s="10">
        <f>IF($Q39="","",VLOOKUP($Q39,'Dept Head vs YTD acct'!$A$5:$M$500,11,FALSE))</f>
        <v>2813.51</v>
      </c>
      <c r="K39" s="10">
        <f t="shared" si="0"/>
        <v>43428.49</v>
      </c>
      <c r="L39" s="6">
        <f t="shared" si="1"/>
        <v>6.08E-2</v>
      </c>
      <c r="Q39">
        <f>IF((MAX($Q$4:Q38)+1)&gt;Data!$C$1,"",MAX($Q$4:Q38)+1)</f>
        <v>35</v>
      </c>
    </row>
    <row r="40" spans="1:17" x14ac:dyDescent="0.2">
      <c r="A40" t="str">
        <f>IF($Q40="","",VLOOKUP($Q40,'Dept Head vs YTD acct'!$A$5:$M$500,2,FALSE))</f>
        <v>A</v>
      </c>
      <c r="B40" t="str">
        <f>IF($Q40="","",VLOOKUP($Q40,'Dept Head vs YTD acct'!$A$5:$M$500,3,FALSE))</f>
        <v>GENERAL FUND</v>
      </c>
      <c r="C40" t="str">
        <f>IF($Q40="","",VLOOKUP($Q40,'Dept Head vs YTD acct'!$A$5:$M$500,4,FALSE))</f>
        <v>5630</v>
      </c>
      <c r="D40" t="str">
        <f>IF($Q40="","",VLOOKUP($Q40,'Dept Head vs YTD acct'!$A$5:$M$500,5,FALSE))</f>
        <v>TRANSPORTATION</v>
      </c>
      <c r="E40" t="str">
        <f>IF($Q40="","",VLOOKUP($Q40,'Dept Head vs YTD acct'!$A$5:$M$500,6,FALSE))</f>
        <v>4000</v>
      </c>
      <c r="F40" t="str">
        <f>IF($Q40="","",VLOOKUP($Q40,'Dept Head vs YTD acct'!$A$5:$M$500,7,FALSE))</f>
        <v>CONTRACTUAL EXPENSES</v>
      </c>
      <c r="G40" t="str">
        <f>IF($Q40="","",VLOOKUP($Q40,'Dept Head vs YTD acct'!$A$5:$M$500,8,FALSE))</f>
        <v>4307</v>
      </c>
      <c r="H40" t="str">
        <f>IF($Q40="","",VLOOKUP($Q40,'Dept Head vs YTD acct'!$A$5:$M$500,9,FALSE))</f>
        <v>MEDICAID SR COUNCIL CONTRACT</v>
      </c>
      <c r="I40" s="10">
        <f>IF($Q40="","",VLOOKUP($Q40,'Dept Head vs YTD acct'!$A$5:$M$500,10,FALSE))</f>
        <v>205000</v>
      </c>
      <c r="J40" s="10">
        <f>IF($Q40="","",VLOOKUP($Q40,'Dept Head vs YTD acct'!$A$5:$M$500,11,FALSE))</f>
        <v>162416.07</v>
      </c>
      <c r="K40" s="10">
        <f t="shared" si="0"/>
        <v>42583.929999999993</v>
      </c>
      <c r="L40" s="6">
        <f t="shared" si="1"/>
        <v>0.7923</v>
      </c>
      <c r="Q40">
        <f>IF((MAX($Q$4:Q39)+1)&gt;Data!$C$1,"",MAX($Q$4:Q39)+1)</f>
        <v>36</v>
      </c>
    </row>
    <row r="41" spans="1:17" x14ac:dyDescent="0.2">
      <c r="A41" t="str">
        <f>IF($Q41="","",VLOOKUP($Q41,'Dept Head vs YTD acct'!$A$5:$M$500,2,FALSE))</f>
        <v>A</v>
      </c>
      <c r="B41" t="str">
        <f>IF($Q41="","",VLOOKUP($Q41,'Dept Head vs YTD acct'!$A$5:$M$500,3,FALSE))</f>
        <v>GENERAL FUND</v>
      </c>
      <c r="C41" t="str">
        <f>IF($Q41="","",VLOOKUP($Q41,'Dept Head vs YTD acct'!$A$5:$M$500,4,FALSE))</f>
        <v>1170</v>
      </c>
      <c r="D41" t="str">
        <f>IF($Q41="","",VLOOKUP($Q41,'Dept Head vs YTD acct'!$A$5:$M$500,5,FALSE))</f>
        <v>LEGAL DEFENSE OF INDIGENTS</v>
      </c>
      <c r="E41" t="str">
        <f>IF($Q41="","",VLOOKUP($Q41,'Dept Head vs YTD acct'!$A$5:$M$500,6,FALSE))</f>
        <v>4000</v>
      </c>
      <c r="F41" t="str">
        <f>IF($Q41="","",VLOOKUP($Q41,'Dept Head vs YTD acct'!$A$5:$M$500,7,FALSE))</f>
        <v>CONTRACTUAL EXPENSES</v>
      </c>
      <c r="G41" t="str">
        <f>IF($Q41="","",VLOOKUP($Q41,'Dept Head vs YTD acct'!$A$5:$M$500,8,FALSE))</f>
        <v>4222</v>
      </c>
      <c r="H41" t="str">
        <f>IF($Q41="","",VLOOKUP($Q41,'Dept Head vs YTD acct'!$A$5:$M$500,9,FALSE))</f>
        <v>CLIENT SERVICES</v>
      </c>
      <c r="I41" s="10">
        <f>IF($Q41="","",VLOOKUP($Q41,'Dept Head vs YTD acct'!$A$5:$M$500,10,FALSE))</f>
        <v>45660</v>
      </c>
      <c r="J41" s="10">
        <f>IF($Q41="","",VLOOKUP($Q41,'Dept Head vs YTD acct'!$A$5:$M$500,11,FALSE))</f>
        <v>3983.81</v>
      </c>
      <c r="K41" s="10">
        <f t="shared" si="0"/>
        <v>41676.19</v>
      </c>
      <c r="L41" s="6">
        <f t="shared" si="1"/>
        <v>8.72E-2</v>
      </c>
      <c r="Q41">
        <f>IF((MAX($Q$4:Q40)+1)&gt;Data!$C$1,"",MAX($Q$4:Q40)+1)</f>
        <v>37</v>
      </c>
    </row>
    <row r="42" spans="1:17" x14ac:dyDescent="0.2">
      <c r="A42" t="str">
        <f>IF($Q42="","",VLOOKUP($Q42,'Dept Head vs YTD acct'!$A$5:$M$500,2,FALSE))</f>
        <v>A</v>
      </c>
      <c r="B42" t="str">
        <f>IF($Q42="","",VLOOKUP($Q42,'Dept Head vs YTD acct'!$A$5:$M$500,3,FALSE))</f>
        <v>GENERAL FUND</v>
      </c>
      <c r="C42" t="str">
        <f>IF($Q42="","",VLOOKUP($Q42,'Dept Head vs YTD acct'!$A$5:$M$500,4,FALSE))</f>
        <v>6010</v>
      </c>
      <c r="D42" t="str">
        <f>IF($Q42="","",VLOOKUP($Q42,'Dept Head vs YTD acct'!$A$5:$M$500,5,FALSE))</f>
        <v>SOCIAL SERVICES ADMIN</v>
      </c>
      <c r="E42" t="str">
        <f>IF($Q42="","",VLOOKUP($Q42,'Dept Head vs YTD acct'!$A$5:$M$500,6,FALSE))</f>
        <v>1000</v>
      </c>
      <c r="F42" t="str">
        <f>IF($Q42="","",VLOOKUP($Q42,'Dept Head vs YTD acct'!$A$5:$M$500,7,FALSE))</f>
        <v>PERSONAL SERVICES</v>
      </c>
      <c r="G42" t="str">
        <f>IF($Q42="","",VLOOKUP($Q42,'Dept Head vs YTD acct'!$A$5:$M$500,8,FALSE))</f>
        <v>1008</v>
      </c>
      <c r="H42" t="str">
        <f>IF($Q42="","",VLOOKUP($Q42,'Dept Head vs YTD acct'!$A$5:$M$500,9,FALSE))</f>
        <v>CASEWORKER            G15</v>
      </c>
      <c r="I42" s="10">
        <f>IF($Q42="","",VLOOKUP($Q42,'Dept Head vs YTD acct'!$A$5:$M$500,10,FALSE))</f>
        <v>41324</v>
      </c>
      <c r="J42" s="10">
        <f>IF($Q42="","",VLOOKUP($Q42,'Dept Head vs YTD acct'!$A$5:$M$500,11,FALSE))</f>
        <v>0</v>
      </c>
      <c r="K42" s="10">
        <f t="shared" si="0"/>
        <v>41324</v>
      </c>
      <c r="L42" s="6">
        <f t="shared" si="1"/>
        <v>0</v>
      </c>
      <c r="Q42">
        <f>IF((MAX($Q$4:Q41)+1)&gt;Data!$C$1,"",MAX($Q$4:Q41)+1)</f>
        <v>38</v>
      </c>
    </row>
    <row r="43" spans="1:17" x14ac:dyDescent="0.2">
      <c r="A43" t="str">
        <f>IF($Q43="","",VLOOKUP($Q43,'Dept Head vs YTD acct'!$A$5:$M$500,2,FALSE))</f>
        <v>A</v>
      </c>
      <c r="B43" t="str">
        <f>IF($Q43="","",VLOOKUP($Q43,'Dept Head vs YTD acct'!$A$5:$M$500,3,FALSE))</f>
        <v>GENERAL FUND</v>
      </c>
      <c r="C43" t="str">
        <f>IF($Q43="","",VLOOKUP($Q43,'Dept Head vs YTD acct'!$A$5:$M$500,4,FALSE))</f>
        <v>8020</v>
      </c>
      <c r="D43" t="str">
        <f>IF($Q43="","",VLOOKUP($Q43,'Dept Head vs YTD acct'!$A$5:$M$500,5,FALSE))</f>
        <v>PLANNING AND DEVELOPMENT</v>
      </c>
      <c r="E43" t="str">
        <f>IF($Q43="","",VLOOKUP($Q43,'Dept Head vs YTD acct'!$A$5:$M$500,6,FALSE))</f>
        <v>1000</v>
      </c>
      <c r="F43" t="str">
        <f>IF($Q43="","",VLOOKUP($Q43,'Dept Head vs YTD acct'!$A$5:$M$500,7,FALSE))</f>
        <v>PERSONAL SERVICES</v>
      </c>
      <c r="G43" t="str">
        <f>IF($Q43="","",VLOOKUP($Q43,'Dept Head vs YTD acct'!$A$5:$M$500,8,FALSE))</f>
        <v>1008</v>
      </c>
      <c r="H43" t="str">
        <f>IF($Q43="","",VLOOKUP($Q43,'Dept Head vs YTD acct'!$A$5:$M$500,9,FALSE))</f>
        <v>PLANNER    G15</v>
      </c>
      <c r="I43" s="10">
        <f>IF($Q43="","",VLOOKUP($Q43,'Dept Head vs YTD acct'!$A$5:$M$500,10,FALSE))</f>
        <v>41324</v>
      </c>
      <c r="J43" s="10">
        <f>IF($Q43="","",VLOOKUP($Q43,'Dept Head vs YTD acct'!$A$5:$M$500,11,FALSE))</f>
        <v>0</v>
      </c>
      <c r="K43" s="10">
        <f t="shared" si="0"/>
        <v>41324</v>
      </c>
      <c r="L43" s="6">
        <f t="shared" si="1"/>
        <v>0</v>
      </c>
      <c r="Q43">
        <f>IF((MAX($Q$4:Q42)+1)&gt;Data!$C$1,"",MAX($Q$4:Q42)+1)</f>
        <v>39</v>
      </c>
    </row>
    <row r="44" spans="1:17" x14ac:dyDescent="0.2">
      <c r="A44" t="str">
        <f>IF($Q44="","",VLOOKUP($Q44,'Dept Head vs YTD acct'!$A$5:$M$500,2,FALSE))</f>
        <v>A</v>
      </c>
      <c r="B44" t="str">
        <f>IF($Q44="","",VLOOKUP($Q44,'Dept Head vs YTD acct'!$A$5:$M$500,3,FALSE))</f>
        <v>GENERAL FUND</v>
      </c>
      <c r="C44" t="str">
        <f>IF($Q44="","",VLOOKUP($Q44,'Dept Head vs YTD acct'!$A$5:$M$500,4,FALSE))</f>
        <v>4252</v>
      </c>
      <c r="D44" t="str">
        <f>IF($Q44="","",VLOOKUP($Q44,'Dept Head vs YTD acct'!$A$5:$M$500,5,FALSE))</f>
        <v>CHEMICAL DEPENDENCY CLINIC</v>
      </c>
      <c r="E44" t="str">
        <f>IF($Q44="","",VLOOKUP($Q44,'Dept Head vs YTD acct'!$A$5:$M$500,6,FALSE))</f>
        <v>1000</v>
      </c>
      <c r="F44" t="str">
        <f>IF($Q44="","",VLOOKUP($Q44,'Dept Head vs YTD acct'!$A$5:$M$500,7,FALSE))</f>
        <v>PERSONAL SERVICES</v>
      </c>
      <c r="G44" t="str">
        <f>IF($Q44="","",VLOOKUP($Q44,'Dept Head vs YTD acct'!$A$5:$M$500,8,FALSE))</f>
        <v>1017</v>
      </c>
      <c r="H44" t="str">
        <f>IF($Q44="","",VLOOKUP($Q44,'Dept Head vs YTD acct'!$A$5:$M$500,9,FALSE))</f>
        <v>CREDENTIALED CDC G-16</v>
      </c>
      <c r="I44" s="10">
        <f>IF($Q44="","",VLOOKUP($Q44,'Dept Head vs YTD acct'!$A$5:$M$500,10,FALSE))</f>
        <v>44942</v>
      </c>
      <c r="J44" s="10">
        <f>IF($Q44="","",VLOOKUP($Q44,'Dept Head vs YTD acct'!$A$5:$M$500,11,FALSE))</f>
        <v>3713.61</v>
      </c>
      <c r="K44" s="10">
        <f t="shared" si="0"/>
        <v>41228.39</v>
      </c>
      <c r="L44" s="6">
        <f t="shared" si="1"/>
        <v>8.2600000000000007E-2</v>
      </c>
      <c r="Q44">
        <f>IF((MAX($Q$4:Q43)+1)&gt;Data!$C$1,"",MAX($Q$4:Q43)+1)</f>
        <v>40</v>
      </c>
    </row>
    <row r="45" spans="1:17" x14ac:dyDescent="0.2">
      <c r="A45" t="str">
        <f>IF($Q45="","",VLOOKUP($Q45,'Dept Head vs YTD acct'!$A$5:$M$500,2,FALSE))</f>
        <v>A</v>
      </c>
      <c r="B45" t="str">
        <f>IF($Q45="","",VLOOKUP($Q45,'Dept Head vs YTD acct'!$A$5:$M$500,3,FALSE))</f>
        <v>GENERAL FUND</v>
      </c>
      <c r="C45" t="str">
        <f>IF($Q45="","",VLOOKUP($Q45,'Dept Head vs YTD acct'!$A$5:$M$500,4,FALSE))</f>
        <v>4322</v>
      </c>
      <c r="D45" t="str">
        <f>IF($Q45="","",VLOOKUP($Q45,'Dept Head vs YTD acct'!$A$5:$M$500,5,FALSE))</f>
        <v>ADULT REHAB PROGRAM</v>
      </c>
      <c r="E45" t="str">
        <f>IF($Q45="","",VLOOKUP($Q45,'Dept Head vs YTD acct'!$A$5:$M$500,6,FALSE))</f>
        <v>4000</v>
      </c>
      <c r="F45" t="str">
        <f>IF($Q45="","",VLOOKUP($Q45,'Dept Head vs YTD acct'!$A$5:$M$500,7,FALSE))</f>
        <v>CONTRACTUAL EXPENSES</v>
      </c>
      <c r="G45" t="str">
        <f>IF($Q45="","",VLOOKUP($Q45,'Dept Head vs YTD acct'!$A$5:$M$500,8,FALSE))</f>
        <v>4618</v>
      </c>
      <c r="H45" t="str">
        <f>IF($Q45="","",VLOOKUP($Q45,'Dept Head vs YTD acct'!$A$5:$M$500,9,FALSE))</f>
        <v>ADULT REHAB PROGRAM</v>
      </c>
      <c r="I45" s="10">
        <f>IF($Q45="","",VLOOKUP($Q45,'Dept Head vs YTD acct'!$A$5:$M$500,10,FALSE))</f>
        <v>136160</v>
      </c>
      <c r="J45" s="10">
        <f>IF($Q45="","",VLOOKUP($Q45,'Dept Head vs YTD acct'!$A$5:$M$500,11,FALSE))</f>
        <v>95000</v>
      </c>
      <c r="K45" s="10">
        <f t="shared" si="0"/>
        <v>41160</v>
      </c>
      <c r="L45" s="6">
        <f t="shared" si="1"/>
        <v>0.69769999999999999</v>
      </c>
      <c r="Q45">
        <f>IF((MAX($Q$4:Q44)+1)&gt;Data!$C$1,"",MAX($Q$4:Q44)+1)</f>
        <v>41</v>
      </c>
    </row>
    <row r="46" spans="1:17" x14ac:dyDescent="0.2">
      <c r="A46" t="str">
        <f>IF($Q46="","",VLOOKUP($Q46,'Dept Head vs YTD acct'!$A$5:$M$500,2,FALSE))</f>
        <v>A</v>
      </c>
      <c r="B46" t="str">
        <f>IF($Q46="","",VLOOKUP($Q46,'Dept Head vs YTD acct'!$A$5:$M$500,3,FALSE))</f>
        <v>GENERAL FUND</v>
      </c>
      <c r="C46" t="str">
        <f>IF($Q46="","",VLOOKUP($Q46,'Dept Head vs YTD acct'!$A$5:$M$500,4,FALSE))</f>
        <v>5630</v>
      </c>
      <c r="D46" t="str">
        <f>IF($Q46="","",VLOOKUP($Q46,'Dept Head vs YTD acct'!$A$5:$M$500,5,FALSE))</f>
        <v>TRANSPORTATION</v>
      </c>
      <c r="E46" t="str">
        <f>IF($Q46="","",VLOOKUP($Q46,'Dept Head vs YTD acct'!$A$5:$M$500,6,FALSE))</f>
        <v>2000</v>
      </c>
      <c r="F46" t="str">
        <f>IF($Q46="","",VLOOKUP($Q46,'Dept Head vs YTD acct'!$A$5:$M$500,7,FALSE))</f>
        <v>EQUIPMENT</v>
      </c>
      <c r="G46" t="str">
        <f>IF($Q46="","",VLOOKUP($Q46,'Dept Head vs YTD acct'!$A$5:$M$500,8,FALSE))</f>
        <v>2101</v>
      </c>
      <c r="H46" t="str">
        <f>IF($Q46="","",VLOOKUP($Q46,'Dept Head vs YTD acct'!$A$5:$M$500,9,FALSE))</f>
        <v>OFFICE FURNITURE</v>
      </c>
      <c r="I46" s="10">
        <f>IF($Q46="","",VLOOKUP($Q46,'Dept Head vs YTD acct'!$A$5:$M$500,10,FALSE))</f>
        <v>40400</v>
      </c>
      <c r="J46" s="10">
        <f>IF($Q46="","",VLOOKUP($Q46,'Dept Head vs YTD acct'!$A$5:$M$500,11,FALSE))</f>
        <v>0</v>
      </c>
      <c r="K46" s="10">
        <f t="shared" si="0"/>
        <v>40400</v>
      </c>
      <c r="L46" s="6">
        <f t="shared" si="1"/>
        <v>0</v>
      </c>
      <c r="Q46">
        <f>IF((MAX($Q$4:Q45)+1)&gt;Data!$C$1,"",MAX($Q$4:Q45)+1)</f>
        <v>42</v>
      </c>
    </row>
    <row r="47" spans="1:17" x14ac:dyDescent="0.2">
      <c r="A47" t="str">
        <f>IF($Q47="","",VLOOKUP($Q47,'Dept Head vs YTD acct'!$A$5:$M$500,2,FALSE))</f>
        <v>A</v>
      </c>
      <c r="B47" t="str">
        <f>IF($Q47="","",VLOOKUP($Q47,'Dept Head vs YTD acct'!$A$5:$M$500,3,FALSE))</f>
        <v>GENERAL FUND</v>
      </c>
      <c r="C47" t="str">
        <f>IF($Q47="","",VLOOKUP($Q47,'Dept Head vs YTD acct'!$A$5:$M$500,4,FALSE))</f>
        <v>4252</v>
      </c>
      <c r="D47" t="str">
        <f>IF($Q47="","",VLOOKUP($Q47,'Dept Head vs YTD acct'!$A$5:$M$500,5,FALSE))</f>
        <v>CHEMICAL DEPENDENCY CLINIC</v>
      </c>
      <c r="E47" t="str">
        <f>IF($Q47="","",VLOOKUP($Q47,'Dept Head vs YTD acct'!$A$5:$M$500,6,FALSE))</f>
        <v>1000</v>
      </c>
      <c r="F47" t="str">
        <f>IF($Q47="","",VLOOKUP($Q47,'Dept Head vs YTD acct'!$A$5:$M$500,7,FALSE))</f>
        <v>PERSONAL SERVICES</v>
      </c>
      <c r="G47" t="str">
        <f>IF($Q47="","",VLOOKUP($Q47,'Dept Head vs YTD acct'!$A$5:$M$500,8,FALSE))</f>
        <v>1022</v>
      </c>
      <c r="H47" t="str">
        <f>IF($Q47="","",VLOOKUP($Q47,'Dept Head vs YTD acct'!$A$5:$M$500,9,FALSE))</f>
        <v>ADMINISTRATIVE SUPP III G12</v>
      </c>
      <c r="I47" s="10">
        <f>IF($Q47="","",VLOOKUP($Q47,'Dept Head vs YTD acct'!$A$5:$M$500,10,FALSE))</f>
        <v>42173</v>
      </c>
      <c r="J47" s="10">
        <f>IF($Q47="","",VLOOKUP($Q47,'Dept Head vs YTD acct'!$A$5:$M$500,11,FALSE))</f>
        <v>4104.1899999999996</v>
      </c>
      <c r="K47" s="10">
        <f t="shared" si="0"/>
        <v>38068.81</v>
      </c>
      <c r="L47" s="6">
        <f t="shared" si="1"/>
        <v>9.7299999999999998E-2</v>
      </c>
      <c r="Q47">
        <f>IF((MAX($Q$4:Q46)+1)&gt;Data!$C$1,"",MAX($Q$4:Q46)+1)</f>
        <v>43</v>
      </c>
    </row>
    <row r="48" spans="1:17" x14ac:dyDescent="0.2">
      <c r="A48" t="str">
        <f>IF($Q48="","",VLOOKUP($Q48,'Dept Head vs YTD acct'!$A$5:$M$500,2,FALSE))</f>
        <v>A</v>
      </c>
      <c r="B48" t="str">
        <f>IF($Q48="","",VLOOKUP($Q48,'Dept Head vs YTD acct'!$A$5:$M$500,3,FALSE))</f>
        <v>GENERAL FUND</v>
      </c>
      <c r="C48" t="str">
        <f>IF($Q48="","",VLOOKUP($Q48,'Dept Head vs YTD acct'!$A$5:$M$500,4,FALSE))</f>
        <v>6102</v>
      </c>
      <c r="D48" t="str">
        <f>IF($Q48="","",VLOOKUP($Q48,'Dept Head vs YTD acct'!$A$5:$M$500,5,FALSE))</f>
        <v>MEDICAL ASSISTANCE - MMIS</v>
      </c>
      <c r="E48" t="str">
        <f>IF($Q48="","",VLOOKUP($Q48,'Dept Head vs YTD acct'!$A$5:$M$500,6,FALSE))</f>
        <v>4000</v>
      </c>
      <c r="F48" t="str">
        <f>IF($Q48="","",VLOOKUP($Q48,'Dept Head vs YTD acct'!$A$5:$M$500,7,FALSE))</f>
        <v>CONTRACTUAL EXPENSES</v>
      </c>
      <c r="G48" t="str">
        <f>IF($Q48="","",VLOOKUP($Q48,'Dept Head vs YTD acct'!$A$5:$M$500,8,FALSE))</f>
        <v>4638</v>
      </c>
      <c r="H48" t="str">
        <f>IF($Q48="","",VLOOKUP($Q48,'Dept Head vs YTD acct'!$A$5:$M$500,9,FALSE))</f>
        <v>MEDICAID-LOCAL SHARE</v>
      </c>
      <c r="I48" s="10">
        <f>IF($Q48="","",VLOOKUP($Q48,'Dept Head vs YTD acct'!$A$5:$M$500,10,FALSE))</f>
        <v>5518136</v>
      </c>
      <c r="J48" s="10">
        <f>IF($Q48="","",VLOOKUP($Q48,'Dept Head vs YTD acct'!$A$5:$M$500,11,FALSE))</f>
        <v>5480423</v>
      </c>
      <c r="K48" s="10">
        <f t="shared" si="0"/>
        <v>37713</v>
      </c>
      <c r="L48" s="6">
        <f t="shared" si="1"/>
        <v>0.99319999999999997</v>
      </c>
      <c r="Q48">
        <f>IF((MAX($Q$4:Q47)+1)&gt;Data!$C$1,"",MAX($Q$4:Q47)+1)</f>
        <v>44</v>
      </c>
    </row>
    <row r="49" spans="1:17" x14ac:dyDescent="0.2">
      <c r="A49" t="str">
        <f>IF($Q49="","",VLOOKUP($Q49,'Dept Head vs YTD acct'!$A$5:$M$500,2,FALSE))</f>
        <v>A</v>
      </c>
      <c r="B49" t="str">
        <f>IF($Q49="","",VLOOKUP($Q49,'Dept Head vs YTD acct'!$A$5:$M$500,3,FALSE))</f>
        <v>GENERAL FUND</v>
      </c>
      <c r="C49" t="str">
        <f>IF($Q49="","",VLOOKUP($Q49,'Dept Head vs YTD acct'!$A$5:$M$500,4,FALSE))</f>
        <v>6010</v>
      </c>
      <c r="D49" t="str">
        <f>IF($Q49="","",VLOOKUP($Q49,'Dept Head vs YTD acct'!$A$5:$M$500,5,FALSE))</f>
        <v>SOCIAL SERVICES ADMIN</v>
      </c>
      <c r="E49" t="str">
        <f>IF($Q49="","",VLOOKUP($Q49,'Dept Head vs YTD acct'!$A$5:$M$500,6,FALSE))</f>
        <v>1000</v>
      </c>
      <c r="F49" t="str">
        <f>IF($Q49="","",VLOOKUP($Q49,'Dept Head vs YTD acct'!$A$5:$M$500,7,FALSE))</f>
        <v>PERSONAL SERVICES</v>
      </c>
      <c r="G49" t="str">
        <f>IF($Q49="","",VLOOKUP($Q49,'Dept Head vs YTD acct'!$A$5:$M$500,8,FALSE))</f>
        <v>1377</v>
      </c>
      <c r="H49" t="str">
        <f>IF($Q49="","",VLOOKUP($Q49,'Dept Head vs YTD acct'!$A$5:$M$500,9,FALSE))</f>
        <v>EMPLOYMENT REP        G</v>
      </c>
      <c r="I49" s="10">
        <f>IF($Q49="","",VLOOKUP($Q49,'Dept Head vs YTD acct'!$A$5:$M$500,10,FALSE))</f>
        <v>35353</v>
      </c>
      <c r="J49" s="10">
        <f>IF($Q49="","",VLOOKUP($Q49,'Dept Head vs YTD acct'!$A$5:$M$500,11,FALSE))</f>
        <v>0</v>
      </c>
      <c r="K49" s="10">
        <f t="shared" si="0"/>
        <v>35353</v>
      </c>
      <c r="L49" s="6">
        <f t="shared" si="1"/>
        <v>0</v>
      </c>
      <c r="Q49">
        <f>IF((MAX($Q$4:Q48)+1)&gt;Data!$C$1,"",MAX($Q$4:Q48)+1)</f>
        <v>45</v>
      </c>
    </row>
    <row r="50" spans="1:17" x14ac:dyDescent="0.2">
      <c r="A50" t="str">
        <f>IF($Q50="","",VLOOKUP($Q50,'Dept Head vs YTD acct'!$A$5:$M$500,2,FALSE))</f>
        <v>A</v>
      </c>
      <c r="B50" t="str">
        <f>IF($Q50="","",VLOOKUP($Q50,'Dept Head vs YTD acct'!$A$5:$M$500,3,FALSE))</f>
        <v>GENERAL FUND</v>
      </c>
      <c r="C50" t="str">
        <f>IF($Q50="","",VLOOKUP($Q50,'Dept Head vs YTD acct'!$A$5:$M$500,4,FALSE))</f>
        <v>3110</v>
      </c>
      <c r="D50" t="str">
        <f>IF($Q50="","",VLOOKUP($Q50,'Dept Head vs YTD acct'!$A$5:$M$500,5,FALSE))</f>
        <v>SHERIFF</v>
      </c>
      <c r="E50" t="str">
        <f>IF($Q50="","",VLOOKUP($Q50,'Dept Head vs YTD acct'!$A$5:$M$500,6,FALSE))</f>
        <v>1000</v>
      </c>
      <c r="F50" t="str">
        <f>IF($Q50="","",VLOOKUP($Q50,'Dept Head vs YTD acct'!$A$5:$M$500,7,FALSE))</f>
        <v>PERSONAL SERVICES</v>
      </c>
      <c r="G50" t="str">
        <f>IF($Q50="","",VLOOKUP($Q50,'Dept Head vs YTD acct'!$A$5:$M$500,8,FALSE))</f>
        <v>1002</v>
      </c>
      <c r="H50" t="str">
        <f>IF($Q50="","",VLOOKUP($Q50,'Dept Head vs YTD acct'!$A$5:$M$500,9,FALSE))</f>
        <v>CHIEF DEPUTY</v>
      </c>
      <c r="I50" s="10">
        <f>IF($Q50="","",VLOOKUP($Q50,'Dept Head vs YTD acct'!$A$5:$M$500,10,FALSE))</f>
        <v>60160</v>
      </c>
      <c r="J50" s="10">
        <f>IF($Q50="","",VLOOKUP($Q50,'Dept Head vs YTD acct'!$A$5:$M$500,11,FALSE))</f>
        <v>25046.19</v>
      </c>
      <c r="K50" s="10">
        <f t="shared" si="0"/>
        <v>35113.81</v>
      </c>
      <c r="L50" s="6">
        <f t="shared" si="1"/>
        <v>0.4163</v>
      </c>
      <c r="Q50">
        <f>IF((MAX($Q$4:Q49)+1)&gt;Data!$C$1,"",MAX($Q$4:Q49)+1)</f>
        <v>46</v>
      </c>
    </row>
    <row r="51" spans="1:17" x14ac:dyDescent="0.2">
      <c r="A51" t="str">
        <f>IF($Q51="","",VLOOKUP($Q51,'Dept Head vs YTD acct'!$A$5:$M$500,2,FALSE))</f>
        <v>A</v>
      </c>
      <c r="B51" t="str">
        <f>IF($Q51="","",VLOOKUP($Q51,'Dept Head vs YTD acct'!$A$5:$M$500,3,FALSE))</f>
        <v>GENERAL FUND</v>
      </c>
      <c r="C51" t="str">
        <f>IF($Q51="","",VLOOKUP($Q51,'Dept Head vs YTD acct'!$A$5:$M$500,4,FALSE))</f>
        <v>4010</v>
      </c>
      <c r="D51" t="str">
        <f>IF($Q51="","",VLOOKUP($Q51,'Dept Head vs YTD acct'!$A$5:$M$500,5,FALSE))</f>
        <v>PUBLIC HEALTH</v>
      </c>
      <c r="E51" t="str">
        <f>IF($Q51="","",VLOOKUP($Q51,'Dept Head vs YTD acct'!$A$5:$M$500,6,FALSE))</f>
        <v>4000</v>
      </c>
      <c r="F51" t="str">
        <f>IF($Q51="","",VLOOKUP($Q51,'Dept Head vs YTD acct'!$A$5:$M$500,7,FALSE))</f>
        <v>CONTRACTUAL EXPENSES</v>
      </c>
      <c r="G51" t="str">
        <f>IF($Q51="","",VLOOKUP($Q51,'Dept Head vs YTD acct'!$A$5:$M$500,8,FALSE))</f>
        <v>4687</v>
      </c>
      <c r="H51" t="str">
        <f>IF($Q51="","",VLOOKUP($Q51,'Dept Head vs YTD acct'!$A$5:$M$500,9,FALSE))</f>
        <v>BIOTERRISM CONTRACTS</v>
      </c>
      <c r="I51" s="10">
        <f>IF($Q51="","",VLOOKUP($Q51,'Dept Head vs YTD acct'!$A$5:$M$500,10,FALSE))</f>
        <v>54435</v>
      </c>
      <c r="J51" s="10">
        <f>IF($Q51="","",VLOOKUP($Q51,'Dept Head vs YTD acct'!$A$5:$M$500,11,FALSE))</f>
        <v>22198.959999999999</v>
      </c>
      <c r="K51" s="10">
        <f t="shared" si="0"/>
        <v>32236.04</v>
      </c>
      <c r="L51" s="6">
        <f t="shared" si="1"/>
        <v>0.4078</v>
      </c>
      <c r="Q51">
        <f>IF((MAX($Q$4:Q50)+1)&gt;Data!$C$1,"",MAX($Q$4:Q50)+1)</f>
        <v>47</v>
      </c>
    </row>
    <row r="52" spans="1:17" x14ac:dyDescent="0.2">
      <c r="A52" t="str">
        <f>IF($Q52="","",VLOOKUP($Q52,'Dept Head vs YTD acct'!$A$5:$M$500,2,FALSE))</f>
        <v>A</v>
      </c>
      <c r="B52" t="str">
        <f>IF($Q52="","",VLOOKUP($Q52,'Dept Head vs YTD acct'!$A$5:$M$500,3,FALSE))</f>
        <v>GENERAL FUND</v>
      </c>
      <c r="C52" t="str">
        <f>IF($Q52="","",VLOOKUP($Q52,'Dept Head vs YTD acct'!$A$5:$M$500,4,FALSE))</f>
        <v>4010</v>
      </c>
      <c r="D52" t="str">
        <f>IF($Q52="","",VLOOKUP($Q52,'Dept Head vs YTD acct'!$A$5:$M$500,5,FALSE))</f>
        <v>PUBLIC HEALTH</v>
      </c>
      <c r="E52" t="str">
        <f>IF($Q52="","",VLOOKUP($Q52,'Dept Head vs YTD acct'!$A$5:$M$500,6,FALSE))</f>
        <v>4000</v>
      </c>
      <c r="F52" t="str">
        <f>IF($Q52="","",VLOOKUP($Q52,'Dept Head vs YTD acct'!$A$5:$M$500,7,FALSE))</f>
        <v>CONTRACTUAL EXPENSES</v>
      </c>
      <c r="G52" t="str">
        <f>IF($Q52="","",VLOOKUP($Q52,'Dept Head vs YTD acct'!$A$5:$M$500,8,FALSE))</f>
        <v>4678</v>
      </c>
      <c r="H52" t="str">
        <f>IF($Q52="","",VLOOKUP($Q52,'Dept Head vs YTD acct'!$A$5:$M$500,9,FALSE))</f>
        <v>DRINKING WATER ENHANCEMENT</v>
      </c>
      <c r="I52" s="10">
        <f>IF($Q52="","",VLOOKUP($Q52,'Dept Head vs YTD acct'!$A$5:$M$500,10,FALSE))</f>
        <v>45000</v>
      </c>
      <c r="J52" s="10">
        <f>IF($Q52="","",VLOOKUP($Q52,'Dept Head vs YTD acct'!$A$5:$M$500,11,FALSE))</f>
        <v>13400</v>
      </c>
      <c r="K52" s="10">
        <f t="shared" si="0"/>
        <v>31600</v>
      </c>
      <c r="L52" s="6">
        <f t="shared" si="1"/>
        <v>0.29780000000000001</v>
      </c>
      <c r="Q52">
        <f>IF((MAX($Q$4:Q51)+1)&gt;Data!$C$1,"",MAX($Q$4:Q51)+1)</f>
        <v>48</v>
      </c>
    </row>
    <row r="53" spans="1:17" x14ac:dyDescent="0.2">
      <c r="A53" t="str">
        <f>IF($Q53="","",VLOOKUP($Q53,'Dept Head vs YTD acct'!$A$5:$M$500,2,FALSE))</f>
        <v>A</v>
      </c>
      <c r="B53" t="str">
        <f>IF($Q53="","",VLOOKUP($Q53,'Dept Head vs YTD acct'!$A$5:$M$500,3,FALSE))</f>
        <v>GENERAL FUND</v>
      </c>
      <c r="C53" t="str">
        <f>IF($Q53="","",VLOOKUP($Q53,'Dept Head vs YTD acct'!$A$5:$M$500,4,FALSE))</f>
        <v>3140</v>
      </c>
      <c r="D53" t="str">
        <f>IF($Q53="","",VLOOKUP($Q53,'Dept Head vs YTD acct'!$A$5:$M$500,5,FALSE))</f>
        <v>PROBATION</v>
      </c>
      <c r="E53" t="str">
        <f>IF($Q53="","",VLOOKUP($Q53,'Dept Head vs YTD acct'!$A$5:$M$500,6,FALSE))</f>
        <v>1000</v>
      </c>
      <c r="F53" t="str">
        <f>IF($Q53="","",VLOOKUP($Q53,'Dept Head vs YTD acct'!$A$5:$M$500,7,FALSE))</f>
        <v>PERSONAL SERVICES</v>
      </c>
      <c r="G53" t="str">
        <f>IF($Q53="","",VLOOKUP($Q53,'Dept Head vs YTD acct'!$A$5:$M$500,8,FALSE))</f>
        <v>1016</v>
      </c>
      <c r="H53" t="str">
        <f>IF($Q53="","",VLOOKUP($Q53,'Dept Head vs YTD acct'!$A$5:$M$500,9,FALSE))</f>
        <v>SR. MH ADVOC CARE MGR  G17</v>
      </c>
      <c r="I53" s="10">
        <f>IF($Q53="","",VLOOKUP($Q53,'Dept Head vs YTD acct'!$A$5:$M$500,10,FALSE))</f>
        <v>46242</v>
      </c>
      <c r="J53" s="10">
        <f>IF($Q53="","",VLOOKUP($Q53,'Dept Head vs YTD acct'!$A$5:$M$500,11,FALSE))</f>
        <v>16122.74</v>
      </c>
      <c r="K53" s="10">
        <f t="shared" si="0"/>
        <v>30119.260000000002</v>
      </c>
      <c r="L53" s="6">
        <f t="shared" si="1"/>
        <v>0.34870000000000001</v>
      </c>
      <c r="Q53">
        <f>IF((MAX($Q$4:Q52)+1)&gt;Data!$C$1,"",MAX($Q$4:Q52)+1)</f>
        <v>49</v>
      </c>
    </row>
    <row r="54" spans="1:17" x14ac:dyDescent="0.2">
      <c r="A54" t="str">
        <f>IF($Q54="","",VLOOKUP($Q54,'Dept Head vs YTD acct'!$A$5:$M$500,2,FALSE))</f>
        <v>A</v>
      </c>
      <c r="B54" t="str">
        <f>IF($Q54="","",VLOOKUP($Q54,'Dept Head vs YTD acct'!$A$5:$M$500,3,FALSE))</f>
        <v>GENERAL FUND</v>
      </c>
      <c r="C54" t="str">
        <f>IF($Q54="","",VLOOKUP($Q54,'Dept Head vs YTD acct'!$A$5:$M$500,4,FALSE))</f>
        <v>3110</v>
      </c>
      <c r="D54" t="str">
        <f>IF($Q54="","",VLOOKUP($Q54,'Dept Head vs YTD acct'!$A$5:$M$500,5,FALSE))</f>
        <v>SHERIFF</v>
      </c>
      <c r="E54" t="str">
        <f>IF($Q54="","",VLOOKUP($Q54,'Dept Head vs YTD acct'!$A$5:$M$500,6,FALSE))</f>
        <v>2000</v>
      </c>
      <c r="F54" t="str">
        <f>IF($Q54="","",VLOOKUP($Q54,'Dept Head vs YTD acct'!$A$5:$M$500,7,FALSE))</f>
        <v>EQUIPMENT</v>
      </c>
      <c r="G54" t="str">
        <f>IF($Q54="","",VLOOKUP($Q54,'Dept Head vs YTD acct'!$A$5:$M$500,8,FALSE))</f>
        <v>2205</v>
      </c>
      <c r="H54" t="str">
        <f>IF($Q54="","",VLOOKUP($Q54,'Dept Head vs YTD acct'!$A$5:$M$500,9,FALSE))</f>
        <v>COMPUTER EQUIPMENT</v>
      </c>
      <c r="I54" s="10">
        <f>IF($Q54="","",VLOOKUP($Q54,'Dept Head vs YTD acct'!$A$5:$M$500,10,FALSE))</f>
        <v>31400</v>
      </c>
      <c r="J54" s="10">
        <f>IF($Q54="","",VLOOKUP($Q54,'Dept Head vs YTD acct'!$A$5:$M$500,11,FALSE))</f>
        <v>1868.99</v>
      </c>
      <c r="K54" s="10">
        <f t="shared" si="0"/>
        <v>29531.01</v>
      </c>
      <c r="L54" s="6">
        <f t="shared" si="1"/>
        <v>5.9499999999999997E-2</v>
      </c>
      <c r="Q54">
        <f>IF((MAX($Q$4:Q53)+1)&gt;Data!$C$1,"",MAX($Q$4:Q53)+1)</f>
        <v>50</v>
      </c>
    </row>
    <row r="55" spans="1:17" x14ac:dyDescent="0.2">
      <c r="A55" t="str">
        <f>IF($Q55="","",VLOOKUP($Q55,'Dept Head vs YTD acct'!$A$5:$M$500,2,FALSE))</f>
        <v>A</v>
      </c>
      <c r="B55" t="str">
        <f>IF($Q55="","",VLOOKUP($Q55,'Dept Head vs YTD acct'!$A$5:$M$500,3,FALSE))</f>
        <v>GENERAL FUND</v>
      </c>
      <c r="C55" t="str">
        <f>IF($Q55="","",VLOOKUP($Q55,'Dept Head vs YTD acct'!$A$5:$M$500,4,FALSE))</f>
        <v>6010</v>
      </c>
      <c r="D55" t="str">
        <f>IF($Q55="","",VLOOKUP($Q55,'Dept Head vs YTD acct'!$A$5:$M$500,5,FALSE))</f>
        <v>SOCIAL SERVICES ADMIN</v>
      </c>
      <c r="E55" t="str">
        <f>IF($Q55="","",VLOOKUP($Q55,'Dept Head vs YTD acct'!$A$5:$M$500,6,FALSE))</f>
        <v>1000</v>
      </c>
      <c r="F55" t="str">
        <f>IF($Q55="","",VLOOKUP($Q55,'Dept Head vs YTD acct'!$A$5:$M$500,7,FALSE))</f>
        <v>PERSONAL SERVICES</v>
      </c>
      <c r="G55" t="str">
        <f>IF($Q55="","",VLOOKUP($Q55,'Dept Head vs YTD acct'!$A$5:$M$500,8,FALSE))</f>
        <v>1317</v>
      </c>
      <c r="H55" t="str">
        <f>IF($Q55="","",VLOOKUP($Q55,'Dept Head vs YTD acct'!$A$5:$M$500,9,FALSE))</f>
        <v>DEPUTY COMMISSIONER</v>
      </c>
      <c r="I55" s="10">
        <f>IF($Q55="","",VLOOKUP($Q55,'Dept Head vs YTD acct'!$A$5:$M$500,10,FALSE))</f>
        <v>68003</v>
      </c>
      <c r="J55" s="10">
        <f>IF($Q55="","",VLOOKUP($Q55,'Dept Head vs YTD acct'!$A$5:$M$500,11,FALSE))</f>
        <v>38561.089999999997</v>
      </c>
      <c r="K55" s="10">
        <f t="shared" si="0"/>
        <v>29441.910000000003</v>
      </c>
      <c r="L55" s="6">
        <f t="shared" si="1"/>
        <v>0.56699999999999995</v>
      </c>
      <c r="Q55">
        <f>IF((MAX($Q$4:Q54)+1)&gt;Data!$C$1,"",MAX($Q$4:Q54)+1)</f>
        <v>51</v>
      </c>
    </row>
    <row r="56" spans="1:17" x14ac:dyDescent="0.2">
      <c r="A56" t="str">
        <f>IF($Q56="","",VLOOKUP($Q56,'Dept Head vs YTD acct'!$A$5:$M$500,2,FALSE))</f>
        <v>A</v>
      </c>
      <c r="B56" t="str">
        <f>IF($Q56="","",VLOOKUP($Q56,'Dept Head vs YTD acct'!$A$5:$M$500,3,FALSE))</f>
        <v>GENERAL FUND</v>
      </c>
      <c r="C56" t="str">
        <f>IF($Q56="","",VLOOKUP($Q56,'Dept Head vs YTD acct'!$A$5:$M$500,4,FALSE))</f>
        <v>4310</v>
      </c>
      <c r="D56" t="str">
        <f>IF($Q56="","",VLOOKUP($Q56,'Dept Head vs YTD acct'!$A$5:$M$500,5,FALSE))</f>
        <v>MENTAL HEALTH</v>
      </c>
      <c r="E56" t="str">
        <f>IF($Q56="","",VLOOKUP($Q56,'Dept Head vs YTD acct'!$A$5:$M$500,6,FALSE))</f>
        <v>4000</v>
      </c>
      <c r="F56" t="str">
        <f>IF($Q56="","",VLOOKUP($Q56,'Dept Head vs YTD acct'!$A$5:$M$500,7,FALSE))</f>
        <v>CONTRACTUAL EXPENSES</v>
      </c>
      <c r="G56" t="str">
        <f>IF($Q56="","",VLOOKUP($Q56,'Dept Head vs YTD acct'!$A$5:$M$500,8,FALSE))</f>
        <v>4627</v>
      </c>
      <c r="H56" t="str">
        <f>IF($Q56="","",VLOOKUP($Q56,'Dept Head vs YTD acct'!$A$5:$M$500,9,FALSE))</f>
        <v>PSYCHIATRIC CONSULTANT</v>
      </c>
      <c r="I56" s="10">
        <f>IF($Q56="","",VLOOKUP($Q56,'Dept Head vs YTD acct'!$A$5:$M$500,10,FALSE))</f>
        <v>205000</v>
      </c>
      <c r="J56" s="10">
        <f>IF($Q56="","",VLOOKUP($Q56,'Dept Head vs YTD acct'!$A$5:$M$500,11,FALSE))</f>
        <v>176307.5</v>
      </c>
      <c r="K56" s="10">
        <f t="shared" si="0"/>
        <v>28692.5</v>
      </c>
      <c r="L56" s="6">
        <f t="shared" si="1"/>
        <v>0.86</v>
      </c>
      <c r="Q56">
        <f>IF((MAX($Q$4:Q55)+1)&gt;Data!$C$1,"",MAX($Q$4:Q55)+1)</f>
        <v>52</v>
      </c>
    </row>
    <row r="57" spans="1:17" x14ac:dyDescent="0.2">
      <c r="A57" t="str">
        <f>IF($Q57="","",VLOOKUP($Q57,'Dept Head vs YTD acct'!$A$5:$M$500,2,FALSE))</f>
        <v>A</v>
      </c>
      <c r="B57" t="str">
        <f>IF($Q57="","",VLOOKUP($Q57,'Dept Head vs YTD acct'!$A$5:$M$500,3,FALSE))</f>
        <v>GENERAL FUND</v>
      </c>
      <c r="C57" t="str">
        <f>IF($Q57="","",VLOOKUP($Q57,'Dept Head vs YTD acct'!$A$5:$M$500,4,FALSE))</f>
        <v>1620</v>
      </c>
      <c r="D57" t="str">
        <f>IF($Q57="","",VLOOKUP($Q57,'Dept Head vs YTD acct'!$A$5:$M$500,5,FALSE))</f>
        <v>BUILDINGS &amp; GROUNDS</v>
      </c>
      <c r="E57" t="str">
        <f>IF($Q57="","",VLOOKUP($Q57,'Dept Head vs YTD acct'!$A$5:$M$500,6,FALSE))</f>
        <v>4000</v>
      </c>
      <c r="F57" t="str">
        <f>IF($Q57="","",VLOOKUP($Q57,'Dept Head vs YTD acct'!$A$5:$M$500,7,FALSE))</f>
        <v>CONTRACTUAL EXPENSES</v>
      </c>
      <c r="G57" t="str">
        <f>IF($Q57="","",VLOOKUP($Q57,'Dept Head vs YTD acct'!$A$5:$M$500,8,FALSE))</f>
        <v>4402</v>
      </c>
      <c r="H57" t="str">
        <f>IF($Q57="","",VLOOKUP($Q57,'Dept Head vs YTD acct'!$A$5:$M$500,9,FALSE))</f>
        <v>ELECTRICITY</v>
      </c>
      <c r="I57" s="10">
        <f>IF($Q57="","",VLOOKUP($Q57,'Dept Head vs YTD acct'!$A$5:$M$500,10,FALSE))</f>
        <v>285000</v>
      </c>
      <c r="J57" s="10">
        <f>IF($Q57="","",VLOOKUP($Q57,'Dept Head vs YTD acct'!$A$5:$M$500,11,FALSE))</f>
        <v>257166.94</v>
      </c>
      <c r="K57" s="10">
        <f t="shared" si="0"/>
        <v>27833.059999999998</v>
      </c>
      <c r="L57" s="6">
        <f t="shared" si="1"/>
        <v>0.90229999999999999</v>
      </c>
      <c r="Q57">
        <f>IF((MAX($Q$4:Q56)+1)&gt;Data!$C$1,"",MAX($Q$4:Q56)+1)</f>
        <v>53</v>
      </c>
    </row>
    <row r="58" spans="1:17" x14ac:dyDescent="0.2">
      <c r="A58" t="str">
        <f>IF($Q58="","",VLOOKUP($Q58,'Dept Head vs YTD acct'!$A$5:$M$500,2,FALSE))</f>
        <v>A</v>
      </c>
      <c r="B58" t="str">
        <f>IF($Q58="","",VLOOKUP($Q58,'Dept Head vs YTD acct'!$A$5:$M$500,3,FALSE))</f>
        <v>GENERAL FUND</v>
      </c>
      <c r="C58" t="str">
        <f>IF($Q58="","",VLOOKUP($Q58,'Dept Head vs YTD acct'!$A$5:$M$500,4,FALSE))</f>
        <v>1325</v>
      </c>
      <c r="D58" t="str">
        <f>IF($Q58="","",VLOOKUP($Q58,'Dept Head vs YTD acct'!$A$5:$M$500,5,FALSE))</f>
        <v>TREASURER</v>
      </c>
      <c r="E58" t="str">
        <f>IF($Q58="","",VLOOKUP($Q58,'Dept Head vs YTD acct'!$A$5:$M$500,6,FALSE))</f>
        <v>1000</v>
      </c>
      <c r="F58" t="str">
        <f>IF($Q58="","",VLOOKUP($Q58,'Dept Head vs YTD acct'!$A$5:$M$500,7,FALSE))</f>
        <v>PERSONAL SERVICES</v>
      </c>
      <c r="G58" t="str">
        <f>IF($Q58="","",VLOOKUP($Q58,'Dept Head vs YTD acct'!$A$5:$M$500,8,FALSE))</f>
        <v>1009</v>
      </c>
      <c r="H58" t="str">
        <f>IF($Q58="","",VLOOKUP($Q58,'Dept Head vs YTD acct'!$A$5:$M$500,9,FALSE))</f>
        <v>JR TAX COORDINATOR    G12</v>
      </c>
      <c r="I58" s="10">
        <f>IF($Q58="","",VLOOKUP($Q58,'Dept Head vs YTD acct'!$A$5:$M$500,10,FALSE))</f>
        <v>45083</v>
      </c>
      <c r="J58" s="10">
        <f>IF($Q58="","",VLOOKUP($Q58,'Dept Head vs YTD acct'!$A$5:$M$500,11,FALSE))</f>
        <v>18655.05</v>
      </c>
      <c r="K58" s="10">
        <f t="shared" si="0"/>
        <v>26427.95</v>
      </c>
      <c r="L58" s="6">
        <f t="shared" si="1"/>
        <v>0.4138</v>
      </c>
      <c r="Q58">
        <f>IF((MAX($Q$4:Q57)+1)&gt;Data!$C$1,"",MAX($Q$4:Q57)+1)</f>
        <v>54</v>
      </c>
    </row>
    <row r="59" spans="1:17" x14ac:dyDescent="0.2">
      <c r="A59" t="str">
        <f>IF($Q59="","",VLOOKUP($Q59,'Dept Head vs YTD acct'!$A$5:$M$500,2,FALSE))</f>
        <v>A</v>
      </c>
      <c r="B59" t="str">
        <f>IF($Q59="","",VLOOKUP($Q59,'Dept Head vs YTD acct'!$A$5:$M$500,3,FALSE))</f>
        <v>GENERAL FUND</v>
      </c>
      <c r="C59" t="str">
        <f>IF($Q59="","",VLOOKUP($Q59,'Dept Head vs YTD acct'!$A$5:$M$500,4,FALSE))</f>
        <v>3110</v>
      </c>
      <c r="D59" t="str">
        <f>IF($Q59="","",VLOOKUP($Q59,'Dept Head vs YTD acct'!$A$5:$M$500,5,FALSE))</f>
        <v>SHERIFF</v>
      </c>
      <c r="E59" t="str">
        <f>IF($Q59="","",VLOOKUP($Q59,'Dept Head vs YTD acct'!$A$5:$M$500,6,FALSE))</f>
        <v>1000</v>
      </c>
      <c r="F59" t="str">
        <f>IF($Q59="","",VLOOKUP($Q59,'Dept Head vs YTD acct'!$A$5:$M$500,7,FALSE))</f>
        <v>PERSONAL SERVICES</v>
      </c>
      <c r="G59" t="str">
        <f>IF($Q59="","",VLOOKUP($Q59,'Dept Head vs YTD acct'!$A$5:$M$500,8,FALSE))</f>
        <v>1804</v>
      </c>
      <c r="H59" t="str">
        <f>IF($Q59="","",VLOOKUP($Q59,'Dept Head vs YTD acct'!$A$5:$M$500,9,FALSE))</f>
        <v>DEPUTY SHERIFF PART TIME</v>
      </c>
      <c r="I59" s="10">
        <f>IF($Q59="","",VLOOKUP($Q59,'Dept Head vs YTD acct'!$A$5:$M$500,10,FALSE))</f>
        <v>36000</v>
      </c>
      <c r="J59" s="10">
        <f>IF($Q59="","",VLOOKUP($Q59,'Dept Head vs YTD acct'!$A$5:$M$500,11,FALSE))</f>
        <v>10186.91</v>
      </c>
      <c r="K59" s="10">
        <f t="shared" si="0"/>
        <v>25813.09</v>
      </c>
      <c r="L59" s="6">
        <f t="shared" si="1"/>
        <v>0.28299999999999997</v>
      </c>
      <c r="Q59">
        <f>IF((MAX($Q$4:Q58)+1)&gt;Data!$C$1,"",MAX($Q$4:Q58)+1)</f>
        <v>55</v>
      </c>
    </row>
    <row r="60" spans="1:17" x14ac:dyDescent="0.2">
      <c r="A60" t="str">
        <f>IF($Q60="","",VLOOKUP($Q60,'Dept Head vs YTD acct'!$A$5:$M$500,2,FALSE))</f>
        <v>A</v>
      </c>
      <c r="B60" t="str">
        <f>IF($Q60="","",VLOOKUP($Q60,'Dept Head vs YTD acct'!$A$5:$M$500,3,FALSE))</f>
        <v>GENERAL FUND</v>
      </c>
      <c r="C60" t="str">
        <f>IF($Q60="","",VLOOKUP($Q60,'Dept Head vs YTD acct'!$A$5:$M$500,4,FALSE))</f>
        <v>4010</v>
      </c>
      <c r="D60" t="str">
        <f>IF($Q60="","",VLOOKUP($Q60,'Dept Head vs YTD acct'!$A$5:$M$500,5,FALSE))</f>
        <v>PUBLIC HEALTH</v>
      </c>
      <c r="E60" t="str">
        <f>IF($Q60="","",VLOOKUP($Q60,'Dept Head vs YTD acct'!$A$5:$M$500,6,FALSE))</f>
        <v>1000</v>
      </c>
      <c r="F60" t="str">
        <f>IF($Q60="","",VLOOKUP($Q60,'Dept Head vs YTD acct'!$A$5:$M$500,7,FALSE))</f>
        <v>PERSONAL SERVICES</v>
      </c>
      <c r="G60" t="str">
        <f>IF($Q60="","",VLOOKUP($Q60,'Dept Head vs YTD acct'!$A$5:$M$500,8,FALSE))</f>
        <v>1010</v>
      </c>
      <c r="H60" t="str">
        <f>IF($Q60="","",VLOOKUP($Q60,'Dept Head vs YTD acct'!$A$5:$M$500,9,FALSE))</f>
        <v>BUSINESS MANAGER II G15</v>
      </c>
      <c r="I60" s="10">
        <f>IF($Q60="","",VLOOKUP($Q60,'Dept Head vs YTD acct'!$A$5:$M$500,10,FALSE))</f>
        <v>47751</v>
      </c>
      <c r="J60" s="10">
        <f>IF($Q60="","",VLOOKUP($Q60,'Dept Head vs YTD acct'!$A$5:$M$500,11,FALSE))</f>
        <v>21954.48</v>
      </c>
      <c r="K60" s="10">
        <f t="shared" si="0"/>
        <v>25796.52</v>
      </c>
      <c r="L60" s="6">
        <f t="shared" si="1"/>
        <v>0.45979999999999999</v>
      </c>
      <c r="Q60">
        <f>IF((MAX($Q$4:Q59)+1)&gt;Data!$C$1,"",MAX($Q$4:Q59)+1)</f>
        <v>56</v>
      </c>
    </row>
    <row r="61" spans="1:17" x14ac:dyDescent="0.2">
      <c r="A61" t="str">
        <f>IF($Q61="","",VLOOKUP($Q61,'Dept Head vs YTD acct'!$A$5:$M$500,2,FALSE))</f>
        <v>A</v>
      </c>
      <c r="B61" t="str">
        <f>IF($Q61="","",VLOOKUP($Q61,'Dept Head vs YTD acct'!$A$5:$M$500,3,FALSE))</f>
        <v>GENERAL FUND</v>
      </c>
      <c r="C61" t="str">
        <f>IF($Q61="","",VLOOKUP($Q61,'Dept Head vs YTD acct'!$A$5:$M$500,4,FALSE))</f>
        <v>6010</v>
      </c>
      <c r="D61" t="str">
        <f>IF($Q61="","",VLOOKUP($Q61,'Dept Head vs YTD acct'!$A$5:$M$500,5,FALSE))</f>
        <v>SOCIAL SERVICES ADMIN</v>
      </c>
      <c r="E61" t="str">
        <f>IF($Q61="","",VLOOKUP($Q61,'Dept Head vs YTD acct'!$A$5:$M$500,6,FALSE))</f>
        <v>1000</v>
      </c>
      <c r="F61" t="str">
        <f>IF($Q61="","",VLOOKUP($Q61,'Dept Head vs YTD acct'!$A$5:$M$500,7,FALSE))</f>
        <v>PERSONAL SERVICES</v>
      </c>
      <c r="G61" t="str">
        <f>IF($Q61="","",VLOOKUP($Q61,'Dept Head vs YTD acct'!$A$5:$M$500,8,FALSE))</f>
        <v>1356</v>
      </c>
      <c r="H61" t="str">
        <f>IF($Q61="","",VLOOKUP($Q61,'Dept Head vs YTD acct'!$A$5:$M$500,9,FALSE))</f>
        <v>OFFICE/KEYBOARD WORKER G05</v>
      </c>
      <c r="I61" s="10">
        <f>IF($Q61="","",VLOOKUP($Q61,'Dept Head vs YTD acct'!$A$5:$M$500,10,FALSE))</f>
        <v>29023</v>
      </c>
      <c r="J61" s="10">
        <f>IF($Q61="","",VLOOKUP($Q61,'Dept Head vs YTD acct'!$A$5:$M$500,11,FALSE))</f>
        <v>3615.62</v>
      </c>
      <c r="K61" s="10">
        <f t="shared" si="0"/>
        <v>25407.38</v>
      </c>
      <c r="L61" s="6">
        <f t="shared" si="1"/>
        <v>0.1246</v>
      </c>
      <c r="Q61">
        <f>IF((MAX($Q$4:Q60)+1)&gt;Data!$C$1,"",MAX($Q$4:Q60)+1)</f>
        <v>57</v>
      </c>
    </row>
    <row r="62" spans="1:17" x14ac:dyDescent="0.2">
      <c r="A62" t="str">
        <f>IF($Q62="","",VLOOKUP($Q62,'Dept Head vs YTD acct'!$A$5:$M$500,2,FALSE))</f>
        <v>A</v>
      </c>
      <c r="B62" t="str">
        <f>IF($Q62="","",VLOOKUP($Q62,'Dept Head vs YTD acct'!$A$5:$M$500,3,FALSE))</f>
        <v>GENERAL FUND</v>
      </c>
      <c r="C62" t="str">
        <f>IF($Q62="","",VLOOKUP($Q62,'Dept Head vs YTD acct'!$A$5:$M$500,4,FALSE))</f>
        <v>4010</v>
      </c>
      <c r="D62" t="str">
        <f>IF($Q62="","",VLOOKUP($Q62,'Dept Head vs YTD acct'!$A$5:$M$500,5,FALSE))</f>
        <v>PUBLIC HEALTH</v>
      </c>
      <c r="E62" t="str">
        <f>IF($Q62="","",VLOOKUP($Q62,'Dept Head vs YTD acct'!$A$5:$M$500,6,FALSE))</f>
        <v>1000</v>
      </c>
      <c r="F62" t="str">
        <f>IF($Q62="","",VLOOKUP($Q62,'Dept Head vs YTD acct'!$A$5:$M$500,7,FALSE))</f>
        <v>PERSONAL SERVICES</v>
      </c>
      <c r="G62" t="str">
        <f>IF($Q62="","",VLOOKUP($Q62,'Dept Head vs YTD acct'!$A$5:$M$500,8,FALSE))</f>
        <v>1806</v>
      </c>
      <c r="H62" t="str">
        <f>IF($Q62="","",VLOOKUP($Q62,'Dept Head vs YTD acct'!$A$5:$M$500,9,FALSE))</f>
        <v>SPEECH-LANG PATH.-CCC PT G19</v>
      </c>
      <c r="I62" s="10">
        <f>IF($Q62="","",VLOOKUP($Q62,'Dept Head vs YTD acct'!$A$5:$M$500,10,FALSE))</f>
        <v>25945</v>
      </c>
      <c r="J62" s="10">
        <f>IF($Q62="","",VLOOKUP($Q62,'Dept Head vs YTD acct'!$A$5:$M$500,11,FALSE))</f>
        <v>782</v>
      </c>
      <c r="K62" s="10">
        <f t="shared" si="0"/>
        <v>25163</v>
      </c>
      <c r="L62" s="6">
        <f t="shared" si="1"/>
        <v>3.0099999999999998E-2</v>
      </c>
      <c r="Q62">
        <f>IF((MAX($Q$4:Q61)+1)&gt;Data!$C$1,"",MAX($Q$4:Q61)+1)</f>
        <v>58</v>
      </c>
    </row>
    <row r="63" spans="1:17" x14ac:dyDescent="0.2">
      <c r="A63" t="str">
        <f>IF($Q63="","",VLOOKUP($Q63,'Dept Head vs YTD acct'!$A$5:$M$500,2,FALSE))</f>
        <v>A</v>
      </c>
      <c r="B63" t="str">
        <f>IF($Q63="","",VLOOKUP($Q63,'Dept Head vs YTD acct'!$A$5:$M$500,3,FALSE))</f>
        <v>GENERAL FUND</v>
      </c>
      <c r="C63" t="str">
        <f>IF($Q63="","",VLOOKUP($Q63,'Dept Head vs YTD acct'!$A$5:$M$500,4,FALSE))</f>
        <v>3140</v>
      </c>
      <c r="D63" t="str">
        <f>IF($Q63="","",VLOOKUP($Q63,'Dept Head vs YTD acct'!$A$5:$M$500,5,FALSE))</f>
        <v>PROBATION</v>
      </c>
      <c r="E63" t="str">
        <f>IF($Q63="","",VLOOKUP($Q63,'Dept Head vs YTD acct'!$A$5:$M$500,6,FALSE))</f>
        <v>1000</v>
      </c>
      <c r="F63" t="str">
        <f>IF($Q63="","",VLOOKUP($Q63,'Dept Head vs YTD acct'!$A$5:$M$500,7,FALSE))</f>
        <v>PERSONAL SERVICES</v>
      </c>
      <c r="G63" t="str">
        <f>IF($Q63="","",VLOOKUP($Q63,'Dept Head vs YTD acct'!$A$5:$M$500,8,FALSE))</f>
        <v>1006</v>
      </c>
      <c r="H63" t="str">
        <f>IF($Q63="","",VLOOKUP($Q63,'Dept Head vs YTD acct'!$A$5:$M$500,9,FALSE))</f>
        <v>PROBATION OFFICER     G16</v>
      </c>
      <c r="I63" s="10">
        <f>IF($Q63="","",VLOOKUP($Q63,'Dept Head vs YTD acct'!$A$5:$M$500,10,FALSE))</f>
        <v>56392</v>
      </c>
      <c r="J63" s="10">
        <f>IF($Q63="","",VLOOKUP($Q63,'Dept Head vs YTD acct'!$A$5:$M$500,11,FALSE))</f>
        <v>31328.99</v>
      </c>
      <c r="K63" s="10">
        <f t="shared" si="0"/>
        <v>25063.01</v>
      </c>
      <c r="L63" s="6">
        <f t="shared" si="1"/>
        <v>0.55559999999999998</v>
      </c>
      <c r="Q63">
        <f>IF((MAX($Q$4:Q62)+1)&gt;Data!$C$1,"",MAX($Q$4:Q62)+1)</f>
        <v>59</v>
      </c>
    </row>
    <row r="64" spans="1:17" x14ac:dyDescent="0.2">
      <c r="A64" t="str">
        <f>IF($Q64="","",VLOOKUP($Q64,'Dept Head vs YTD acct'!$A$5:$M$500,2,FALSE))</f>
        <v>A</v>
      </c>
      <c r="B64" t="str">
        <f>IF($Q64="","",VLOOKUP($Q64,'Dept Head vs YTD acct'!$A$5:$M$500,3,FALSE))</f>
        <v>GENERAL FUND</v>
      </c>
      <c r="C64" t="str">
        <f>IF($Q64="","",VLOOKUP($Q64,'Dept Head vs YTD acct'!$A$5:$M$500,4,FALSE))</f>
        <v>1935</v>
      </c>
      <c r="D64" t="str">
        <f>IF($Q64="","",VLOOKUP($Q64,'Dept Head vs YTD acct'!$A$5:$M$500,5,FALSE))</f>
        <v>TAX CERTIORARI</v>
      </c>
      <c r="E64" t="str">
        <f>IF($Q64="","",VLOOKUP($Q64,'Dept Head vs YTD acct'!$A$5:$M$500,6,FALSE))</f>
        <v>4000</v>
      </c>
      <c r="F64" t="str">
        <f>IF($Q64="","",VLOOKUP($Q64,'Dept Head vs YTD acct'!$A$5:$M$500,7,FALSE))</f>
        <v>CONTRACTUAL EXPENSES</v>
      </c>
      <c r="G64" t="str">
        <f>IF($Q64="","",VLOOKUP($Q64,'Dept Head vs YTD acct'!$A$5:$M$500,8,FALSE))</f>
        <v>4259</v>
      </c>
      <c r="H64" t="str">
        <f>IF($Q64="","",VLOOKUP($Q64,'Dept Head vs YTD acct'!$A$5:$M$500,9,FALSE))</f>
        <v>APPRAISAL FEES</v>
      </c>
      <c r="I64" s="10">
        <f>IF($Q64="","",VLOOKUP($Q64,'Dept Head vs YTD acct'!$A$5:$M$500,10,FALSE))</f>
        <v>25000</v>
      </c>
      <c r="J64" s="10">
        <f>IF($Q64="","",VLOOKUP($Q64,'Dept Head vs YTD acct'!$A$5:$M$500,11,FALSE))</f>
        <v>0</v>
      </c>
      <c r="K64" s="10">
        <f t="shared" si="0"/>
        <v>25000</v>
      </c>
      <c r="L64" s="6">
        <f t="shared" si="1"/>
        <v>0</v>
      </c>
      <c r="Q64">
        <f>IF((MAX($Q$4:Q63)+1)&gt;Data!$C$1,"",MAX($Q$4:Q63)+1)</f>
        <v>60</v>
      </c>
    </row>
    <row r="65" spans="1:17" x14ac:dyDescent="0.2">
      <c r="A65" t="str">
        <f>IF($Q65="","",VLOOKUP($Q65,'Dept Head vs YTD acct'!$A$5:$M$500,2,FALSE))</f>
        <v>A</v>
      </c>
      <c r="B65" t="str">
        <f>IF($Q65="","",VLOOKUP($Q65,'Dept Head vs YTD acct'!$A$5:$M$500,3,FALSE))</f>
        <v>GENERAL FUND</v>
      </c>
      <c r="C65" t="str">
        <f>IF($Q65="","",VLOOKUP($Q65,'Dept Head vs YTD acct'!$A$5:$M$500,4,FALSE))</f>
        <v>3020</v>
      </c>
      <c r="D65" t="str">
        <f>IF($Q65="","",VLOOKUP($Q65,'Dept Head vs YTD acct'!$A$5:$M$500,5,FALSE))</f>
        <v>COMMUNICATION SYSTEM</v>
      </c>
      <c r="E65" t="str">
        <f>IF($Q65="","",VLOOKUP($Q65,'Dept Head vs YTD acct'!$A$5:$M$500,6,FALSE))</f>
        <v>1000</v>
      </c>
      <c r="F65" t="str">
        <f>IF($Q65="","",VLOOKUP($Q65,'Dept Head vs YTD acct'!$A$5:$M$500,7,FALSE))</f>
        <v>PERSONAL SERVICES</v>
      </c>
      <c r="G65" t="str">
        <f>IF($Q65="","",VLOOKUP($Q65,'Dept Head vs YTD acct'!$A$5:$M$500,8,FALSE))</f>
        <v>1011</v>
      </c>
      <c r="H65" t="str">
        <f>IF($Q65="","",VLOOKUP($Q65,'Dept Head vs YTD acct'!$A$5:$M$500,9,FALSE))</f>
        <v>EMERGENCY SERV. DISPATCHER</v>
      </c>
      <c r="I65" s="10">
        <f>IF($Q65="","",VLOOKUP($Q65,'Dept Head vs YTD acct'!$A$5:$M$500,10,FALSE))</f>
        <v>32015</v>
      </c>
      <c r="J65" s="10">
        <f>IF($Q65="","",VLOOKUP($Q65,'Dept Head vs YTD acct'!$A$5:$M$500,11,FALSE))</f>
        <v>7306.11</v>
      </c>
      <c r="K65" s="10">
        <f t="shared" si="0"/>
        <v>24708.89</v>
      </c>
      <c r="L65" s="6">
        <f t="shared" si="1"/>
        <v>0.22819999999999999</v>
      </c>
      <c r="Q65">
        <f>IF((MAX($Q$4:Q64)+1)&gt;Data!$C$1,"",MAX($Q$4:Q64)+1)</f>
        <v>61</v>
      </c>
    </row>
    <row r="66" spans="1:17" x14ac:dyDescent="0.2">
      <c r="A66" t="str">
        <f>IF($Q66="","",VLOOKUP($Q66,'Dept Head vs YTD acct'!$A$5:$M$500,2,FALSE))</f>
        <v>A</v>
      </c>
      <c r="B66" t="str">
        <f>IF($Q66="","",VLOOKUP($Q66,'Dept Head vs YTD acct'!$A$5:$M$500,3,FALSE))</f>
        <v>GENERAL FUND</v>
      </c>
      <c r="C66" t="str">
        <f>IF($Q66="","",VLOOKUP($Q66,'Dept Head vs YTD acct'!$A$5:$M$500,4,FALSE))</f>
        <v>4310</v>
      </c>
      <c r="D66" t="str">
        <f>IF($Q66="","",VLOOKUP($Q66,'Dept Head vs YTD acct'!$A$5:$M$500,5,FALSE))</f>
        <v>MENTAL HEALTH</v>
      </c>
      <c r="E66" t="str">
        <f>IF($Q66="","",VLOOKUP($Q66,'Dept Head vs YTD acct'!$A$5:$M$500,6,FALSE))</f>
        <v>4000</v>
      </c>
      <c r="F66" t="str">
        <f>IF($Q66="","",VLOOKUP($Q66,'Dept Head vs YTD acct'!$A$5:$M$500,7,FALSE))</f>
        <v>CONTRACTUAL EXPENSES</v>
      </c>
      <c r="G66" t="str">
        <f>IF($Q66="","",VLOOKUP($Q66,'Dept Head vs YTD acct'!$A$5:$M$500,8,FALSE))</f>
        <v>4625</v>
      </c>
      <c r="H66" t="str">
        <f>IF($Q66="","",VLOOKUP($Q66,'Dept Head vs YTD acct'!$A$5:$M$500,9,FALSE))</f>
        <v>CLINICIAN CONTRACT</v>
      </c>
      <c r="I66" s="10">
        <f>IF($Q66="","",VLOOKUP($Q66,'Dept Head vs YTD acct'!$A$5:$M$500,10,FALSE))</f>
        <v>28000</v>
      </c>
      <c r="J66" s="10">
        <f>IF($Q66="","",VLOOKUP($Q66,'Dept Head vs YTD acct'!$A$5:$M$500,11,FALSE))</f>
        <v>6540</v>
      </c>
      <c r="K66" s="10">
        <f t="shared" si="0"/>
        <v>21460</v>
      </c>
      <c r="L66" s="6">
        <f t="shared" si="1"/>
        <v>0.2336</v>
      </c>
      <c r="Q66">
        <f>IF((MAX($Q$4:Q65)+1)&gt;Data!$C$1,"",MAX($Q$4:Q65)+1)</f>
        <v>62</v>
      </c>
    </row>
    <row r="67" spans="1:17" x14ac:dyDescent="0.2">
      <c r="A67" t="str">
        <f>IF($Q67="","",VLOOKUP($Q67,'Dept Head vs YTD acct'!$A$5:$M$500,2,FALSE))</f>
        <v>A</v>
      </c>
      <c r="B67" t="str">
        <f>IF($Q67="","",VLOOKUP($Q67,'Dept Head vs YTD acct'!$A$5:$M$500,3,FALSE))</f>
        <v>GENERAL FUND</v>
      </c>
      <c r="C67" t="str">
        <f>IF($Q67="","",VLOOKUP($Q67,'Dept Head vs YTD acct'!$A$5:$M$500,4,FALSE))</f>
        <v>6010</v>
      </c>
      <c r="D67" t="str">
        <f>IF($Q67="","",VLOOKUP($Q67,'Dept Head vs YTD acct'!$A$5:$M$500,5,FALSE))</f>
        <v>SOCIAL SERVICES ADMIN</v>
      </c>
      <c r="E67" t="str">
        <f>IF($Q67="","",VLOOKUP($Q67,'Dept Head vs YTD acct'!$A$5:$M$500,6,FALSE))</f>
        <v>1000</v>
      </c>
      <c r="F67" t="str">
        <f>IF($Q67="","",VLOOKUP($Q67,'Dept Head vs YTD acct'!$A$5:$M$500,7,FALSE))</f>
        <v>PERSONAL SERVICES</v>
      </c>
      <c r="G67" t="str">
        <f>IF($Q67="","",VLOOKUP($Q67,'Dept Head vs YTD acct'!$A$5:$M$500,8,FALSE))</f>
        <v>1304</v>
      </c>
      <c r="H67" t="str">
        <f>IF($Q67="","",VLOOKUP($Q67,'Dept Head vs YTD acct'!$A$5:$M$500,9,FALSE))</f>
        <v>CASEWORKER            G15</v>
      </c>
      <c r="I67" s="10">
        <f>IF($Q67="","",VLOOKUP($Q67,'Dept Head vs YTD acct'!$A$5:$M$500,10,FALSE))</f>
        <v>53178</v>
      </c>
      <c r="J67" s="10">
        <f>IF($Q67="","",VLOOKUP($Q67,'Dept Head vs YTD acct'!$A$5:$M$500,11,FALSE))</f>
        <v>32320.49</v>
      </c>
      <c r="K67" s="10">
        <f t="shared" si="0"/>
        <v>20857.509999999998</v>
      </c>
      <c r="L67" s="6">
        <f t="shared" si="1"/>
        <v>0.60780000000000001</v>
      </c>
      <c r="Q67">
        <f>IF((MAX($Q$4:Q66)+1)&gt;Data!$C$1,"",MAX($Q$4:Q66)+1)</f>
        <v>63</v>
      </c>
    </row>
    <row r="68" spans="1:17" x14ac:dyDescent="0.2">
      <c r="A68" t="str">
        <f>IF($Q68="","",VLOOKUP($Q68,'Dept Head vs YTD acct'!$A$5:$M$500,2,FALSE))</f>
        <v>A</v>
      </c>
      <c r="B68" t="str">
        <f>IF($Q68="","",VLOOKUP($Q68,'Dept Head vs YTD acct'!$A$5:$M$500,3,FALSE))</f>
        <v>GENERAL FUND</v>
      </c>
      <c r="C68" t="str">
        <f>IF($Q68="","",VLOOKUP($Q68,'Dept Head vs YTD acct'!$A$5:$M$500,4,FALSE))</f>
        <v>6420</v>
      </c>
      <c r="D68" t="str">
        <f>IF($Q68="","",VLOOKUP($Q68,'Dept Head vs YTD acct'!$A$5:$M$500,5,FALSE))</f>
        <v>ECONOMIC DEVELOPMENT</v>
      </c>
      <c r="E68" t="str">
        <f>IF($Q68="","",VLOOKUP($Q68,'Dept Head vs YTD acct'!$A$5:$M$500,6,FALSE))</f>
        <v>4000</v>
      </c>
      <c r="F68" t="str">
        <f>IF($Q68="","",VLOOKUP($Q68,'Dept Head vs YTD acct'!$A$5:$M$500,7,FALSE))</f>
        <v>CONTRACTUAL EXPENSES</v>
      </c>
      <c r="G68" t="str">
        <f>IF($Q68="","",VLOOKUP($Q68,'Dept Head vs YTD acct'!$A$5:$M$500,8,FALSE))</f>
        <v>4259</v>
      </c>
      <c r="H68" t="str">
        <f>IF($Q68="","",VLOOKUP($Q68,'Dept Head vs YTD acct'!$A$5:$M$500,9,FALSE))</f>
        <v>GRANT CONSULTANT</v>
      </c>
      <c r="I68" s="10">
        <f>IF($Q68="","",VLOOKUP($Q68,'Dept Head vs YTD acct'!$A$5:$M$500,10,FALSE))</f>
        <v>30000</v>
      </c>
      <c r="J68" s="10">
        <f>IF($Q68="","",VLOOKUP($Q68,'Dept Head vs YTD acct'!$A$5:$M$500,11,FALSE))</f>
        <v>10000</v>
      </c>
      <c r="K68" s="10">
        <f t="shared" si="0"/>
        <v>20000</v>
      </c>
      <c r="L68" s="6">
        <f t="shared" si="1"/>
        <v>0.33329999999999999</v>
      </c>
      <c r="Q68">
        <f>IF((MAX($Q$4:Q67)+1)&gt;Data!$C$1,"",MAX($Q$4:Q67)+1)</f>
        <v>64</v>
      </c>
    </row>
    <row r="69" spans="1:17" x14ac:dyDescent="0.2">
      <c r="A69" t="str">
        <f>IF($Q69="","",VLOOKUP($Q69,'Dept Head vs YTD acct'!$A$5:$M$500,2,FALSE))</f>
        <v>A</v>
      </c>
      <c r="B69" t="str">
        <f>IF($Q69="","",VLOOKUP($Q69,'Dept Head vs YTD acct'!$A$5:$M$500,3,FALSE))</f>
        <v>GENERAL FUND</v>
      </c>
      <c r="C69" t="str">
        <f>IF($Q69="","",VLOOKUP($Q69,'Dept Head vs YTD acct'!$A$5:$M$500,4,FALSE))</f>
        <v>1490</v>
      </c>
      <c r="D69" t="str">
        <f>IF($Q69="","",VLOOKUP($Q69,'Dept Head vs YTD acct'!$A$5:$M$500,5,FALSE))</f>
        <v>PUBLIC WORKS</v>
      </c>
      <c r="E69" t="str">
        <f>IF($Q69="","",VLOOKUP($Q69,'Dept Head vs YTD acct'!$A$5:$M$500,6,FALSE))</f>
        <v>1000</v>
      </c>
      <c r="F69" t="str">
        <f>IF($Q69="","",VLOOKUP($Q69,'Dept Head vs YTD acct'!$A$5:$M$500,7,FALSE))</f>
        <v>PERSONAL SERVICES</v>
      </c>
      <c r="G69" t="str">
        <f>IF($Q69="","",VLOOKUP($Q69,'Dept Head vs YTD acct'!$A$5:$M$500,8,FALSE))</f>
        <v>1002</v>
      </c>
      <c r="H69" t="str">
        <f>IF($Q69="","",VLOOKUP($Q69,'Dept Head vs YTD acct'!$A$5:$M$500,9,FALSE))</f>
        <v>DEP COMMISSIONER OPERATIONS</v>
      </c>
      <c r="I69" s="10">
        <f>IF($Q69="","",VLOOKUP($Q69,'Dept Head vs YTD acct'!$A$5:$M$500,10,FALSE))</f>
        <v>19890</v>
      </c>
      <c r="J69" s="10">
        <f>IF($Q69="","",VLOOKUP($Q69,'Dept Head vs YTD acct'!$A$5:$M$500,11,FALSE))</f>
        <v>0</v>
      </c>
      <c r="K69" s="10">
        <f t="shared" si="0"/>
        <v>19890</v>
      </c>
      <c r="L69" s="6">
        <f t="shared" si="1"/>
        <v>0</v>
      </c>
      <c r="Q69">
        <f>IF((MAX($Q$4:Q68)+1)&gt;Data!$C$1,"",MAX($Q$4:Q68)+1)</f>
        <v>65</v>
      </c>
    </row>
    <row r="70" spans="1:17" x14ac:dyDescent="0.2">
      <c r="A70" t="str">
        <f>IF($Q70="","",VLOOKUP($Q70,'Dept Head vs YTD acct'!$A$5:$M$500,2,FALSE))</f>
        <v>A</v>
      </c>
      <c r="B70" t="str">
        <f>IF($Q70="","",VLOOKUP($Q70,'Dept Head vs YTD acct'!$A$5:$M$500,3,FALSE))</f>
        <v>GENERAL FUND</v>
      </c>
      <c r="C70" t="str">
        <f>IF($Q70="","",VLOOKUP($Q70,'Dept Head vs YTD acct'!$A$5:$M$500,4,FALSE))</f>
        <v>1490</v>
      </c>
      <c r="D70" t="str">
        <f>IF($Q70="","",VLOOKUP($Q70,'Dept Head vs YTD acct'!$A$5:$M$500,5,FALSE))</f>
        <v>PUBLIC WORKS</v>
      </c>
      <c r="E70" t="str">
        <f>IF($Q70="","",VLOOKUP($Q70,'Dept Head vs YTD acct'!$A$5:$M$500,6,FALSE))</f>
        <v>1000</v>
      </c>
      <c r="F70" t="str">
        <f>IF($Q70="","",VLOOKUP($Q70,'Dept Head vs YTD acct'!$A$5:$M$500,7,FALSE))</f>
        <v>PERSONAL SERVICES</v>
      </c>
      <c r="G70" t="str">
        <f>IF($Q70="","",VLOOKUP($Q70,'Dept Head vs YTD acct'!$A$5:$M$500,8,FALSE))</f>
        <v>1006</v>
      </c>
      <c r="H70" t="str">
        <f>IF($Q70="","",VLOOKUP($Q70,'Dept Head vs YTD acct'!$A$5:$M$500,9,FALSE))</f>
        <v>DEPUTY COMMISSIONER</v>
      </c>
      <c r="I70" s="10">
        <f>IF($Q70="","",VLOOKUP($Q70,'Dept Head vs YTD acct'!$A$5:$M$500,10,FALSE))</f>
        <v>66000</v>
      </c>
      <c r="J70" s="10">
        <f>IF($Q70="","",VLOOKUP($Q70,'Dept Head vs YTD acct'!$A$5:$M$500,11,FALSE))</f>
        <v>46124.38</v>
      </c>
      <c r="K70" s="10">
        <f t="shared" ref="K70:K133" si="2">IF(Q70="","",I70-J70)</f>
        <v>19875.620000000003</v>
      </c>
      <c r="L70" s="6">
        <f t="shared" ref="L70:L133" si="3">IF(Q70="","",IF(I70=0,0,ROUND((J70)/I70,4)))</f>
        <v>0.69889999999999997</v>
      </c>
      <c r="Q70">
        <f>IF((MAX($Q$4:Q69)+1)&gt;Data!$C$1,"",MAX($Q$4:Q69)+1)</f>
        <v>66</v>
      </c>
    </row>
    <row r="71" spans="1:17" x14ac:dyDescent="0.2">
      <c r="A71" t="str">
        <f>IF($Q71="","",VLOOKUP($Q71,'Dept Head vs YTD acct'!$A$5:$M$500,2,FALSE))</f>
        <v>A</v>
      </c>
      <c r="B71" t="str">
        <f>IF($Q71="","",VLOOKUP($Q71,'Dept Head vs YTD acct'!$A$5:$M$500,3,FALSE))</f>
        <v>GENERAL FUND</v>
      </c>
      <c r="C71" t="str">
        <f>IF($Q71="","",VLOOKUP($Q71,'Dept Head vs YTD acct'!$A$5:$M$500,4,FALSE))</f>
        <v>6070</v>
      </c>
      <c r="D71" t="str">
        <f>IF($Q71="","",VLOOKUP($Q71,'Dept Head vs YTD acct'!$A$5:$M$500,5,FALSE))</f>
        <v>SERVICES FOR RECIPIENTS</v>
      </c>
      <c r="E71" t="str">
        <f>IF($Q71="","",VLOOKUP($Q71,'Dept Head vs YTD acct'!$A$5:$M$500,6,FALSE))</f>
        <v>4000</v>
      </c>
      <c r="F71" t="str">
        <f>IF($Q71="","",VLOOKUP($Q71,'Dept Head vs YTD acct'!$A$5:$M$500,7,FALSE))</f>
        <v>CONTRACTUAL EXPENSES</v>
      </c>
      <c r="G71" t="str">
        <f>IF($Q71="","",VLOOKUP($Q71,'Dept Head vs YTD acct'!$A$5:$M$500,8,FALSE))</f>
        <v>4272</v>
      </c>
      <c r="H71" t="str">
        <f>IF($Q71="","",VLOOKUP($Q71,'Dept Head vs YTD acct'!$A$5:$M$500,9,FALSE))</f>
        <v>CLINICAL EVAL/TREATMENT</v>
      </c>
      <c r="I71" s="10">
        <f>IF($Q71="","",VLOOKUP($Q71,'Dept Head vs YTD acct'!$A$5:$M$500,10,FALSE))</f>
        <v>45000</v>
      </c>
      <c r="J71" s="10">
        <f>IF($Q71="","",VLOOKUP($Q71,'Dept Head vs YTD acct'!$A$5:$M$500,11,FALSE))</f>
        <v>25277.93</v>
      </c>
      <c r="K71" s="10">
        <f t="shared" si="2"/>
        <v>19722.07</v>
      </c>
      <c r="L71" s="6">
        <f t="shared" si="3"/>
        <v>0.56169999999999998</v>
      </c>
      <c r="Q71">
        <f>IF((MAX($Q$4:Q70)+1)&gt;Data!$C$1,"",MAX($Q$4:Q70)+1)</f>
        <v>67</v>
      </c>
    </row>
    <row r="72" spans="1:17" x14ac:dyDescent="0.2">
      <c r="A72" t="str">
        <f>IF($Q72="","",VLOOKUP($Q72,'Dept Head vs YTD acct'!$A$5:$M$500,2,FALSE))</f>
        <v>A</v>
      </c>
      <c r="B72" t="str">
        <f>IF($Q72="","",VLOOKUP($Q72,'Dept Head vs YTD acct'!$A$5:$M$500,3,FALSE))</f>
        <v>GENERAL FUND</v>
      </c>
      <c r="C72" t="str">
        <f>IF($Q72="","",VLOOKUP($Q72,'Dept Head vs YTD acct'!$A$5:$M$500,4,FALSE))</f>
        <v>3630</v>
      </c>
      <c r="D72" t="str">
        <f>IF($Q72="","",VLOOKUP($Q72,'Dept Head vs YTD acct'!$A$5:$M$500,5,FALSE))</f>
        <v>EMERGENCY SVCS-MEDICAL RESP.</v>
      </c>
      <c r="E72" t="str">
        <f>IF($Q72="","",VLOOKUP($Q72,'Dept Head vs YTD acct'!$A$5:$M$500,6,FALSE))</f>
        <v>1000</v>
      </c>
      <c r="F72" t="str">
        <f>IF($Q72="","",VLOOKUP($Q72,'Dept Head vs YTD acct'!$A$5:$M$500,7,FALSE))</f>
        <v>PERSONAL SERVICES</v>
      </c>
      <c r="G72" t="str">
        <f>IF($Q72="","",VLOOKUP($Q72,'Dept Head vs YTD acct'!$A$5:$M$500,8,FALSE))</f>
        <v>1801</v>
      </c>
      <c r="H72" t="str">
        <f>IF($Q72="","",VLOOKUP($Q72,'Dept Head vs YTD acct'!$A$5:$M$500,9,FALSE))</f>
        <v>PARAMEDIC P/T G12</v>
      </c>
      <c r="I72" s="10">
        <f>IF($Q72="","",VLOOKUP($Q72,'Dept Head vs YTD acct'!$A$5:$M$500,10,FALSE))</f>
        <v>54000</v>
      </c>
      <c r="J72" s="10">
        <f>IF($Q72="","",VLOOKUP($Q72,'Dept Head vs YTD acct'!$A$5:$M$500,11,FALSE))</f>
        <v>34346.18</v>
      </c>
      <c r="K72" s="10">
        <f t="shared" si="2"/>
        <v>19653.82</v>
      </c>
      <c r="L72" s="6">
        <f t="shared" si="3"/>
        <v>0.63600000000000001</v>
      </c>
      <c r="Q72">
        <f>IF((MAX($Q$4:Q71)+1)&gt;Data!$C$1,"",MAX($Q$4:Q71)+1)</f>
        <v>68</v>
      </c>
    </row>
    <row r="73" spans="1:17" x14ac:dyDescent="0.2">
      <c r="A73" t="str">
        <f>IF($Q73="","",VLOOKUP($Q73,'Dept Head vs YTD acct'!$A$5:$M$500,2,FALSE))</f>
        <v>A</v>
      </c>
      <c r="B73" t="str">
        <f>IF($Q73="","",VLOOKUP($Q73,'Dept Head vs YTD acct'!$A$5:$M$500,3,FALSE))</f>
        <v>GENERAL FUND</v>
      </c>
      <c r="C73" t="str">
        <f>IF($Q73="","",VLOOKUP($Q73,'Dept Head vs YTD acct'!$A$5:$M$500,4,FALSE))</f>
        <v>6010</v>
      </c>
      <c r="D73" t="str">
        <f>IF($Q73="","",VLOOKUP($Q73,'Dept Head vs YTD acct'!$A$5:$M$500,5,FALSE))</f>
        <v>SOCIAL SERVICES ADMIN</v>
      </c>
      <c r="E73" t="str">
        <f>IF($Q73="","",VLOOKUP($Q73,'Dept Head vs YTD acct'!$A$5:$M$500,6,FALSE))</f>
        <v>1000</v>
      </c>
      <c r="F73" t="str">
        <f>IF($Q73="","",VLOOKUP($Q73,'Dept Head vs YTD acct'!$A$5:$M$500,7,FALSE))</f>
        <v>PERSONAL SERVICES</v>
      </c>
      <c r="G73" t="str">
        <f>IF($Q73="","",VLOOKUP($Q73,'Dept Head vs YTD acct'!$A$5:$M$500,8,FALSE))</f>
        <v>1362</v>
      </c>
      <c r="H73" t="str">
        <f>IF($Q73="","",VLOOKUP($Q73,'Dept Head vs YTD acct'!$A$5:$M$500,9,FALSE))</f>
        <v>ACCOUNT CLERK TYPIST  G07</v>
      </c>
      <c r="I73" s="10">
        <f>IF($Q73="","",VLOOKUP($Q73,'Dept Head vs YTD acct'!$A$5:$M$500,10,FALSE))</f>
        <v>28771</v>
      </c>
      <c r="J73" s="10">
        <f>IF($Q73="","",VLOOKUP($Q73,'Dept Head vs YTD acct'!$A$5:$M$500,11,FALSE))</f>
        <v>9369.89</v>
      </c>
      <c r="K73" s="10">
        <f t="shared" si="2"/>
        <v>19401.11</v>
      </c>
      <c r="L73" s="6">
        <f t="shared" si="3"/>
        <v>0.32569999999999999</v>
      </c>
      <c r="Q73">
        <f>IF((MAX($Q$4:Q72)+1)&gt;Data!$C$1,"",MAX($Q$4:Q72)+1)</f>
        <v>69</v>
      </c>
    </row>
    <row r="74" spans="1:17" x14ac:dyDescent="0.2">
      <c r="A74" t="str">
        <f>IF($Q74="","",VLOOKUP($Q74,'Dept Head vs YTD acct'!$A$5:$M$500,2,FALSE))</f>
        <v>A</v>
      </c>
      <c r="B74" t="str">
        <f>IF($Q74="","",VLOOKUP($Q74,'Dept Head vs YTD acct'!$A$5:$M$500,3,FALSE))</f>
        <v>GENERAL FUND</v>
      </c>
      <c r="C74" t="str">
        <f>IF($Q74="","",VLOOKUP($Q74,'Dept Head vs YTD acct'!$A$5:$M$500,4,FALSE))</f>
        <v>1420</v>
      </c>
      <c r="D74" t="str">
        <f>IF($Q74="","",VLOOKUP($Q74,'Dept Head vs YTD acct'!$A$5:$M$500,5,FALSE))</f>
        <v>COUNTY ATTORNEY</v>
      </c>
      <c r="E74" t="str">
        <f>IF($Q74="","",VLOOKUP($Q74,'Dept Head vs YTD acct'!$A$5:$M$500,6,FALSE))</f>
        <v>4000</v>
      </c>
      <c r="F74" t="str">
        <f>IF($Q74="","",VLOOKUP($Q74,'Dept Head vs YTD acct'!$A$5:$M$500,7,FALSE))</f>
        <v>CONTRACTUAL EXPENSES</v>
      </c>
      <c r="G74" t="str">
        <f>IF($Q74="","",VLOOKUP($Q74,'Dept Head vs YTD acct'!$A$5:$M$500,8,FALSE))</f>
        <v>4674</v>
      </c>
      <c r="H74" t="str">
        <f>IF($Q74="","",VLOOKUP($Q74,'Dept Head vs YTD acct'!$A$5:$M$500,9,FALSE))</f>
        <v>LABOR ARBITRATION</v>
      </c>
      <c r="I74" s="10">
        <f>IF($Q74="","",VLOOKUP($Q74,'Dept Head vs YTD acct'!$A$5:$M$500,10,FALSE))</f>
        <v>20000</v>
      </c>
      <c r="J74" s="10">
        <f>IF($Q74="","",VLOOKUP($Q74,'Dept Head vs YTD acct'!$A$5:$M$500,11,FALSE))</f>
        <v>730.72</v>
      </c>
      <c r="K74" s="10">
        <f t="shared" si="2"/>
        <v>19269.28</v>
      </c>
      <c r="L74" s="6">
        <f t="shared" si="3"/>
        <v>3.6499999999999998E-2</v>
      </c>
      <c r="Q74">
        <f>IF((MAX($Q$4:Q73)+1)&gt;Data!$C$1,"",MAX($Q$4:Q73)+1)</f>
        <v>70</v>
      </c>
    </row>
    <row r="75" spans="1:17" x14ac:dyDescent="0.2">
      <c r="A75" t="str">
        <f>IF($Q75="","",VLOOKUP($Q75,'Dept Head vs YTD acct'!$A$5:$M$500,2,FALSE))</f>
        <v>A</v>
      </c>
      <c r="B75" t="str">
        <f>IF($Q75="","",VLOOKUP($Q75,'Dept Head vs YTD acct'!$A$5:$M$500,3,FALSE))</f>
        <v>GENERAL FUND</v>
      </c>
      <c r="C75" t="str">
        <f>IF($Q75="","",VLOOKUP($Q75,'Dept Head vs YTD acct'!$A$5:$M$500,4,FALSE))</f>
        <v>1620</v>
      </c>
      <c r="D75" t="str">
        <f>IF($Q75="","",VLOOKUP($Q75,'Dept Head vs YTD acct'!$A$5:$M$500,5,FALSE))</f>
        <v>BUILDINGS &amp; GROUNDS</v>
      </c>
      <c r="E75" t="str">
        <f>IF($Q75="","",VLOOKUP($Q75,'Dept Head vs YTD acct'!$A$5:$M$500,6,FALSE))</f>
        <v>4000</v>
      </c>
      <c r="F75" t="str">
        <f>IF($Q75="","",VLOOKUP($Q75,'Dept Head vs YTD acct'!$A$5:$M$500,7,FALSE))</f>
        <v>CONTRACTUAL EXPENSES</v>
      </c>
      <c r="G75" t="str">
        <f>IF($Q75="","",VLOOKUP($Q75,'Dept Head vs YTD acct'!$A$5:$M$500,8,FALSE))</f>
        <v>4786</v>
      </c>
      <c r="H75" t="str">
        <f>IF($Q75="","",VLOOKUP($Q75,'Dept Head vs YTD acct'!$A$5:$M$500,9,FALSE))</f>
        <v>TEMPORARY OFFICES EXPENSES</v>
      </c>
      <c r="I75" s="10">
        <f>IF($Q75="","",VLOOKUP($Q75,'Dept Head vs YTD acct'!$A$5:$M$500,10,FALSE))</f>
        <v>18000</v>
      </c>
      <c r="J75" s="10">
        <f>IF($Q75="","",VLOOKUP($Q75,'Dept Head vs YTD acct'!$A$5:$M$500,11,FALSE))</f>
        <v>0</v>
      </c>
      <c r="K75" s="10">
        <f t="shared" si="2"/>
        <v>18000</v>
      </c>
      <c r="L75" s="6">
        <f t="shared" si="3"/>
        <v>0</v>
      </c>
      <c r="Q75">
        <f>IF((MAX($Q$4:Q74)+1)&gt;Data!$C$1,"",MAX($Q$4:Q74)+1)</f>
        <v>71</v>
      </c>
    </row>
    <row r="76" spans="1:17" x14ac:dyDescent="0.2">
      <c r="A76" t="str">
        <f>IF($Q76="","",VLOOKUP($Q76,'Dept Head vs YTD acct'!$A$5:$M$500,2,FALSE))</f>
        <v>A</v>
      </c>
      <c r="B76" t="str">
        <f>IF($Q76="","",VLOOKUP($Q76,'Dept Head vs YTD acct'!$A$5:$M$500,3,FALSE))</f>
        <v>GENERAL FUND</v>
      </c>
      <c r="C76" t="str">
        <f>IF($Q76="","",VLOOKUP($Q76,'Dept Head vs YTD acct'!$A$5:$M$500,4,FALSE))</f>
        <v>3020</v>
      </c>
      <c r="D76" t="str">
        <f>IF($Q76="","",VLOOKUP($Q76,'Dept Head vs YTD acct'!$A$5:$M$500,5,FALSE))</f>
        <v>COMMUNICATION SYSTEM</v>
      </c>
      <c r="E76" t="str">
        <f>IF($Q76="","",VLOOKUP($Q76,'Dept Head vs YTD acct'!$A$5:$M$500,6,FALSE))</f>
        <v>1000</v>
      </c>
      <c r="F76" t="str">
        <f>IF($Q76="","",VLOOKUP($Q76,'Dept Head vs YTD acct'!$A$5:$M$500,7,FALSE))</f>
        <v>PERSONAL SERVICES</v>
      </c>
      <c r="G76" t="str">
        <f>IF($Q76="","",VLOOKUP($Q76,'Dept Head vs YTD acct'!$A$5:$M$500,8,FALSE))</f>
        <v>1801</v>
      </c>
      <c r="H76" t="str">
        <f>IF($Q76="","",VLOOKUP($Q76,'Dept Head vs YTD acct'!$A$5:$M$500,9,FALSE))</f>
        <v>PART-TIME</v>
      </c>
      <c r="I76" s="10">
        <f>IF($Q76="","",VLOOKUP($Q76,'Dept Head vs YTD acct'!$A$5:$M$500,10,FALSE))</f>
        <v>30000</v>
      </c>
      <c r="J76" s="10">
        <f>IF($Q76="","",VLOOKUP($Q76,'Dept Head vs YTD acct'!$A$5:$M$500,11,FALSE))</f>
        <v>12263.28</v>
      </c>
      <c r="K76" s="10">
        <f t="shared" si="2"/>
        <v>17736.72</v>
      </c>
      <c r="L76" s="6">
        <f t="shared" si="3"/>
        <v>0.4088</v>
      </c>
      <c r="Q76">
        <f>IF((MAX($Q$4:Q75)+1)&gt;Data!$C$1,"",MAX($Q$4:Q75)+1)</f>
        <v>72</v>
      </c>
    </row>
    <row r="77" spans="1:17" x14ac:dyDescent="0.2">
      <c r="A77" t="str">
        <f>IF($Q77="","",VLOOKUP($Q77,'Dept Head vs YTD acct'!$A$5:$M$500,2,FALSE))</f>
        <v>A</v>
      </c>
      <c r="B77" t="str">
        <f>IF($Q77="","",VLOOKUP($Q77,'Dept Head vs YTD acct'!$A$5:$M$500,3,FALSE))</f>
        <v>GENERAL FUND</v>
      </c>
      <c r="C77" t="str">
        <f>IF($Q77="","",VLOOKUP($Q77,'Dept Head vs YTD acct'!$A$5:$M$500,4,FALSE))</f>
        <v>6070</v>
      </c>
      <c r="D77" t="str">
        <f>IF($Q77="","",VLOOKUP($Q77,'Dept Head vs YTD acct'!$A$5:$M$500,5,FALSE))</f>
        <v>SERVICES FOR RECIPIENTS</v>
      </c>
      <c r="E77" t="str">
        <f>IF($Q77="","",VLOOKUP($Q77,'Dept Head vs YTD acct'!$A$5:$M$500,6,FALSE))</f>
        <v>4000</v>
      </c>
      <c r="F77" t="str">
        <f>IF($Q77="","",VLOOKUP($Q77,'Dept Head vs YTD acct'!$A$5:$M$500,7,FALSE))</f>
        <v>CONTRACTUAL EXPENSES</v>
      </c>
      <c r="G77" t="str">
        <f>IF($Q77="","",VLOOKUP($Q77,'Dept Head vs YTD acct'!$A$5:$M$500,8,FALSE))</f>
        <v>4274</v>
      </c>
      <c r="H77" t="str">
        <f>IF($Q77="","",VLOOKUP($Q77,'Dept Head vs YTD acct'!$A$5:$M$500,9,FALSE))</f>
        <v>PARENT AIDE</v>
      </c>
      <c r="I77" s="10">
        <f>IF($Q77="","",VLOOKUP($Q77,'Dept Head vs YTD acct'!$A$5:$M$500,10,FALSE))</f>
        <v>118325</v>
      </c>
      <c r="J77" s="10">
        <f>IF($Q77="","",VLOOKUP($Q77,'Dept Head vs YTD acct'!$A$5:$M$500,11,FALSE))</f>
        <v>100874.05</v>
      </c>
      <c r="K77" s="10">
        <f t="shared" si="2"/>
        <v>17450.949999999997</v>
      </c>
      <c r="L77" s="6">
        <f t="shared" si="3"/>
        <v>0.85250000000000004</v>
      </c>
      <c r="Q77">
        <f>IF((MAX($Q$4:Q76)+1)&gt;Data!$C$1,"",MAX($Q$4:Q76)+1)</f>
        <v>73</v>
      </c>
    </row>
    <row r="78" spans="1:17" x14ac:dyDescent="0.2">
      <c r="A78" t="str">
        <f>IF($Q78="","",VLOOKUP($Q78,'Dept Head vs YTD acct'!$A$5:$M$500,2,FALSE))</f>
        <v>A</v>
      </c>
      <c r="B78" t="str">
        <f>IF($Q78="","",VLOOKUP($Q78,'Dept Head vs YTD acct'!$A$5:$M$500,3,FALSE))</f>
        <v>GENERAL FUND</v>
      </c>
      <c r="C78" t="str">
        <f>IF($Q78="","",VLOOKUP($Q78,'Dept Head vs YTD acct'!$A$5:$M$500,4,FALSE))</f>
        <v>1680</v>
      </c>
      <c r="D78" t="str">
        <f>IF($Q78="","",VLOOKUP($Q78,'Dept Head vs YTD acct'!$A$5:$M$500,5,FALSE))</f>
        <v>INFORMATION TECHNOLOGY</v>
      </c>
      <c r="E78" t="str">
        <f>IF($Q78="","",VLOOKUP($Q78,'Dept Head vs YTD acct'!$A$5:$M$500,6,FALSE))</f>
        <v>4000</v>
      </c>
      <c r="F78" t="str">
        <f>IF($Q78="","",VLOOKUP($Q78,'Dept Head vs YTD acct'!$A$5:$M$500,7,FALSE))</f>
        <v>CONTRACTUAL EXPENSES</v>
      </c>
      <c r="G78" t="str">
        <f>IF($Q78="","",VLOOKUP($Q78,'Dept Head vs YTD acct'!$A$5:$M$500,8,FALSE))</f>
        <v>4206</v>
      </c>
      <c r="H78" t="str">
        <f>IF($Q78="","",VLOOKUP($Q78,'Dept Head vs YTD acct'!$A$5:$M$500,9,FALSE))</f>
        <v>MAINTENANCE CONTRACTS</v>
      </c>
      <c r="I78" s="10">
        <f>IF($Q78="","",VLOOKUP($Q78,'Dept Head vs YTD acct'!$A$5:$M$500,10,FALSE))</f>
        <v>109000</v>
      </c>
      <c r="J78" s="10">
        <f>IF($Q78="","",VLOOKUP($Q78,'Dept Head vs YTD acct'!$A$5:$M$500,11,FALSE))</f>
        <v>91865.21</v>
      </c>
      <c r="K78" s="10">
        <f t="shared" si="2"/>
        <v>17134.789999999994</v>
      </c>
      <c r="L78" s="6">
        <f t="shared" si="3"/>
        <v>0.84279999999999999</v>
      </c>
      <c r="Q78">
        <f>IF((MAX($Q$4:Q77)+1)&gt;Data!$C$1,"",MAX($Q$4:Q77)+1)</f>
        <v>74</v>
      </c>
    </row>
    <row r="79" spans="1:17" x14ac:dyDescent="0.2">
      <c r="A79" t="str">
        <f>IF($Q79="","",VLOOKUP($Q79,'Dept Head vs YTD acct'!$A$5:$M$500,2,FALSE))</f>
        <v>A</v>
      </c>
      <c r="B79" t="str">
        <f>IF($Q79="","",VLOOKUP($Q79,'Dept Head vs YTD acct'!$A$5:$M$500,3,FALSE))</f>
        <v>GENERAL FUND</v>
      </c>
      <c r="C79" t="str">
        <f>IF($Q79="","",VLOOKUP($Q79,'Dept Head vs YTD acct'!$A$5:$M$500,4,FALSE))</f>
        <v>6772</v>
      </c>
      <c r="D79" t="str">
        <f>IF($Q79="","",VLOOKUP($Q79,'Dept Head vs YTD acct'!$A$5:$M$500,5,FALSE))</f>
        <v>OFFICE FOR THE AGING</v>
      </c>
      <c r="E79" t="str">
        <f>IF($Q79="","",VLOOKUP($Q79,'Dept Head vs YTD acct'!$A$5:$M$500,6,FALSE))</f>
        <v>4000</v>
      </c>
      <c r="F79" t="str">
        <f>IF($Q79="","",VLOOKUP($Q79,'Dept Head vs YTD acct'!$A$5:$M$500,7,FALSE))</f>
        <v>CONTRACTUAL EXPENSES</v>
      </c>
      <c r="G79" t="str">
        <f>IF($Q79="","",VLOOKUP($Q79,'Dept Head vs YTD acct'!$A$5:$M$500,8,FALSE))</f>
        <v>4238</v>
      </c>
      <c r="H79" t="str">
        <f>IF($Q79="","",VLOOKUP($Q79,'Dept Head vs YTD acct'!$A$5:$M$500,9,FALSE))</f>
        <v>SR COUNCIL CONTRACT</v>
      </c>
      <c r="I79" s="10">
        <f>IF($Q79="","",VLOOKUP($Q79,'Dept Head vs YTD acct'!$A$5:$M$500,10,FALSE))</f>
        <v>223078</v>
      </c>
      <c r="J79" s="10">
        <f>IF($Q79="","",VLOOKUP($Q79,'Dept Head vs YTD acct'!$A$5:$M$500,11,FALSE))</f>
        <v>206012.95</v>
      </c>
      <c r="K79" s="10">
        <f t="shared" si="2"/>
        <v>17065.049999999988</v>
      </c>
      <c r="L79" s="6">
        <f t="shared" si="3"/>
        <v>0.92349999999999999</v>
      </c>
      <c r="Q79">
        <f>IF((MAX($Q$4:Q78)+1)&gt;Data!$C$1,"",MAX($Q$4:Q78)+1)</f>
        <v>75</v>
      </c>
    </row>
    <row r="80" spans="1:17" x14ac:dyDescent="0.2">
      <c r="A80" t="str">
        <f>IF($Q80="","",VLOOKUP($Q80,'Dept Head vs YTD acct'!$A$5:$M$500,2,FALSE))</f>
        <v>A</v>
      </c>
      <c r="B80" t="str">
        <f>IF($Q80="","",VLOOKUP($Q80,'Dept Head vs YTD acct'!$A$5:$M$500,3,FALSE))</f>
        <v>GENERAL FUND</v>
      </c>
      <c r="C80" t="str">
        <f>IF($Q80="","",VLOOKUP($Q80,'Dept Head vs YTD acct'!$A$5:$M$500,4,FALSE))</f>
        <v>6510</v>
      </c>
      <c r="D80" t="str">
        <f>IF($Q80="","",VLOOKUP($Q80,'Dept Head vs YTD acct'!$A$5:$M$500,5,FALSE))</f>
        <v>VETERANS SERVICES</v>
      </c>
      <c r="E80" t="str">
        <f>IF($Q80="","",VLOOKUP($Q80,'Dept Head vs YTD acct'!$A$5:$M$500,6,FALSE))</f>
        <v>1000</v>
      </c>
      <c r="F80" t="str">
        <f>IF($Q80="","",VLOOKUP($Q80,'Dept Head vs YTD acct'!$A$5:$M$500,7,FALSE))</f>
        <v>PERSONAL SERVICES</v>
      </c>
      <c r="G80" t="str">
        <f>IF($Q80="","",VLOOKUP($Q80,'Dept Head vs YTD acct'!$A$5:$M$500,8,FALSE))</f>
        <v>1001</v>
      </c>
      <c r="H80" t="str">
        <f>IF($Q80="","",VLOOKUP($Q80,'Dept Head vs YTD acct'!$A$5:$M$500,9,FALSE))</f>
        <v>VETERANS SERVICES DIRECTOR</v>
      </c>
      <c r="I80" s="10">
        <f>IF($Q80="","",VLOOKUP($Q80,'Dept Head vs YTD acct'!$A$5:$M$500,10,FALSE))</f>
        <v>47631</v>
      </c>
      <c r="J80" s="10">
        <f>IF($Q80="","",VLOOKUP($Q80,'Dept Head vs YTD acct'!$A$5:$M$500,11,FALSE))</f>
        <v>30684.62</v>
      </c>
      <c r="K80" s="10">
        <f t="shared" si="2"/>
        <v>16946.38</v>
      </c>
      <c r="L80" s="6">
        <f t="shared" si="3"/>
        <v>0.64419999999999999</v>
      </c>
      <c r="Q80">
        <f>IF((MAX($Q$4:Q79)+1)&gt;Data!$C$1,"",MAX($Q$4:Q79)+1)</f>
        <v>76</v>
      </c>
    </row>
    <row r="81" spans="1:17" x14ac:dyDescent="0.2">
      <c r="A81" t="str">
        <f>IF($Q81="","",VLOOKUP($Q81,'Dept Head vs YTD acct'!$A$5:$M$500,2,FALSE))</f>
        <v>A</v>
      </c>
      <c r="B81" t="str">
        <f>IF($Q81="","",VLOOKUP($Q81,'Dept Head vs YTD acct'!$A$5:$M$500,3,FALSE))</f>
        <v>GENERAL FUND</v>
      </c>
      <c r="C81" t="str">
        <f>IF($Q81="","",VLOOKUP($Q81,'Dept Head vs YTD acct'!$A$5:$M$500,4,FALSE))</f>
        <v>6010</v>
      </c>
      <c r="D81" t="str">
        <f>IF($Q81="","",VLOOKUP($Q81,'Dept Head vs YTD acct'!$A$5:$M$500,5,FALSE))</f>
        <v>SOCIAL SERVICES ADMIN</v>
      </c>
      <c r="E81" t="str">
        <f>IF($Q81="","",VLOOKUP($Q81,'Dept Head vs YTD acct'!$A$5:$M$500,6,FALSE))</f>
        <v>1000</v>
      </c>
      <c r="F81" t="str">
        <f>IF($Q81="","",VLOOKUP($Q81,'Dept Head vs YTD acct'!$A$5:$M$500,7,FALSE))</f>
        <v>PERSONAL SERVICES</v>
      </c>
      <c r="G81" t="str">
        <f>IF($Q81="","",VLOOKUP($Q81,'Dept Head vs YTD acct'!$A$5:$M$500,8,FALSE))</f>
        <v>1446</v>
      </c>
      <c r="H81" t="str">
        <f>IF($Q81="","",VLOOKUP($Q81,'Dept Head vs YTD acct'!$A$5:$M$500,9,FALSE))</f>
        <v>SOCIAL WELFARE EXAM   G11</v>
      </c>
      <c r="I81" s="10">
        <f>IF($Q81="","",VLOOKUP($Q81,'Dept Head vs YTD acct'!$A$5:$M$500,10,FALSE))</f>
        <v>40531</v>
      </c>
      <c r="J81" s="10">
        <f>IF($Q81="","",VLOOKUP($Q81,'Dept Head vs YTD acct'!$A$5:$M$500,11,FALSE))</f>
        <v>24073.69</v>
      </c>
      <c r="K81" s="10">
        <f t="shared" si="2"/>
        <v>16457.310000000001</v>
      </c>
      <c r="L81" s="6">
        <f t="shared" si="3"/>
        <v>0.59399999999999997</v>
      </c>
      <c r="Q81">
        <f>IF((MAX($Q$4:Q80)+1)&gt;Data!$C$1,"",MAX($Q$4:Q80)+1)</f>
        <v>77</v>
      </c>
    </row>
    <row r="82" spans="1:17" x14ac:dyDescent="0.2">
      <c r="A82" t="str">
        <f>IF($Q82="","",VLOOKUP($Q82,'Dept Head vs YTD acct'!$A$5:$M$500,2,FALSE))</f>
        <v>A</v>
      </c>
      <c r="B82" t="str">
        <f>IF($Q82="","",VLOOKUP($Q82,'Dept Head vs YTD acct'!$A$5:$M$500,3,FALSE))</f>
        <v>GENERAL FUND</v>
      </c>
      <c r="C82" t="str">
        <f>IF($Q82="","",VLOOKUP($Q82,'Dept Head vs YTD acct'!$A$5:$M$500,4,FALSE))</f>
        <v>6010</v>
      </c>
      <c r="D82" t="str">
        <f>IF($Q82="","",VLOOKUP($Q82,'Dept Head vs YTD acct'!$A$5:$M$500,5,FALSE))</f>
        <v>SOCIAL SERVICES ADMIN</v>
      </c>
      <c r="E82" t="str">
        <f>IF($Q82="","",VLOOKUP($Q82,'Dept Head vs YTD acct'!$A$5:$M$500,6,FALSE))</f>
        <v>1000</v>
      </c>
      <c r="F82" t="str">
        <f>IF($Q82="","",VLOOKUP($Q82,'Dept Head vs YTD acct'!$A$5:$M$500,7,FALSE))</f>
        <v>PERSONAL SERVICES</v>
      </c>
      <c r="G82" t="str">
        <f>IF($Q82="","",VLOOKUP($Q82,'Dept Head vs YTD acct'!$A$5:$M$500,8,FALSE))</f>
        <v>1392</v>
      </c>
      <c r="H82" t="str">
        <f>IF($Q82="","",VLOOKUP($Q82,'Dept Head vs YTD acct'!$A$5:$M$500,9,FALSE))</f>
        <v>OFFICE/KEYBOARD WRKR  G05</v>
      </c>
      <c r="I82" s="10">
        <f>IF($Q82="","",VLOOKUP($Q82,'Dept Head vs YTD acct'!$A$5:$M$500,10,FALSE))</f>
        <v>28070</v>
      </c>
      <c r="J82" s="10">
        <f>IF($Q82="","",VLOOKUP($Q82,'Dept Head vs YTD acct'!$A$5:$M$500,11,FALSE))</f>
        <v>11899.02</v>
      </c>
      <c r="K82" s="10">
        <f t="shared" si="2"/>
        <v>16170.98</v>
      </c>
      <c r="L82" s="6">
        <f t="shared" si="3"/>
        <v>0.4239</v>
      </c>
      <c r="Q82">
        <f>IF((MAX($Q$4:Q81)+1)&gt;Data!$C$1,"",MAX($Q$4:Q81)+1)</f>
        <v>78</v>
      </c>
    </row>
    <row r="83" spans="1:17" x14ac:dyDescent="0.2">
      <c r="A83" t="str">
        <f>IF($Q83="","",VLOOKUP($Q83,'Dept Head vs YTD acct'!$A$5:$M$500,2,FALSE))</f>
        <v>A</v>
      </c>
      <c r="B83" t="str">
        <f>IF($Q83="","",VLOOKUP($Q83,'Dept Head vs YTD acct'!$A$5:$M$500,3,FALSE))</f>
        <v>GENERAL FUND</v>
      </c>
      <c r="C83" t="str">
        <f>IF($Q83="","",VLOOKUP($Q83,'Dept Head vs YTD acct'!$A$5:$M$500,4,FALSE))</f>
        <v>3640</v>
      </c>
      <c r="D83" t="str">
        <f>IF($Q83="","",VLOOKUP($Q83,'Dept Head vs YTD acct'!$A$5:$M$500,5,FALSE))</f>
        <v>EMERGENCY SERVICES</v>
      </c>
      <c r="E83" t="str">
        <f>IF($Q83="","",VLOOKUP($Q83,'Dept Head vs YTD acct'!$A$5:$M$500,6,FALSE))</f>
        <v>1000</v>
      </c>
      <c r="F83" t="str">
        <f>IF($Q83="","",VLOOKUP($Q83,'Dept Head vs YTD acct'!$A$5:$M$500,7,FALSE))</f>
        <v>PERSONAL SERVICES</v>
      </c>
      <c r="G83" t="str">
        <f>IF($Q83="","",VLOOKUP($Q83,'Dept Head vs YTD acct'!$A$5:$M$500,8,FALSE))</f>
        <v>1012</v>
      </c>
      <c r="H83" t="str">
        <f>IF($Q83="","",VLOOKUP($Q83,'Dept Head vs YTD acct'!$A$5:$M$500,9,FALSE))</f>
        <v>ADMINISTRATIVE SUPPORT I G08</v>
      </c>
      <c r="I83" s="10">
        <f>IF($Q83="","",VLOOKUP($Q83,'Dept Head vs YTD acct'!$A$5:$M$500,10,FALSE))</f>
        <v>35817</v>
      </c>
      <c r="J83" s="10">
        <f>IF($Q83="","",VLOOKUP($Q83,'Dept Head vs YTD acct'!$A$5:$M$500,11,FALSE))</f>
        <v>19714.04</v>
      </c>
      <c r="K83" s="10">
        <f t="shared" si="2"/>
        <v>16102.96</v>
      </c>
      <c r="L83" s="6">
        <f t="shared" si="3"/>
        <v>0.5504</v>
      </c>
      <c r="Q83">
        <f>IF((MAX($Q$4:Q82)+1)&gt;Data!$C$1,"",MAX($Q$4:Q82)+1)</f>
        <v>79</v>
      </c>
    </row>
    <row r="84" spans="1:17" x14ac:dyDescent="0.2">
      <c r="A84" t="str">
        <f>IF($Q84="","",VLOOKUP($Q84,'Dept Head vs YTD acct'!$A$5:$M$500,2,FALSE))</f>
        <v>A</v>
      </c>
      <c r="B84" t="str">
        <f>IF($Q84="","",VLOOKUP($Q84,'Dept Head vs YTD acct'!$A$5:$M$500,3,FALSE))</f>
        <v>GENERAL FUND</v>
      </c>
      <c r="C84" t="str">
        <f>IF($Q84="","",VLOOKUP($Q84,'Dept Head vs YTD acct'!$A$5:$M$500,4,FALSE))</f>
        <v>3020</v>
      </c>
      <c r="D84" t="str">
        <f>IF($Q84="","",VLOOKUP($Q84,'Dept Head vs YTD acct'!$A$5:$M$500,5,FALSE))</f>
        <v>COMMUNICATION SYSTEM</v>
      </c>
      <c r="E84" t="str">
        <f>IF($Q84="","",VLOOKUP($Q84,'Dept Head vs YTD acct'!$A$5:$M$500,6,FALSE))</f>
        <v>1000</v>
      </c>
      <c r="F84" t="str">
        <f>IF($Q84="","",VLOOKUP($Q84,'Dept Head vs YTD acct'!$A$5:$M$500,7,FALSE))</f>
        <v>PERSONAL SERVICES</v>
      </c>
      <c r="G84" t="str">
        <f>IF($Q84="","",VLOOKUP($Q84,'Dept Head vs YTD acct'!$A$5:$M$500,8,FALSE))</f>
        <v>1010</v>
      </c>
      <c r="H84" t="str">
        <f>IF($Q84="","",VLOOKUP($Q84,'Dept Head vs YTD acct'!$A$5:$M$500,9,FALSE))</f>
        <v>EMERGENCY SERV. DISPATCHER</v>
      </c>
      <c r="I84" s="10">
        <f>IF($Q84="","",VLOOKUP($Q84,'Dept Head vs YTD acct'!$A$5:$M$500,10,FALSE))</f>
        <v>49980</v>
      </c>
      <c r="J84" s="10">
        <f>IF($Q84="","",VLOOKUP($Q84,'Dept Head vs YTD acct'!$A$5:$M$500,11,FALSE))</f>
        <v>33972</v>
      </c>
      <c r="K84" s="10">
        <f t="shared" si="2"/>
        <v>16008</v>
      </c>
      <c r="L84" s="6">
        <f t="shared" si="3"/>
        <v>0.67969999999999997</v>
      </c>
      <c r="Q84">
        <f>IF((MAX($Q$4:Q83)+1)&gt;Data!$C$1,"",MAX($Q$4:Q83)+1)</f>
        <v>80</v>
      </c>
    </row>
    <row r="85" spans="1:17" x14ac:dyDescent="0.2">
      <c r="A85" t="str">
        <f>IF($Q85="","",VLOOKUP($Q85,'Dept Head vs YTD acct'!$A$5:$M$500,2,FALSE))</f>
        <v>A</v>
      </c>
      <c r="B85" t="str">
        <f>IF($Q85="","",VLOOKUP($Q85,'Dept Head vs YTD acct'!$A$5:$M$500,3,FALSE))</f>
        <v>GENERAL FUND</v>
      </c>
      <c r="C85" t="str">
        <f>IF($Q85="","",VLOOKUP($Q85,'Dept Head vs YTD acct'!$A$5:$M$500,4,FALSE))</f>
        <v>4010</v>
      </c>
      <c r="D85" t="str">
        <f>IF($Q85="","",VLOOKUP($Q85,'Dept Head vs YTD acct'!$A$5:$M$500,5,FALSE))</f>
        <v>PUBLIC HEALTH</v>
      </c>
      <c r="E85" t="str">
        <f>IF($Q85="","",VLOOKUP($Q85,'Dept Head vs YTD acct'!$A$5:$M$500,6,FALSE))</f>
        <v>4000</v>
      </c>
      <c r="F85" t="str">
        <f>IF($Q85="","",VLOOKUP($Q85,'Dept Head vs YTD acct'!$A$5:$M$500,7,FALSE))</f>
        <v>CONTRACTUAL EXPENSES</v>
      </c>
      <c r="G85" t="str">
        <f>IF($Q85="","",VLOOKUP($Q85,'Dept Head vs YTD acct'!$A$5:$M$500,8,FALSE))</f>
        <v>4207</v>
      </c>
      <c r="H85" t="str">
        <f>IF($Q85="","",VLOOKUP($Q85,'Dept Head vs YTD acct'!$A$5:$M$500,9,FALSE))</f>
        <v>DATA PROCESSING COST</v>
      </c>
      <c r="I85" s="10">
        <f>IF($Q85="","",VLOOKUP($Q85,'Dept Head vs YTD acct'!$A$5:$M$500,10,FALSE))</f>
        <v>30000</v>
      </c>
      <c r="J85" s="10">
        <f>IF($Q85="","",VLOOKUP($Q85,'Dept Head vs YTD acct'!$A$5:$M$500,11,FALSE))</f>
        <v>14227.37</v>
      </c>
      <c r="K85" s="10">
        <f t="shared" si="2"/>
        <v>15772.63</v>
      </c>
      <c r="L85" s="6">
        <f t="shared" si="3"/>
        <v>0.47420000000000001</v>
      </c>
      <c r="Q85">
        <f>IF((MAX($Q$4:Q84)+1)&gt;Data!$C$1,"",MAX($Q$4:Q84)+1)</f>
        <v>81</v>
      </c>
    </row>
    <row r="86" spans="1:17" x14ac:dyDescent="0.2">
      <c r="A86" t="str">
        <f>IF($Q86="","",VLOOKUP($Q86,'Dept Head vs YTD acct'!$A$5:$M$500,2,FALSE))</f>
        <v>A</v>
      </c>
      <c r="B86" t="str">
        <f>IF($Q86="","",VLOOKUP($Q86,'Dept Head vs YTD acct'!$A$5:$M$500,3,FALSE))</f>
        <v>GENERAL FUND</v>
      </c>
      <c r="C86" t="str">
        <f>IF($Q86="","",VLOOKUP($Q86,'Dept Head vs YTD acct'!$A$5:$M$500,4,FALSE))</f>
        <v>5630</v>
      </c>
      <c r="D86" t="str">
        <f>IF($Q86="","",VLOOKUP($Q86,'Dept Head vs YTD acct'!$A$5:$M$500,5,FALSE))</f>
        <v>TRANSPORTATION</v>
      </c>
      <c r="E86" t="str">
        <f>IF($Q86="","",VLOOKUP($Q86,'Dept Head vs YTD acct'!$A$5:$M$500,6,FALSE))</f>
        <v>4000</v>
      </c>
      <c r="F86" t="str">
        <f>IF($Q86="","",VLOOKUP($Q86,'Dept Head vs YTD acct'!$A$5:$M$500,7,FALSE))</f>
        <v>CONTRACTUAL EXPENSES</v>
      </c>
      <c r="G86" t="str">
        <f>IF($Q86="","",VLOOKUP($Q86,'Dept Head vs YTD acct'!$A$5:$M$500,8,FALSE))</f>
        <v>4305</v>
      </c>
      <c r="H86" t="str">
        <f>IF($Q86="","",VLOOKUP($Q86,'Dept Head vs YTD acct'!$A$5:$M$500,9,FALSE))</f>
        <v>PRINTING &amp; ADVERTISING</v>
      </c>
      <c r="I86" s="10">
        <f>IF($Q86="","",VLOOKUP($Q86,'Dept Head vs YTD acct'!$A$5:$M$500,10,FALSE))</f>
        <v>21000</v>
      </c>
      <c r="J86" s="10">
        <f>IF($Q86="","",VLOOKUP($Q86,'Dept Head vs YTD acct'!$A$5:$M$500,11,FALSE))</f>
        <v>5471.62</v>
      </c>
      <c r="K86" s="10">
        <f t="shared" si="2"/>
        <v>15528.380000000001</v>
      </c>
      <c r="L86" s="6">
        <f t="shared" si="3"/>
        <v>0.2606</v>
      </c>
      <c r="Q86">
        <f>IF((MAX($Q$4:Q85)+1)&gt;Data!$C$1,"",MAX($Q$4:Q85)+1)</f>
        <v>82</v>
      </c>
    </row>
    <row r="87" spans="1:17" x14ac:dyDescent="0.2">
      <c r="A87" t="str">
        <f>IF($Q87="","",VLOOKUP($Q87,'Dept Head vs YTD acct'!$A$5:$M$500,2,FALSE))</f>
        <v>A</v>
      </c>
      <c r="B87" t="str">
        <f>IF($Q87="","",VLOOKUP($Q87,'Dept Head vs YTD acct'!$A$5:$M$500,3,FALSE))</f>
        <v>GENERAL FUND</v>
      </c>
      <c r="C87" t="str">
        <f>IF($Q87="","",VLOOKUP($Q87,'Dept Head vs YTD acct'!$A$5:$M$500,4,FALSE))</f>
        <v>3640</v>
      </c>
      <c r="D87" t="str">
        <f>IF($Q87="","",VLOOKUP($Q87,'Dept Head vs YTD acct'!$A$5:$M$500,5,FALSE))</f>
        <v>EMERGENCY SERVICES</v>
      </c>
      <c r="E87" t="str">
        <f>IF($Q87="","",VLOOKUP($Q87,'Dept Head vs YTD acct'!$A$5:$M$500,6,FALSE))</f>
        <v>4000</v>
      </c>
      <c r="F87" t="str">
        <f>IF($Q87="","",VLOOKUP($Q87,'Dept Head vs YTD acct'!$A$5:$M$500,7,FALSE))</f>
        <v>CONTRACTUAL EXPENSES</v>
      </c>
      <c r="G87" t="str">
        <f>IF($Q87="","",VLOOKUP($Q87,'Dept Head vs YTD acct'!$A$5:$M$500,8,FALSE))</f>
        <v>4110</v>
      </c>
      <c r="H87" t="str">
        <f>IF($Q87="","",VLOOKUP($Q87,'Dept Head vs YTD acct'!$A$5:$M$500,9,FALSE))</f>
        <v>HMEP GRANT EXPENSES</v>
      </c>
      <c r="I87" s="10">
        <f>IF($Q87="","",VLOOKUP($Q87,'Dept Head vs YTD acct'!$A$5:$M$500,10,FALSE))</f>
        <v>15516</v>
      </c>
      <c r="J87" s="10">
        <f>IF($Q87="","",VLOOKUP($Q87,'Dept Head vs YTD acct'!$A$5:$M$500,11,FALSE))</f>
        <v>0</v>
      </c>
      <c r="K87" s="10">
        <f t="shared" si="2"/>
        <v>15516</v>
      </c>
      <c r="L87" s="6">
        <f t="shared" si="3"/>
        <v>0</v>
      </c>
      <c r="Q87">
        <f>IF((MAX($Q$4:Q86)+1)&gt;Data!$C$1,"",MAX($Q$4:Q86)+1)</f>
        <v>83</v>
      </c>
    </row>
    <row r="88" spans="1:17" x14ac:dyDescent="0.2">
      <c r="A88" t="str">
        <f>IF($Q88="","",VLOOKUP($Q88,'Dept Head vs YTD acct'!$A$5:$M$500,2,FALSE))</f>
        <v>A</v>
      </c>
      <c r="B88" t="str">
        <f>IF($Q88="","",VLOOKUP($Q88,'Dept Head vs YTD acct'!$A$5:$M$500,3,FALSE))</f>
        <v>GENERAL FUND</v>
      </c>
      <c r="C88" t="str">
        <f>IF($Q88="","",VLOOKUP($Q88,'Dept Head vs YTD acct'!$A$5:$M$500,4,FALSE))</f>
        <v>6772</v>
      </c>
      <c r="D88" t="str">
        <f>IF($Q88="","",VLOOKUP($Q88,'Dept Head vs YTD acct'!$A$5:$M$500,5,FALSE))</f>
        <v>OFFICE FOR THE AGING</v>
      </c>
      <c r="E88" t="str">
        <f>IF($Q88="","",VLOOKUP($Q88,'Dept Head vs YTD acct'!$A$5:$M$500,6,FALSE))</f>
        <v>4000</v>
      </c>
      <c r="F88" t="str">
        <f>IF($Q88="","",VLOOKUP($Q88,'Dept Head vs YTD acct'!$A$5:$M$500,7,FALSE))</f>
        <v>CONTRACTUAL EXPENSES</v>
      </c>
      <c r="G88" t="str">
        <f>IF($Q88="","",VLOOKUP($Q88,'Dept Head vs YTD acct'!$A$5:$M$500,8,FALSE))</f>
        <v>4259</v>
      </c>
      <c r="H88" t="str">
        <f>IF($Q88="","",VLOOKUP($Q88,'Dept Head vs YTD acct'!$A$5:$M$500,9,FALSE))</f>
        <v>DIETICIAN CONTRACT</v>
      </c>
      <c r="I88" s="10">
        <f>IF($Q88="","",VLOOKUP($Q88,'Dept Head vs YTD acct'!$A$5:$M$500,10,FALSE))</f>
        <v>20000</v>
      </c>
      <c r="J88" s="10">
        <f>IF($Q88="","",VLOOKUP($Q88,'Dept Head vs YTD acct'!$A$5:$M$500,11,FALSE))</f>
        <v>4538</v>
      </c>
      <c r="K88" s="10">
        <f t="shared" si="2"/>
        <v>15462</v>
      </c>
      <c r="L88" s="6">
        <f t="shared" si="3"/>
        <v>0.22689999999999999</v>
      </c>
      <c r="Q88">
        <f>IF((MAX($Q$4:Q87)+1)&gt;Data!$C$1,"",MAX($Q$4:Q87)+1)</f>
        <v>84</v>
      </c>
    </row>
    <row r="89" spans="1:17" x14ac:dyDescent="0.2">
      <c r="A89" t="str">
        <f>IF($Q89="","",VLOOKUP($Q89,'Dept Head vs YTD acct'!$A$5:$M$500,2,FALSE))</f>
        <v>A</v>
      </c>
      <c r="B89" t="str">
        <f>IF($Q89="","",VLOOKUP($Q89,'Dept Head vs YTD acct'!$A$5:$M$500,3,FALSE))</f>
        <v>GENERAL FUND</v>
      </c>
      <c r="C89" t="str">
        <f>IF($Q89="","",VLOOKUP($Q89,'Dept Head vs YTD acct'!$A$5:$M$500,4,FALSE))</f>
        <v>1410</v>
      </c>
      <c r="D89" t="str">
        <f>IF($Q89="","",VLOOKUP($Q89,'Dept Head vs YTD acct'!$A$5:$M$500,5,FALSE))</f>
        <v>COUNTY CLERK</v>
      </c>
      <c r="E89" t="str">
        <f>IF($Q89="","",VLOOKUP($Q89,'Dept Head vs YTD acct'!$A$5:$M$500,6,FALSE))</f>
        <v>1000</v>
      </c>
      <c r="F89" t="str">
        <f>IF($Q89="","",VLOOKUP($Q89,'Dept Head vs YTD acct'!$A$5:$M$500,7,FALSE))</f>
        <v>PERSONAL SERVICES</v>
      </c>
      <c r="G89" t="str">
        <f>IF($Q89="","",VLOOKUP($Q89,'Dept Head vs YTD acct'!$A$5:$M$500,8,FALSE))</f>
        <v>1010</v>
      </c>
      <c r="H89" t="str">
        <f>IF($Q89="","",VLOOKUP($Q89,'Dept Head vs YTD acct'!$A$5:$M$500,9,FALSE))</f>
        <v>DMV CLERK       G07</v>
      </c>
      <c r="I89" s="10">
        <f>IF($Q89="","",VLOOKUP($Q89,'Dept Head vs YTD acct'!$A$5:$M$500,10,FALSE))</f>
        <v>32963</v>
      </c>
      <c r="J89" s="10">
        <f>IF($Q89="","",VLOOKUP($Q89,'Dept Head vs YTD acct'!$A$5:$M$500,11,FALSE))</f>
        <v>17686.03</v>
      </c>
      <c r="K89" s="10">
        <f t="shared" si="2"/>
        <v>15276.970000000001</v>
      </c>
      <c r="L89" s="6">
        <f t="shared" si="3"/>
        <v>0.53649999999999998</v>
      </c>
      <c r="Q89">
        <f>IF((MAX($Q$4:Q88)+1)&gt;Data!$C$1,"",MAX($Q$4:Q88)+1)</f>
        <v>85</v>
      </c>
    </row>
    <row r="90" spans="1:17" x14ac:dyDescent="0.2">
      <c r="A90" t="str">
        <f>IF($Q90="","",VLOOKUP($Q90,'Dept Head vs YTD acct'!$A$5:$M$500,2,FALSE))</f>
        <v>A</v>
      </c>
      <c r="B90" t="str">
        <f>IF($Q90="","",VLOOKUP($Q90,'Dept Head vs YTD acct'!$A$5:$M$500,3,FALSE))</f>
        <v>GENERAL FUND</v>
      </c>
      <c r="C90" t="str">
        <f>IF($Q90="","",VLOOKUP($Q90,'Dept Head vs YTD acct'!$A$5:$M$500,4,FALSE))</f>
        <v>6010</v>
      </c>
      <c r="D90" t="str">
        <f>IF($Q90="","",VLOOKUP($Q90,'Dept Head vs YTD acct'!$A$5:$M$500,5,FALSE))</f>
        <v>SOCIAL SERVICES ADMIN</v>
      </c>
      <c r="E90" t="str">
        <f>IF($Q90="","",VLOOKUP($Q90,'Dept Head vs YTD acct'!$A$5:$M$500,6,FALSE))</f>
        <v>1000</v>
      </c>
      <c r="F90" t="str">
        <f>IF($Q90="","",VLOOKUP($Q90,'Dept Head vs YTD acct'!$A$5:$M$500,7,FALSE))</f>
        <v>PERSONAL SERVICES</v>
      </c>
      <c r="G90" t="str">
        <f>IF($Q90="","",VLOOKUP($Q90,'Dept Head vs YTD acct'!$A$5:$M$500,8,FALSE))</f>
        <v>1347</v>
      </c>
      <c r="H90" t="str">
        <f>IF($Q90="","",VLOOKUP($Q90,'Dept Head vs YTD acct'!$A$5:$M$500,9,FALSE))</f>
        <v>SOCIAL WELFARE EXAM   G11</v>
      </c>
      <c r="I90" s="10">
        <f>IF($Q90="","",VLOOKUP($Q90,'Dept Head vs YTD acct'!$A$5:$M$500,10,FALSE))</f>
        <v>36436</v>
      </c>
      <c r="J90" s="10">
        <f>IF($Q90="","",VLOOKUP($Q90,'Dept Head vs YTD acct'!$A$5:$M$500,11,FALSE))</f>
        <v>21163.59</v>
      </c>
      <c r="K90" s="10">
        <f t="shared" si="2"/>
        <v>15272.41</v>
      </c>
      <c r="L90" s="6">
        <f t="shared" si="3"/>
        <v>0.58079999999999998</v>
      </c>
      <c r="Q90">
        <f>IF((MAX($Q$4:Q89)+1)&gt;Data!$C$1,"",MAX($Q$4:Q89)+1)</f>
        <v>86</v>
      </c>
    </row>
    <row r="91" spans="1:17" x14ac:dyDescent="0.2">
      <c r="A91" t="str">
        <f>IF($Q91="","",VLOOKUP($Q91,'Dept Head vs YTD acct'!$A$5:$M$500,2,FALSE))</f>
        <v>A</v>
      </c>
      <c r="B91" t="str">
        <f>IF($Q91="","",VLOOKUP($Q91,'Dept Head vs YTD acct'!$A$5:$M$500,3,FALSE))</f>
        <v>GENERAL FUND</v>
      </c>
      <c r="C91" t="str">
        <f>IF($Q91="","",VLOOKUP($Q91,'Dept Head vs YTD acct'!$A$5:$M$500,4,FALSE))</f>
        <v>4310</v>
      </c>
      <c r="D91" t="str">
        <f>IF($Q91="","",VLOOKUP($Q91,'Dept Head vs YTD acct'!$A$5:$M$500,5,FALSE))</f>
        <v>MENTAL HEALTH</v>
      </c>
      <c r="E91" t="str">
        <f>IF($Q91="","",VLOOKUP($Q91,'Dept Head vs YTD acct'!$A$5:$M$500,6,FALSE))</f>
        <v>1000</v>
      </c>
      <c r="F91" t="str">
        <f>IF($Q91="","",VLOOKUP($Q91,'Dept Head vs YTD acct'!$A$5:$M$500,7,FALSE))</f>
        <v>PERSONAL SERVICES</v>
      </c>
      <c r="G91" t="str">
        <f>IF($Q91="","",VLOOKUP($Q91,'Dept Head vs YTD acct'!$A$5:$M$500,8,FALSE))</f>
        <v>1027</v>
      </c>
      <c r="H91" t="str">
        <f>IF($Q91="","",VLOOKUP($Q91,'Dept Head vs YTD acct'!$A$5:$M$500,9,FALSE))</f>
        <v>PRIN ACCT CLERK TYP  G10</v>
      </c>
      <c r="I91" s="10">
        <f>IF($Q91="","",VLOOKUP($Q91,'Dept Head vs YTD acct'!$A$5:$M$500,10,FALSE))</f>
        <v>33227</v>
      </c>
      <c r="J91" s="10">
        <f>IF($Q91="","",VLOOKUP($Q91,'Dept Head vs YTD acct'!$A$5:$M$500,11,FALSE))</f>
        <v>18008.97</v>
      </c>
      <c r="K91" s="10">
        <f t="shared" si="2"/>
        <v>15218.029999999999</v>
      </c>
      <c r="L91" s="6">
        <f t="shared" si="3"/>
        <v>0.54200000000000004</v>
      </c>
      <c r="Q91">
        <f>IF((MAX($Q$4:Q90)+1)&gt;Data!$C$1,"",MAX($Q$4:Q90)+1)</f>
        <v>87</v>
      </c>
    </row>
    <row r="92" spans="1:17" x14ac:dyDescent="0.2">
      <c r="A92" t="str">
        <f>IF($Q92="","",VLOOKUP($Q92,'Dept Head vs YTD acct'!$A$5:$M$500,2,FALSE))</f>
        <v>A</v>
      </c>
      <c r="B92" t="str">
        <f>IF($Q92="","",VLOOKUP($Q92,'Dept Head vs YTD acct'!$A$5:$M$500,3,FALSE))</f>
        <v>GENERAL FUND</v>
      </c>
      <c r="C92" t="str">
        <f>IF($Q92="","",VLOOKUP($Q92,'Dept Head vs YTD acct'!$A$5:$M$500,4,FALSE))</f>
        <v>4010</v>
      </c>
      <c r="D92" t="str">
        <f>IF($Q92="","",VLOOKUP($Q92,'Dept Head vs YTD acct'!$A$5:$M$500,5,FALSE))</f>
        <v>PUBLIC HEALTH</v>
      </c>
      <c r="E92" t="str">
        <f>IF($Q92="","",VLOOKUP($Q92,'Dept Head vs YTD acct'!$A$5:$M$500,6,FALSE))</f>
        <v>1000</v>
      </c>
      <c r="F92" t="str">
        <f>IF($Q92="","",VLOOKUP($Q92,'Dept Head vs YTD acct'!$A$5:$M$500,7,FALSE))</f>
        <v>PERSONAL SERVICES</v>
      </c>
      <c r="G92" t="str">
        <f>IF($Q92="","",VLOOKUP($Q92,'Dept Head vs YTD acct'!$A$5:$M$500,8,FALSE))</f>
        <v>1128</v>
      </c>
      <c r="H92" t="str">
        <f>IF($Q92="","",VLOOKUP($Q92,'Dept Head vs YTD acct'!$A$5:$M$500,9,FALSE))</f>
        <v>PH SANITARIAN         G18</v>
      </c>
      <c r="I92" s="10">
        <f>IF($Q92="","",VLOOKUP($Q92,'Dept Head vs YTD acct'!$A$5:$M$500,10,FALSE))</f>
        <v>63401</v>
      </c>
      <c r="J92" s="10">
        <f>IF($Q92="","",VLOOKUP($Q92,'Dept Head vs YTD acct'!$A$5:$M$500,11,FALSE))</f>
        <v>48417.25</v>
      </c>
      <c r="K92" s="10">
        <f t="shared" si="2"/>
        <v>14983.75</v>
      </c>
      <c r="L92" s="6">
        <f t="shared" si="3"/>
        <v>0.76370000000000005</v>
      </c>
      <c r="Q92">
        <f>IF((MAX($Q$4:Q91)+1)&gt;Data!$C$1,"",MAX($Q$4:Q91)+1)</f>
        <v>88</v>
      </c>
    </row>
    <row r="93" spans="1:17" x14ac:dyDescent="0.2">
      <c r="A93" t="str">
        <f>IF($Q93="","",VLOOKUP($Q93,'Dept Head vs YTD acct'!$A$5:$M$500,2,FALSE))</f>
        <v>A</v>
      </c>
      <c r="B93" t="str">
        <f>IF($Q93="","",VLOOKUP($Q93,'Dept Head vs YTD acct'!$A$5:$M$500,3,FALSE))</f>
        <v>GENERAL FUND</v>
      </c>
      <c r="C93" t="str">
        <f>IF($Q93="","",VLOOKUP($Q93,'Dept Head vs YTD acct'!$A$5:$M$500,4,FALSE))</f>
        <v>1680</v>
      </c>
      <c r="D93" t="str">
        <f>IF($Q93="","",VLOOKUP($Q93,'Dept Head vs YTD acct'!$A$5:$M$500,5,FALSE))</f>
        <v>INFORMATION TECHNOLOGY</v>
      </c>
      <c r="E93" t="str">
        <f>IF($Q93="","",VLOOKUP($Q93,'Dept Head vs YTD acct'!$A$5:$M$500,6,FALSE))</f>
        <v>1000</v>
      </c>
      <c r="F93" t="str">
        <f>IF($Q93="","",VLOOKUP($Q93,'Dept Head vs YTD acct'!$A$5:$M$500,7,FALSE))</f>
        <v>PERSONAL SERVICES</v>
      </c>
      <c r="G93" t="str">
        <f>IF($Q93="","",VLOOKUP($Q93,'Dept Head vs YTD acct'!$A$5:$M$500,8,FALSE))</f>
        <v>1025</v>
      </c>
      <c r="H93" t="str">
        <f>IF($Q93="","",VLOOKUP($Q93,'Dept Head vs YTD acct'!$A$5:$M$500,9,FALSE))</f>
        <v>INFO SYSTEMS SPEC G14</v>
      </c>
      <c r="I93" s="10">
        <f>IF($Q93="","",VLOOKUP($Q93,'Dept Head vs YTD acct'!$A$5:$M$500,10,FALSE))</f>
        <v>39153</v>
      </c>
      <c r="J93" s="10">
        <f>IF($Q93="","",VLOOKUP($Q93,'Dept Head vs YTD acct'!$A$5:$M$500,11,FALSE))</f>
        <v>24366.79</v>
      </c>
      <c r="K93" s="10">
        <f t="shared" si="2"/>
        <v>14786.21</v>
      </c>
      <c r="L93" s="6">
        <f t="shared" si="3"/>
        <v>0.62229999999999996</v>
      </c>
      <c r="Q93">
        <f>IF((MAX($Q$4:Q92)+1)&gt;Data!$C$1,"",MAX($Q$4:Q92)+1)</f>
        <v>89</v>
      </c>
    </row>
    <row r="94" spans="1:17" x14ac:dyDescent="0.2">
      <c r="A94" t="str">
        <f>IF($Q94="","",VLOOKUP($Q94,'Dept Head vs YTD acct'!$A$5:$M$500,2,FALSE))</f>
        <v>A</v>
      </c>
      <c r="B94" t="str">
        <f>IF($Q94="","",VLOOKUP($Q94,'Dept Head vs YTD acct'!$A$5:$M$500,3,FALSE))</f>
        <v>GENERAL FUND</v>
      </c>
      <c r="C94" t="str">
        <f>IF($Q94="","",VLOOKUP($Q94,'Dept Head vs YTD acct'!$A$5:$M$500,4,FALSE))</f>
        <v>1170</v>
      </c>
      <c r="D94" t="str">
        <f>IF($Q94="","",VLOOKUP($Q94,'Dept Head vs YTD acct'!$A$5:$M$500,5,FALSE))</f>
        <v>LEGAL DEFENSE OF INDIGENTS</v>
      </c>
      <c r="E94" t="str">
        <f>IF($Q94="","",VLOOKUP($Q94,'Dept Head vs YTD acct'!$A$5:$M$500,6,FALSE))</f>
        <v>4000</v>
      </c>
      <c r="F94" t="str">
        <f>IF($Q94="","",VLOOKUP($Q94,'Dept Head vs YTD acct'!$A$5:$M$500,7,FALSE))</f>
        <v>CONTRACTUAL EXPENSES</v>
      </c>
      <c r="G94" t="str">
        <f>IF($Q94="","",VLOOKUP($Q94,'Dept Head vs YTD acct'!$A$5:$M$500,8,FALSE))</f>
        <v>4321</v>
      </c>
      <c r="H94" t="str">
        <f>IF($Q94="","",VLOOKUP($Q94,'Dept Head vs YTD acct'!$A$5:$M$500,9,FALSE))</f>
        <v>TRAINING &amp; EDUCATION</v>
      </c>
      <c r="I94" s="10">
        <f>IF($Q94="","",VLOOKUP($Q94,'Dept Head vs YTD acct'!$A$5:$M$500,10,FALSE))</f>
        <v>15000</v>
      </c>
      <c r="J94" s="10">
        <f>IF($Q94="","",VLOOKUP($Q94,'Dept Head vs YTD acct'!$A$5:$M$500,11,FALSE))</f>
        <v>217.82</v>
      </c>
      <c r="K94" s="10">
        <f t="shared" si="2"/>
        <v>14782.18</v>
      </c>
      <c r="L94" s="6">
        <f t="shared" si="3"/>
        <v>1.4500000000000001E-2</v>
      </c>
      <c r="Q94">
        <f>IF((MAX($Q$4:Q93)+1)&gt;Data!$C$1,"",MAX($Q$4:Q93)+1)</f>
        <v>90</v>
      </c>
    </row>
    <row r="95" spans="1:17" x14ac:dyDescent="0.2">
      <c r="A95" t="str">
        <f>IF($Q95="","",VLOOKUP($Q95,'Dept Head vs YTD acct'!$A$5:$M$500,2,FALSE))</f>
        <v>A</v>
      </c>
      <c r="B95" t="str">
        <f>IF($Q95="","",VLOOKUP($Q95,'Dept Head vs YTD acct'!$A$5:$M$500,3,FALSE))</f>
        <v>GENERAL FUND</v>
      </c>
      <c r="C95" t="str">
        <f>IF($Q95="","",VLOOKUP($Q95,'Dept Head vs YTD acct'!$A$5:$M$500,4,FALSE))</f>
        <v>8020</v>
      </c>
      <c r="D95" t="str">
        <f>IF($Q95="","",VLOOKUP($Q95,'Dept Head vs YTD acct'!$A$5:$M$500,5,FALSE))</f>
        <v>PLANNING AND DEVELOPMENT</v>
      </c>
      <c r="E95" t="str">
        <f>IF($Q95="","",VLOOKUP($Q95,'Dept Head vs YTD acct'!$A$5:$M$500,6,FALSE))</f>
        <v>4000</v>
      </c>
      <c r="F95" t="str">
        <f>IF($Q95="","",VLOOKUP($Q95,'Dept Head vs YTD acct'!$A$5:$M$500,7,FALSE))</f>
        <v>CONTRACTUAL EXPENSES</v>
      </c>
      <c r="G95" t="str">
        <f>IF($Q95="","",VLOOKUP($Q95,'Dept Head vs YTD acct'!$A$5:$M$500,8,FALSE))</f>
        <v>4242</v>
      </c>
      <c r="H95" t="str">
        <f>IF($Q95="","",VLOOKUP($Q95,'Dept Head vs YTD acct'!$A$5:$M$500,9,FALSE))</f>
        <v>FLOOD REMEDIATION PROGRAM</v>
      </c>
      <c r="I95" s="10">
        <f>IF($Q95="","",VLOOKUP($Q95,'Dept Head vs YTD acct'!$A$5:$M$500,10,FALSE))</f>
        <v>60000</v>
      </c>
      <c r="J95" s="10">
        <f>IF($Q95="","",VLOOKUP($Q95,'Dept Head vs YTD acct'!$A$5:$M$500,11,FALSE))</f>
        <v>45232.85</v>
      </c>
      <c r="K95" s="10">
        <f t="shared" si="2"/>
        <v>14767.150000000001</v>
      </c>
      <c r="L95" s="6">
        <f t="shared" si="3"/>
        <v>0.75390000000000001</v>
      </c>
      <c r="Q95">
        <f>IF((MAX($Q$4:Q94)+1)&gt;Data!$C$1,"",MAX($Q$4:Q94)+1)</f>
        <v>91</v>
      </c>
    </row>
    <row r="96" spans="1:17" x14ac:dyDescent="0.2">
      <c r="A96" t="str">
        <f>IF($Q96="","",VLOOKUP($Q96,'Dept Head vs YTD acct'!$A$5:$M$500,2,FALSE))</f>
        <v>A</v>
      </c>
      <c r="B96" t="str">
        <f>IF($Q96="","",VLOOKUP($Q96,'Dept Head vs YTD acct'!$A$5:$M$500,3,FALSE))</f>
        <v>GENERAL FUND</v>
      </c>
      <c r="C96" t="str">
        <f>IF($Q96="","",VLOOKUP($Q96,'Dept Head vs YTD acct'!$A$5:$M$500,4,FALSE))</f>
        <v>1620</v>
      </c>
      <c r="D96" t="str">
        <f>IF($Q96="","",VLOOKUP($Q96,'Dept Head vs YTD acct'!$A$5:$M$500,5,FALSE))</f>
        <v>BUILDINGS &amp; GROUNDS</v>
      </c>
      <c r="E96" t="str">
        <f>IF($Q96="","",VLOOKUP($Q96,'Dept Head vs YTD acct'!$A$5:$M$500,6,FALSE))</f>
        <v>4000</v>
      </c>
      <c r="F96" t="str">
        <f>IF($Q96="","",VLOOKUP($Q96,'Dept Head vs YTD acct'!$A$5:$M$500,7,FALSE))</f>
        <v>CONTRACTUAL EXPENSES</v>
      </c>
      <c r="G96" t="str">
        <f>IF($Q96="","",VLOOKUP($Q96,'Dept Head vs YTD acct'!$A$5:$M$500,8,FALSE))</f>
        <v>4520</v>
      </c>
      <c r="H96" t="str">
        <f>IF($Q96="","",VLOOKUP($Q96,'Dept Head vs YTD acct'!$A$5:$M$500,9,FALSE))</f>
        <v>BUILDING IMPROVEMENTS</v>
      </c>
      <c r="I96" s="10">
        <f>IF($Q96="","",VLOOKUP($Q96,'Dept Head vs YTD acct'!$A$5:$M$500,10,FALSE))</f>
        <v>102825</v>
      </c>
      <c r="J96" s="10">
        <f>IF($Q96="","",VLOOKUP($Q96,'Dept Head vs YTD acct'!$A$5:$M$500,11,FALSE))</f>
        <v>88219.03</v>
      </c>
      <c r="K96" s="10">
        <f t="shared" si="2"/>
        <v>14605.970000000001</v>
      </c>
      <c r="L96" s="6">
        <f t="shared" si="3"/>
        <v>0.85799999999999998</v>
      </c>
      <c r="Q96">
        <f>IF((MAX($Q$4:Q95)+1)&gt;Data!$C$1,"",MAX($Q$4:Q95)+1)</f>
        <v>92</v>
      </c>
    </row>
    <row r="97" spans="1:17" x14ac:dyDescent="0.2">
      <c r="A97" t="str">
        <f>IF($Q97="","",VLOOKUP($Q97,'Dept Head vs YTD acct'!$A$5:$M$500,2,FALSE))</f>
        <v>A</v>
      </c>
      <c r="B97" t="str">
        <f>IF($Q97="","",VLOOKUP($Q97,'Dept Head vs YTD acct'!$A$5:$M$500,3,FALSE))</f>
        <v>GENERAL FUND</v>
      </c>
      <c r="C97" t="str">
        <f>IF($Q97="","",VLOOKUP($Q97,'Dept Head vs YTD acct'!$A$5:$M$500,4,FALSE))</f>
        <v>6010</v>
      </c>
      <c r="D97" t="str">
        <f>IF($Q97="","",VLOOKUP($Q97,'Dept Head vs YTD acct'!$A$5:$M$500,5,FALSE))</f>
        <v>SOCIAL SERVICES ADMIN</v>
      </c>
      <c r="E97" t="str">
        <f>IF($Q97="","",VLOOKUP($Q97,'Dept Head vs YTD acct'!$A$5:$M$500,6,FALSE))</f>
        <v>1000</v>
      </c>
      <c r="F97" t="str">
        <f>IF($Q97="","",VLOOKUP($Q97,'Dept Head vs YTD acct'!$A$5:$M$500,7,FALSE))</f>
        <v>PERSONAL SERVICES</v>
      </c>
      <c r="G97" t="str">
        <f>IF($Q97="","",VLOOKUP($Q97,'Dept Head vs YTD acct'!$A$5:$M$500,8,FALSE))</f>
        <v>1001</v>
      </c>
      <c r="H97" t="str">
        <f>IF($Q97="","",VLOOKUP($Q97,'Dept Head vs YTD acct'!$A$5:$M$500,9,FALSE))</f>
        <v>SR ACCOUNT CLERK TYP  G08</v>
      </c>
      <c r="I97" s="10">
        <f>IF($Q97="","",VLOOKUP($Q97,'Dept Head vs YTD acct'!$A$5:$M$500,10,FALSE))</f>
        <v>29742</v>
      </c>
      <c r="J97" s="10">
        <f>IF($Q97="","",VLOOKUP($Q97,'Dept Head vs YTD acct'!$A$5:$M$500,11,FALSE))</f>
        <v>15497.75</v>
      </c>
      <c r="K97" s="10">
        <f t="shared" si="2"/>
        <v>14244.25</v>
      </c>
      <c r="L97" s="6">
        <f t="shared" si="3"/>
        <v>0.52110000000000001</v>
      </c>
      <c r="Q97">
        <f>IF((MAX($Q$4:Q96)+1)&gt;Data!$C$1,"",MAX($Q$4:Q96)+1)</f>
        <v>93</v>
      </c>
    </row>
    <row r="98" spans="1:17" x14ac:dyDescent="0.2">
      <c r="A98" t="str">
        <f>IF($Q98="","",VLOOKUP($Q98,'Dept Head vs YTD acct'!$A$5:$M$500,2,FALSE))</f>
        <v>A</v>
      </c>
      <c r="B98" t="str">
        <f>IF($Q98="","",VLOOKUP($Q98,'Dept Head vs YTD acct'!$A$5:$M$500,3,FALSE))</f>
        <v>GENERAL FUND</v>
      </c>
      <c r="C98" t="str">
        <f>IF($Q98="","",VLOOKUP($Q98,'Dept Head vs YTD acct'!$A$5:$M$500,4,FALSE))</f>
        <v>6119</v>
      </c>
      <c r="D98" t="str">
        <f>IF($Q98="","",VLOOKUP($Q98,'Dept Head vs YTD acct'!$A$5:$M$500,5,FALSE))</f>
        <v>FOSTER CARE - RM &amp; BOARD</v>
      </c>
      <c r="E98" t="str">
        <f>IF($Q98="","",VLOOKUP($Q98,'Dept Head vs YTD acct'!$A$5:$M$500,6,FALSE))</f>
        <v>4000</v>
      </c>
      <c r="F98" t="str">
        <f>IF($Q98="","",VLOOKUP($Q98,'Dept Head vs YTD acct'!$A$5:$M$500,7,FALSE))</f>
        <v>CONTRACTUAL EXPENSES</v>
      </c>
      <c r="G98" t="str">
        <f>IF($Q98="","",VLOOKUP($Q98,'Dept Head vs YTD acct'!$A$5:$M$500,8,FALSE))</f>
        <v>4522</v>
      </c>
      <c r="H98" t="str">
        <f>IF($Q98="","",VLOOKUP($Q98,'Dept Head vs YTD acct'!$A$5:$M$500,9,FALSE))</f>
        <v>ROOM AND BOARD</v>
      </c>
      <c r="I98" s="10">
        <f>IF($Q98="","",VLOOKUP($Q98,'Dept Head vs YTD acct'!$A$5:$M$500,10,FALSE))</f>
        <v>70000</v>
      </c>
      <c r="J98" s="10">
        <f>IF($Q98="","",VLOOKUP($Q98,'Dept Head vs YTD acct'!$A$5:$M$500,11,FALSE))</f>
        <v>56107.24</v>
      </c>
      <c r="K98" s="10">
        <f t="shared" si="2"/>
        <v>13892.760000000002</v>
      </c>
      <c r="L98" s="6">
        <f t="shared" si="3"/>
        <v>0.80149999999999999</v>
      </c>
      <c r="Q98">
        <f>IF((MAX($Q$4:Q97)+1)&gt;Data!$C$1,"",MAX($Q$4:Q97)+1)</f>
        <v>94</v>
      </c>
    </row>
    <row r="99" spans="1:17" x14ac:dyDescent="0.2">
      <c r="A99" t="str">
        <f>IF($Q99="","",VLOOKUP($Q99,'Dept Head vs YTD acct'!$A$5:$M$500,2,FALSE))</f>
        <v>A</v>
      </c>
      <c r="B99" t="str">
        <f>IF($Q99="","",VLOOKUP($Q99,'Dept Head vs YTD acct'!$A$5:$M$500,3,FALSE))</f>
        <v>GENERAL FUND</v>
      </c>
      <c r="C99" t="str">
        <f>IF($Q99="","",VLOOKUP($Q99,'Dept Head vs YTD acct'!$A$5:$M$500,4,FALSE))</f>
        <v>4310</v>
      </c>
      <c r="D99" t="str">
        <f>IF($Q99="","",VLOOKUP($Q99,'Dept Head vs YTD acct'!$A$5:$M$500,5,FALSE))</f>
        <v>MENTAL HEALTH</v>
      </c>
      <c r="E99" t="str">
        <f>IF($Q99="","",VLOOKUP($Q99,'Dept Head vs YTD acct'!$A$5:$M$500,6,FALSE))</f>
        <v>4000</v>
      </c>
      <c r="F99" t="str">
        <f>IF($Q99="","",VLOOKUP($Q99,'Dept Head vs YTD acct'!$A$5:$M$500,7,FALSE))</f>
        <v>CONTRACTUAL EXPENSES</v>
      </c>
      <c r="G99" t="str">
        <f>IF($Q99="","",VLOOKUP($Q99,'Dept Head vs YTD acct'!$A$5:$M$500,8,FALSE))</f>
        <v>4211</v>
      </c>
      <c r="H99" t="str">
        <f>IF($Q99="","",VLOOKUP($Q99,'Dept Head vs YTD acct'!$A$5:$M$500,9,FALSE))</f>
        <v>CHILD PSYCHIATRIST</v>
      </c>
      <c r="I99" s="10">
        <f>IF($Q99="","",VLOOKUP($Q99,'Dept Head vs YTD acct'!$A$5:$M$500,10,FALSE))</f>
        <v>54000</v>
      </c>
      <c r="J99" s="10">
        <f>IF($Q99="","",VLOOKUP($Q99,'Dept Head vs YTD acct'!$A$5:$M$500,11,FALSE))</f>
        <v>40117.5</v>
      </c>
      <c r="K99" s="10">
        <f t="shared" si="2"/>
        <v>13882.5</v>
      </c>
      <c r="L99" s="6">
        <f t="shared" si="3"/>
        <v>0.7429</v>
      </c>
      <c r="Q99">
        <f>IF((MAX($Q$4:Q98)+1)&gt;Data!$C$1,"",MAX($Q$4:Q98)+1)</f>
        <v>95</v>
      </c>
    </row>
    <row r="100" spans="1:17" x14ac:dyDescent="0.2">
      <c r="A100" t="str">
        <f>IF($Q100="","",VLOOKUP($Q100,'Dept Head vs YTD acct'!$A$5:$M$500,2,FALSE))</f>
        <v>A</v>
      </c>
      <c r="B100" t="str">
        <f>IF($Q100="","",VLOOKUP($Q100,'Dept Head vs YTD acct'!$A$5:$M$500,3,FALSE))</f>
        <v>GENERAL FUND</v>
      </c>
      <c r="C100" t="str">
        <f>IF($Q100="","",VLOOKUP($Q100,'Dept Head vs YTD acct'!$A$5:$M$500,4,FALSE))</f>
        <v>6010</v>
      </c>
      <c r="D100" t="str">
        <f>IF($Q100="","",VLOOKUP($Q100,'Dept Head vs YTD acct'!$A$5:$M$500,5,FALSE))</f>
        <v>SOCIAL SERVICES ADMIN</v>
      </c>
      <c r="E100" t="str">
        <f>IF($Q100="","",VLOOKUP($Q100,'Dept Head vs YTD acct'!$A$5:$M$500,6,FALSE))</f>
        <v>1000</v>
      </c>
      <c r="F100" t="str">
        <f>IF($Q100="","",VLOOKUP($Q100,'Dept Head vs YTD acct'!$A$5:$M$500,7,FALSE))</f>
        <v>PERSONAL SERVICES</v>
      </c>
      <c r="G100" t="str">
        <f>IF($Q100="","",VLOOKUP($Q100,'Dept Head vs YTD acct'!$A$5:$M$500,8,FALSE))</f>
        <v>1007</v>
      </c>
      <c r="H100" t="str">
        <f>IF($Q100="","",VLOOKUP($Q100,'Dept Head vs YTD acct'!$A$5:$M$500,9,FALSE))</f>
        <v>CASEWORKER            G15</v>
      </c>
      <c r="I100" s="10">
        <f>IF($Q100="","",VLOOKUP($Q100,'Dept Head vs YTD acct'!$A$5:$M$500,10,FALSE))</f>
        <v>55487</v>
      </c>
      <c r="J100" s="10">
        <f>IF($Q100="","",VLOOKUP($Q100,'Dept Head vs YTD acct'!$A$5:$M$500,11,FALSE))</f>
        <v>41824</v>
      </c>
      <c r="K100" s="10">
        <f t="shared" si="2"/>
        <v>13663</v>
      </c>
      <c r="L100" s="6">
        <f t="shared" si="3"/>
        <v>0.75380000000000003</v>
      </c>
      <c r="Q100">
        <f>IF((MAX($Q$4:Q99)+1)&gt;Data!$C$1,"",MAX($Q$4:Q99)+1)</f>
        <v>96</v>
      </c>
    </row>
    <row r="101" spans="1:17" x14ac:dyDescent="0.2">
      <c r="A101" t="str">
        <f>IF($Q101="","",VLOOKUP($Q101,'Dept Head vs YTD acct'!$A$5:$M$500,2,FALSE))</f>
        <v>A</v>
      </c>
      <c r="B101" t="str">
        <f>IF($Q101="","",VLOOKUP($Q101,'Dept Head vs YTD acct'!$A$5:$M$500,3,FALSE))</f>
        <v>GENERAL FUND</v>
      </c>
      <c r="C101" t="str">
        <f>IF($Q101="","",VLOOKUP($Q101,'Dept Head vs YTD acct'!$A$5:$M$500,4,FALSE))</f>
        <v>9050</v>
      </c>
      <c r="D101" t="str">
        <f>IF($Q101="","",VLOOKUP($Q101,'Dept Head vs YTD acct'!$A$5:$M$500,5,FALSE))</f>
        <v>UNEMPLOYMENT INSURANCE</v>
      </c>
      <c r="E101" t="str">
        <f>IF($Q101="","",VLOOKUP($Q101,'Dept Head vs YTD acct'!$A$5:$M$500,6,FALSE))</f>
        <v>8000</v>
      </c>
      <c r="F101" t="str">
        <f>IF($Q101="","",VLOOKUP($Q101,'Dept Head vs YTD acct'!$A$5:$M$500,7,FALSE))</f>
        <v>EMPLOYEE BENEFITS</v>
      </c>
      <c r="G101" t="str">
        <f>IF($Q101="","",VLOOKUP($Q101,'Dept Head vs YTD acct'!$A$5:$M$500,8,FALSE))</f>
        <v>8005</v>
      </c>
      <c r="H101" t="str">
        <f>IF($Q101="","",VLOOKUP($Q101,'Dept Head vs YTD acct'!$A$5:$M$500,9,FALSE))</f>
        <v>UNEMPLOYMENT INSURANCE</v>
      </c>
      <c r="I101" s="10">
        <f>IF($Q101="","",VLOOKUP($Q101,'Dept Head vs YTD acct'!$A$5:$M$500,10,FALSE))</f>
        <v>20000</v>
      </c>
      <c r="J101" s="10">
        <f>IF($Q101="","",VLOOKUP($Q101,'Dept Head vs YTD acct'!$A$5:$M$500,11,FALSE))</f>
        <v>6387.57</v>
      </c>
      <c r="K101" s="10">
        <f t="shared" si="2"/>
        <v>13612.43</v>
      </c>
      <c r="L101" s="6">
        <f t="shared" si="3"/>
        <v>0.31940000000000002</v>
      </c>
      <c r="Q101">
        <f>IF((MAX($Q$4:Q100)+1)&gt;Data!$C$1,"",MAX($Q$4:Q100)+1)</f>
        <v>97</v>
      </c>
    </row>
    <row r="102" spans="1:17" x14ac:dyDescent="0.2">
      <c r="A102" t="str">
        <f>IF($Q102="","",VLOOKUP($Q102,'Dept Head vs YTD acct'!$A$5:$M$500,2,FALSE))</f>
        <v>A</v>
      </c>
      <c r="B102" t="str">
        <f>IF($Q102="","",VLOOKUP($Q102,'Dept Head vs YTD acct'!$A$5:$M$500,3,FALSE))</f>
        <v>GENERAL FUND</v>
      </c>
      <c r="C102" t="str">
        <f>IF($Q102="","",VLOOKUP($Q102,'Dept Head vs YTD acct'!$A$5:$M$500,4,FALSE))</f>
        <v>1410</v>
      </c>
      <c r="D102" t="str">
        <f>IF($Q102="","",VLOOKUP($Q102,'Dept Head vs YTD acct'!$A$5:$M$500,5,FALSE))</f>
        <v>COUNTY CLERK</v>
      </c>
      <c r="E102" t="str">
        <f>IF($Q102="","",VLOOKUP($Q102,'Dept Head vs YTD acct'!$A$5:$M$500,6,FALSE))</f>
        <v>1000</v>
      </c>
      <c r="F102" t="str">
        <f>IF($Q102="","",VLOOKUP($Q102,'Dept Head vs YTD acct'!$A$5:$M$500,7,FALSE))</f>
        <v>PERSONAL SERVICES</v>
      </c>
      <c r="G102" t="str">
        <f>IF($Q102="","",VLOOKUP($Q102,'Dept Head vs YTD acct'!$A$5:$M$500,8,FALSE))</f>
        <v>1014</v>
      </c>
      <c r="H102" t="str">
        <f>IF($Q102="","",VLOOKUP($Q102,'Dept Head vs YTD acct'!$A$5:$M$500,9,FALSE))</f>
        <v>MOTOR VEHICLE REP I   G10</v>
      </c>
      <c r="I102" s="10">
        <f>IF($Q102="","",VLOOKUP($Q102,'Dept Head vs YTD acct'!$A$5:$M$500,10,FALSE))</f>
        <v>34479</v>
      </c>
      <c r="J102" s="10">
        <f>IF($Q102="","",VLOOKUP($Q102,'Dept Head vs YTD acct'!$A$5:$M$500,11,FALSE))</f>
        <v>21045.15</v>
      </c>
      <c r="K102" s="10">
        <f t="shared" si="2"/>
        <v>13433.849999999999</v>
      </c>
      <c r="L102" s="6">
        <f t="shared" si="3"/>
        <v>0.61040000000000005</v>
      </c>
      <c r="Q102">
        <f>IF((MAX($Q$4:Q101)+1)&gt;Data!$C$1,"",MAX($Q$4:Q101)+1)</f>
        <v>98</v>
      </c>
    </row>
    <row r="103" spans="1:17" x14ac:dyDescent="0.2">
      <c r="A103" t="str">
        <f>IF($Q103="","",VLOOKUP($Q103,'Dept Head vs YTD acct'!$A$5:$M$500,2,FALSE))</f>
        <v>A</v>
      </c>
      <c r="B103" t="str">
        <f>IF($Q103="","",VLOOKUP($Q103,'Dept Head vs YTD acct'!$A$5:$M$500,3,FALSE))</f>
        <v>GENERAL FUND</v>
      </c>
      <c r="C103" t="str">
        <f>IF($Q103="","",VLOOKUP($Q103,'Dept Head vs YTD acct'!$A$5:$M$500,4,FALSE))</f>
        <v>6010</v>
      </c>
      <c r="D103" t="str">
        <f>IF($Q103="","",VLOOKUP($Q103,'Dept Head vs YTD acct'!$A$5:$M$500,5,FALSE))</f>
        <v>SOCIAL SERVICES ADMIN</v>
      </c>
      <c r="E103" t="str">
        <f>IF($Q103="","",VLOOKUP($Q103,'Dept Head vs YTD acct'!$A$5:$M$500,6,FALSE))</f>
        <v>1000</v>
      </c>
      <c r="F103" t="str">
        <f>IF($Q103="","",VLOOKUP($Q103,'Dept Head vs YTD acct'!$A$5:$M$500,7,FALSE))</f>
        <v>PERSONAL SERVICES</v>
      </c>
      <c r="G103" t="str">
        <f>IF($Q103="","",VLOOKUP($Q103,'Dept Head vs YTD acct'!$A$5:$M$500,8,FALSE))</f>
        <v>1449</v>
      </c>
      <c r="H103" t="str">
        <f>IF($Q103="","",VLOOKUP($Q103,'Dept Head vs YTD acct'!$A$5:$M$500,9,FALSE))</f>
        <v>SOCIAL WELFARE EXAM   G11</v>
      </c>
      <c r="I103" s="10">
        <f>IF($Q103="","",VLOOKUP($Q103,'Dept Head vs YTD acct'!$A$5:$M$500,10,FALSE))</f>
        <v>35071</v>
      </c>
      <c r="J103" s="10">
        <f>IF($Q103="","",VLOOKUP($Q103,'Dept Head vs YTD acct'!$A$5:$M$500,11,FALSE))</f>
        <v>21934.42</v>
      </c>
      <c r="K103" s="10">
        <f t="shared" si="2"/>
        <v>13136.580000000002</v>
      </c>
      <c r="L103" s="6">
        <f t="shared" si="3"/>
        <v>0.62539999999999996</v>
      </c>
      <c r="Q103">
        <f>IF((MAX($Q$4:Q102)+1)&gt;Data!$C$1,"",MAX($Q$4:Q102)+1)</f>
        <v>99</v>
      </c>
    </row>
    <row r="104" spans="1:17" x14ac:dyDescent="0.2">
      <c r="A104" t="str">
        <f>IF($Q104="","",VLOOKUP($Q104,'Dept Head vs YTD acct'!$A$5:$M$500,2,FALSE))</f>
        <v>A</v>
      </c>
      <c r="B104" t="str">
        <f>IF($Q104="","",VLOOKUP($Q104,'Dept Head vs YTD acct'!$A$5:$M$500,3,FALSE))</f>
        <v>GENERAL FUND</v>
      </c>
      <c r="C104" t="str">
        <f>IF($Q104="","",VLOOKUP($Q104,'Dept Head vs YTD acct'!$A$5:$M$500,4,FALSE))</f>
        <v>4050</v>
      </c>
      <c r="D104" t="str">
        <f>IF($Q104="","",VLOOKUP($Q104,'Dept Head vs YTD acct'!$A$5:$M$500,5,FALSE))</f>
        <v>CHILDHOOD LEAD POISON PREV</v>
      </c>
      <c r="E104" t="str">
        <f>IF($Q104="","",VLOOKUP($Q104,'Dept Head vs YTD acct'!$A$5:$M$500,6,FALSE))</f>
        <v>4000</v>
      </c>
      <c r="F104" t="str">
        <f>IF($Q104="","",VLOOKUP($Q104,'Dept Head vs YTD acct'!$A$5:$M$500,7,FALSE))</f>
        <v>CONTRACTUAL EXPENSES</v>
      </c>
      <c r="G104" t="str">
        <f>IF($Q104="","",VLOOKUP($Q104,'Dept Head vs YTD acct'!$A$5:$M$500,8,FALSE))</f>
        <v>4125</v>
      </c>
      <c r="H104" t="str">
        <f>IF($Q104="","",VLOOKUP($Q104,'Dept Head vs YTD acct'!$A$5:$M$500,9,FALSE))</f>
        <v>LEAD POISONING PREVENT.</v>
      </c>
      <c r="I104" s="10">
        <f>IF($Q104="","",VLOOKUP($Q104,'Dept Head vs YTD acct'!$A$5:$M$500,10,FALSE))</f>
        <v>17000</v>
      </c>
      <c r="J104" s="10">
        <f>IF($Q104="","",VLOOKUP($Q104,'Dept Head vs YTD acct'!$A$5:$M$500,11,FALSE))</f>
        <v>4122.74</v>
      </c>
      <c r="K104" s="10">
        <f t="shared" si="2"/>
        <v>12877.26</v>
      </c>
      <c r="L104" s="6">
        <f t="shared" si="3"/>
        <v>0.24249999999999999</v>
      </c>
      <c r="Q104">
        <f>IF((MAX($Q$4:Q103)+1)&gt;Data!$C$1,"",MAX($Q$4:Q103)+1)</f>
        <v>100</v>
      </c>
    </row>
    <row r="105" spans="1:17" x14ac:dyDescent="0.2">
      <c r="A105" t="str">
        <f>IF($Q105="","",VLOOKUP($Q105,'Dept Head vs YTD acct'!$A$5:$M$500,2,FALSE))</f>
        <v>A</v>
      </c>
      <c r="B105" t="str">
        <f>IF($Q105="","",VLOOKUP($Q105,'Dept Head vs YTD acct'!$A$5:$M$500,3,FALSE))</f>
        <v>GENERAL FUND</v>
      </c>
      <c r="C105" t="str">
        <f>IF($Q105="","",VLOOKUP($Q105,'Dept Head vs YTD acct'!$A$5:$M$500,4,FALSE))</f>
        <v>3150</v>
      </c>
      <c r="D105" t="str">
        <f>IF($Q105="","",VLOOKUP($Q105,'Dept Head vs YTD acct'!$A$5:$M$500,5,FALSE))</f>
        <v>JAIL</v>
      </c>
      <c r="E105" t="str">
        <f>IF($Q105="","",VLOOKUP($Q105,'Dept Head vs YTD acct'!$A$5:$M$500,6,FALSE))</f>
        <v>1000</v>
      </c>
      <c r="F105" t="str">
        <f>IF($Q105="","",VLOOKUP($Q105,'Dept Head vs YTD acct'!$A$5:$M$500,7,FALSE))</f>
        <v>PERSONAL SERVICES</v>
      </c>
      <c r="G105" t="str">
        <f>IF($Q105="","",VLOOKUP($Q105,'Dept Head vs YTD acct'!$A$5:$M$500,8,FALSE))</f>
        <v>1015</v>
      </c>
      <c r="H105" t="str">
        <f>IF($Q105="","",VLOOKUP($Q105,'Dept Head vs YTD acct'!$A$5:$M$500,9,FALSE))</f>
        <v>DEPUTY SHERIFF JAIL</v>
      </c>
      <c r="I105" s="10">
        <f>IF($Q105="","",VLOOKUP($Q105,'Dept Head vs YTD acct'!$A$5:$M$500,10,FALSE))</f>
        <v>43696</v>
      </c>
      <c r="J105" s="10">
        <f>IF($Q105="","",VLOOKUP($Q105,'Dept Head vs YTD acct'!$A$5:$M$500,11,FALSE))</f>
        <v>30925.29</v>
      </c>
      <c r="K105" s="10">
        <f t="shared" si="2"/>
        <v>12770.71</v>
      </c>
      <c r="L105" s="6">
        <f t="shared" si="3"/>
        <v>0.7077</v>
      </c>
      <c r="Q105">
        <f>IF((MAX($Q$4:Q104)+1)&gt;Data!$C$1,"",MAX($Q$4:Q104)+1)</f>
        <v>101</v>
      </c>
    </row>
    <row r="106" spans="1:17" x14ac:dyDescent="0.2">
      <c r="A106" t="str">
        <f>IF($Q106="","",VLOOKUP($Q106,'Dept Head vs YTD acct'!$A$5:$M$500,2,FALSE))</f>
        <v>A</v>
      </c>
      <c r="B106" t="str">
        <f>IF($Q106="","",VLOOKUP($Q106,'Dept Head vs YTD acct'!$A$5:$M$500,3,FALSE))</f>
        <v>GENERAL FUND</v>
      </c>
      <c r="C106" t="str">
        <f>IF($Q106="","",VLOOKUP($Q106,'Dept Head vs YTD acct'!$A$5:$M$500,4,FALSE))</f>
        <v>1620</v>
      </c>
      <c r="D106" t="str">
        <f>IF($Q106="","",VLOOKUP($Q106,'Dept Head vs YTD acct'!$A$5:$M$500,5,FALSE))</f>
        <v>BUILDINGS &amp; GROUNDS</v>
      </c>
      <c r="E106" t="str">
        <f>IF($Q106="","",VLOOKUP($Q106,'Dept Head vs YTD acct'!$A$5:$M$500,6,FALSE))</f>
        <v>4000</v>
      </c>
      <c r="F106" t="str">
        <f>IF($Q106="","",VLOOKUP($Q106,'Dept Head vs YTD acct'!$A$5:$M$500,7,FALSE))</f>
        <v>CONTRACTUAL EXPENSES</v>
      </c>
      <c r="G106" t="str">
        <f>IF($Q106="","",VLOOKUP($Q106,'Dept Head vs YTD acct'!$A$5:$M$500,8,FALSE))</f>
        <v>4403</v>
      </c>
      <c r="H106" t="str">
        <f>IF($Q106="","",VLOOKUP($Q106,'Dept Head vs YTD acct'!$A$5:$M$500,9,FALSE))</f>
        <v>WATER &amp; SEWER CHARGES</v>
      </c>
      <c r="I106" s="10">
        <f>IF($Q106="","",VLOOKUP($Q106,'Dept Head vs YTD acct'!$A$5:$M$500,10,FALSE))</f>
        <v>95000</v>
      </c>
      <c r="J106" s="10">
        <f>IF($Q106="","",VLOOKUP($Q106,'Dept Head vs YTD acct'!$A$5:$M$500,11,FALSE))</f>
        <v>82299.22</v>
      </c>
      <c r="K106" s="10">
        <f t="shared" si="2"/>
        <v>12700.779999999999</v>
      </c>
      <c r="L106" s="6">
        <f t="shared" si="3"/>
        <v>0.86629999999999996</v>
      </c>
      <c r="Q106">
        <f>IF((MAX($Q$4:Q105)+1)&gt;Data!$C$1,"",MAX($Q$4:Q105)+1)</f>
        <v>102</v>
      </c>
    </row>
    <row r="107" spans="1:17" x14ac:dyDescent="0.2">
      <c r="A107" t="str">
        <f>IF($Q107="","",VLOOKUP($Q107,'Dept Head vs YTD acct'!$A$5:$M$500,2,FALSE))</f>
        <v>A</v>
      </c>
      <c r="B107" t="str">
        <f>IF($Q107="","",VLOOKUP($Q107,'Dept Head vs YTD acct'!$A$5:$M$500,3,FALSE))</f>
        <v>GENERAL FUND</v>
      </c>
      <c r="C107" t="str">
        <f>IF($Q107="","",VLOOKUP($Q107,'Dept Head vs YTD acct'!$A$5:$M$500,4,FALSE))</f>
        <v>6010</v>
      </c>
      <c r="D107" t="str">
        <f>IF($Q107="","",VLOOKUP($Q107,'Dept Head vs YTD acct'!$A$5:$M$500,5,FALSE))</f>
        <v>SOCIAL SERVICES ADMIN</v>
      </c>
      <c r="E107" t="str">
        <f>IF($Q107="","",VLOOKUP($Q107,'Dept Head vs YTD acct'!$A$5:$M$500,6,FALSE))</f>
        <v>1000</v>
      </c>
      <c r="F107" t="str">
        <f>IF($Q107="","",VLOOKUP($Q107,'Dept Head vs YTD acct'!$A$5:$M$500,7,FALSE))</f>
        <v>PERSONAL SERVICES</v>
      </c>
      <c r="G107" t="str">
        <f>IF($Q107="","",VLOOKUP($Q107,'Dept Head vs YTD acct'!$A$5:$M$500,8,FALSE))</f>
        <v>1445</v>
      </c>
      <c r="H107" t="str">
        <f>IF($Q107="","",VLOOKUP($Q107,'Dept Head vs YTD acct'!$A$5:$M$500,9,FALSE))</f>
        <v>SOCIAL WELFARE EXAM   G11</v>
      </c>
      <c r="I107" s="10">
        <f>IF($Q107="","",VLOOKUP($Q107,'Dept Head vs YTD acct'!$A$5:$M$500,10,FALSE))</f>
        <v>42396</v>
      </c>
      <c r="J107" s="10">
        <f>IF($Q107="","",VLOOKUP($Q107,'Dept Head vs YTD acct'!$A$5:$M$500,11,FALSE))</f>
        <v>29782.09</v>
      </c>
      <c r="K107" s="10">
        <f t="shared" si="2"/>
        <v>12613.91</v>
      </c>
      <c r="L107" s="6">
        <f t="shared" si="3"/>
        <v>0.70250000000000001</v>
      </c>
      <c r="Q107">
        <f>IF((MAX($Q$4:Q106)+1)&gt;Data!$C$1,"",MAX($Q$4:Q106)+1)</f>
        <v>103</v>
      </c>
    </row>
    <row r="108" spans="1:17" x14ac:dyDescent="0.2">
      <c r="A108" t="str">
        <f>IF($Q108="","",VLOOKUP($Q108,'Dept Head vs YTD acct'!$A$5:$M$500,2,FALSE))</f>
        <v>A</v>
      </c>
      <c r="B108" t="str">
        <f>IF($Q108="","",VLOOKUP($Q108,'Dept Head vs YTD acct'!$A$5:$M$500,3,FALSE))</f>
        <v>GENERAL FUND</v>
      </c>
      <c r="C108" t="str">
        <f>IF($Q108="","",VLOOKUP($Q108,'Dept Head vs YTD acct'!$A$5:$M$500,4,FALSE))</f>
        <v>8745</v>
      </c>
      <c r="D108" t="str">
        <f>IF($Q108="","",VLOOKUP($Q108,'Dept Head vs YTD acct'!$A$5:$M$500,5,FALSE))</f>
        <v>FLOOD &amp; EROSION CONTROL</v>
      </c>
      <c r="E108" t="str">
        <f>IF($Q108="","",VLOOKUP($Q108,'Dept Head vs YTD acct'!$A$5:$M$500,6,FALSE))</f>
        <v>4000</v>
      </c>
      <c r="F108" t="str">
        <f>IF($Q108="","",VLOOKUP($Q108,'Dept Head vs YTD acct'!$A$5:$M$500,7,FALSE))</f>
        <v>FLOOD &amp; EROSION CONTROL</v>
      </c>
      <c r="G108" t="str">
        <f>IF($Q108="","",VLOOKUP($Q108,'Dept Head vs YTD acct'!$A$5:$M$500,8,FALSE))</f>
        <v>4001</v>
      </c>
      <c r="H108" t="str">
        <f>IF($Q108="","",VLOOKUP($Q108,'Dept Head vs YTD acct'!$A$5:$M$500,9,FALSE))</f>
        <v>FLOOD &amp; EROSION CONTROL</v>
      </c>
      <c r="I108" s="10">
        <f>IF($Q108="","",VLOOKUP($Q108,'Dept Head vs YTD acct'!$A$5:$M$500,10,FALSE))</f>
        <v>12100</v>
      </c>
      <c r="J108" s="10">
        <f>IF($Q108="","",VLOOKUP($Q108,'Dept Head vs YTD acct'!$A$5:$M$500,11,FALSE))</f>
        <v>0</v>
      </c>
      <c r="K108" s="10">
        <f t="shared" si="2"/>
        <v>12100</v>
      </c>
      <c r="L108" s="6">
        <f t="shared" si="3"/>
        <v>0</v>
      </c>
      <c r="Q108">
        <f>IF((MAX($Q$4:Q107)+1)&gt;Data!$C$1,"",MAX($Q$4:Q107)+1)</f>
        <v>104</v>
      </c>
    </row>
    <row r="109" spans="1:17" x14ac:dyDescent="0.2">
      <c r="A109" t="str">
        <f>IF($Q109="","",VLOOKUP($Q109,'Dept Head vs YTD acct'!$A$5:$M$500,2,FALSE))</f>
        <v>A</v>
      </c>
      <c r="B109" t="str">
        <f>IF($Q109="","",VLOOKUP($Q109,'Dept Head vs YTD acct'!$A$5:$M$500,3,FALSE))</f>
        <v>GENERAL FUND</v>
      </c>
      <c r="C109" t="str">
        <f>IF($Q109="","",VLOOKUP($Q109,'Dept Head vs YTD acct'!$A$5:$M$500,4,FALSE))</f>
        <v>1490</v>
      </c>
      <c r="D109" t="str">
        <f>IF($Q109="","",VLOOKUP($Q109,'Dept Head vs YTD acct'!$A$5:$M$500,5,FALSE))</f>
        <v>PUBLIC WORKS</v>
      </c>
      <c r="E109" t="str">
        <f>IF($Q109="","",VLOOKUP($Q109,'Dept Head vs YTD acct'!$A$5:$M$500,6,FALSE))</f>
        <v>1000</v>
      </c>
      <c r="F109" t="str">
        <f>IF($Q109="","",VLOOKUP($Q109,'Dept Head vs YTD acct'!$A$5:$M$500,7,FALSE))</f>
        <v>PERSONAL SERVICES</v>
      </c>
      <c r="G109" t="str">
        <f>IF($Q109="","",VLOOKUP($Q109,'Dept Head vs YTD acct'!$A$5:$M$500,8,FALSE))</f>
        <v>1004</v>
      </c>
      <c r="H109" t="str">
        <f>IF($Q109="","",VLOOKUP($Q109,'Dept Head vs YTD acct'!$A$5:$M$500,9,FALSE))</f>
        <v>DEPUTY COMMISSIONER ADMIN.</v>
      </c>
      <c r="I109" s="10">
        <f>IF($Q109="","",VLOOKUP($Q109,'Dept Head vs YTD acct'!$A$5:$M$500,10,FALSE))</f>
        <v>32000</v>
      </c>
      <c r="J109" s="10">
        <f>IF($Q109="","",VLOOKUP($Q109,'Dept Head vs YTD acct'!$A$5:$M$500,11,FALSE))</f>
        <v>20065.5</v>
      </c>
      <c r="K109" s="10">
        <f t="shared" si="2"/>
        <v>11934.5</v>
      </c>
      <c r="L109" s="6">
        <f t="shared" si="3"/>
        <v>0.627</v>
      </c>
      <c r="Q109">
        <f>IF((MAX($Q$4:Q108)+1)&gt;Data!$C$1,"",MAX($Q$4:Q108)+1)</f>
        <v>105</v>
      </c>
    </row>
    <row r="110" spans="1:17" x14ac:dyDescent="0.2">
      <c r="A110" t="str">
        <f>IF($Q110="","",VLOOKUP($Q110,'Dept Head vs YTD acct'!$A$5:$M$500,2,FALSE))</f>
        <v>A</v>
      </c>
      <c r="B110" t="str">
        <f>IF($Q110="","",VLOOKUP($Q110,'Dept Head vs YTD acct'!$A$5:$M$500,3,FALSE))</f>
        <v>GENERAL FUND</v>
      </c>
      <c r="C110" t="str">
        <f>IF($Q110="","",VLOOKUP($Q110,'Dept Head vs YTD acct'!$A$5:$M$500,4,FALSE))</f>
        <v>4010</v>
      </c>
      <c r="D110" t="str">
        <f>IF($Q110="","",VLOOKUP($Q110,'Dept Head vs YTD acct'!$A$5:$M$500,5,FALSE))</f>
        <v>PUBLIC HEALTH</v>
      </c>
      <c r="E110" t="str">
        <f>IF($Q110="","",VLOOKUP($Q110,'Dept Head vs YTD acct'!$A$5:$M$500,6,FALSE))</f>
        <v>4000</v>
      </c>
      <c r="F110" t="str">
        <f>IF($Q110="","",VLOOKUP($Q110,'Dept Head vs YTD acct'!$A$5:$M$500,7,FALSE))</f>
        <v>CONTRACTUAL EXPENSES</v>
      </c>
      <c r="G110" t="str">
        <f>IF($Q110="","",VLOOKUP($Q110,'Dept Head vs YTD acct'!$A$5:$M$500,8,FALSE))</f>
        <v>4677</v>
      </c>
      <c r="H110" t="str">
        <f>IF($Q110="","",VLOOKUP($Q110,'Dept Head vs YTD acct'!$A$5:$M$500,9,FALSE))</f>
        <v>TOBACCO AWARENESS GRANT</v>
      </c>
      <c r="I110" s="10">
        <f>IF($Q110="","",VLOOKUP($Q110,'Dept Head vs YTD acct'!$A$5:$M$500,10,FALSE))</f>
        <v>22000</v>
      </c>
      <c r="J110" s="10">
        <f>IF($Q110="","",VLOOKUP($Q110,'Dept Head vs YTD acct'!$A$5:$M$500,11,FALSE))</f>
        <v>10135.719999999999</v>
      </c>
      <c r="K110" s="10">
        <f t="shared" si="2"/>
        <v>11864.28</v>
      </c>
      <c r="L110" s="6">
        <f t="shared" si="3"/>
        <v>0.4607</v>
      </c>
      <c r="Q110">
        <f>IF((MAX($Q$4:Q109)+1)&gt;Data!$C$1,"",MAX($Q$4:Q109)+1)</f>
        <v>106</v>
      </c>
    </row>
    <row r="111" spans="1:17" x14ac:dyDescent="0.2">
      <c r="A111" t="str">
        <f>IF($Q111="","",VLOOKUP($Q111,'Dept Head vs YTD acct'!$A$5:$M$500,2,FALSE))</f>
        <v>A</v>
      </c>
      <c r="B111" t="str">
        <f>IF($Q111="","",VLOOKUP($Q111,'Dept Head vs YTD acct'!$A$5:$M$500,3,FALSE))</f>
        <v>GENERAL FUND</v>
      </c>
      <c r="C111" t="str">
        <f>IF($Q111="","",VLOOKUP($Q111,'Dept Head vs YTD acct'!$A$5:$M$500,4,FALSE))</f>
        <v>1620</v>
      </c>
      <c r="D111" t="str">
        <f>IF($Q111="","",VLOOKUP($Q111,'Dept Head vs YTD acct'!$A$5:$M$500,5,FALSE))</f>
        <v>BUILDINGS &amp; GROUNDS</v>
      </c>
      <c r="E111" t="str">
        <f>IF($Q111="","",VLOOKUP($Q111,'Dept Head vs YTD acct'!$A$5:$M$500,6,FALSE))</f>
        <v>4000</v>
      </c>
      <c r="F111" t="str">
        <f>IF($Q111="","",VLOOKUP($Q111,'Dept Head vs YTD acct'!$A$5:$M$500,7,FALSE))</f>
        <v>CONTRACTUAL EXPENSES</v>
      </c>
      <c r="G111" t="str">
        <f>IF($Q111="","",VLOOKUP($Q111,'Dept Head vs YTD acct'!$A$5:$M$500,8,FALSE))</f>
        <v>4539</v>
      </c>
      <c r="H111" t="str">
        <f>IF($Q111="","",VLOOKUP($Q111,'Dept Head vs YTD acct'!$A$5:$M$500,9,FALSE))</f>
        <v>PARKING LOT MAINTENANCE</v>
      </c>
      <c r="I111" s="10">
        <f>IF($Q111="","",VLOOKUP($Q111,'Dept Head vs YTD acct'!$A$5:$M$500,10,FALSE))</f>
        <v>20000</v>
      </c>
      <c r="J111" s="10">
        <f>IF($Q111="","",VLOOKUP($Q111,'Dept Head vs YTD acct'!$A$5:$M$500,11,FALSE))</f>
        <v>8144.62</v>
      </c>
      <c r="K111" s="10">
        <f t="shared" si="2"/>
        <v>11855.380000000001</v>
      </c>
      <c r="L111" s="6">
        <f t="shared" si="3"/>
        <v>0.40720000000000001</v>
      </c>
      <c r="Q111">
        <f>IF((MAX($Q$4:Q110)+1)&gt;Data!$C$1,"",MAX($Q$4:Q110)+1)</f>
        <v>107</v>
      </c>
    </row>
    <row r="112" spans="1:17" x14ac:dyDescent="0.2">
      <c r="A112" t="str">
        <f>IF($Q112="","",VLOOKUP($Q112,'Dept Head vs YTD acct'!$A$5:$M$500,2,FALSE))</f>
        <v>A</v>
      </c>
      <c r="B112" t="str">
        <f>IF($Q112="","",VLOOKUP($Q112,'Dept Head vs YTD acct'!$A$5:$M$500,3,FALSE))</f>
        <v>GENERAL FUND</v>
      </c>
      <c r="C112" t="str">
        <f>IF($Q112="","",VLOOKUP($Q112,'Dept Head vs YTD acct'!$A$5:$M$500,4,FALSE))</f>
        <v>1620</v>
      </c>
      <c r="D112" t="str">
        <f>IF($Q112="","",VLOOKUP($Q112,'Dept Head vs YTD acct'!$A$5:$M$500,5,FALSE))</f>
        <v>BUILDINGS &amp; GROUNDS</v>
      </c>
      <c r="E112" t="str">
        <f>IF($Q112="","",VLOOKUP($Q112,'Dept Head vs YTD acct'!$A$5:$M$500,6,FALSE))</f>
        <v>2000</v>
      </c>
      <c r="F112" t="str">
        <f>IF($Q112="","",VLOOKUP($Q112,'Dept Head vs YTD acct'!$A$5:$M$500,7,FALSE))</f>
        <v>EQUIPMENT</v>
      </c>
      <c r="G112" t="str">
        <f>IF($Q112="","",VLOOKUP($Q112,'Dept Head vs YTD acct'!$A$5:$M$500,8,FALSE))</f>
        <v>2201</v>
      </c>
      <c r="H112" t="str">
        <f>IF($Q112="","",VLOOKUP($Q112,'Dept Head vs YTD acct'!$A$5:$M$500,9,FALSE))</f>
        <v>EQUIPMENT</v>
      </c>
      <c r="I112" s="10">
        <f>IF($Q112="","",VLOOKUP($Q112,'Dept Head vs YTD acct'!$A$5:$M$500,10,FALSE))</f>
        <v>23000</v>
      </c>
      <c r="J112" s="10">
        <f>IF($Q112="","",VLOOKUP($Q112,'Dept Head vs YTD acct'!$A$5:$M$500,11,FALSE))</f>
        <v>11149.51</v>
      </c>
      <c r="K112" s="10">
        <f t="shared" si="2"/>
        <v>11850.49</v>
      </c>
      <c r="L112" s="6">
        <f t="shared" si="3"/>
        <v>0.48480000000000001</v>
      </c>
      <c r="Q112">
        <f>IF((MAX($Q$4:Q111)+1)&gt;Data!$C$1,"",MAX($Q$4:Q111)+1)</f>
        <v>108</v>
      </c>
    </row>
    <row r="113" spans="1:17" x14ac:dyDescent="0.2">
      <c r="A113" t="str">
        <f>IF($Q113="","",VLOOKUP($Q113,'Dept Head vs YTD acct'!$A$5:$M$500,2,FALSE))</f>
        <v>A</v>
      </c>
      <c r="B113" t="str">
        <f>IF($Q113="","",VLOOKUP($Q113,'Dept Head vs YTD acct'!$A$5:$M$500,3,FALSE))</f>
        <v>GENERAL FUND</v>
      </c>
      <c r="C113" t="str">
        <f>IF($Q113="","",VLOOKUP($Q113,'Dept Head vs YTD acct'!$A$5:$M$500,4,FALSE))</f>
        <v>4310</v>
      </c>
      <c r="D113" t="str">
        <f>IF($Q113="","",VLOOKUP($Q113,'Dept Head vs YTD acct'!$A$5:$M$500,5,FALSE))</f>
        <v>MENTAL HEALTH</v>
      </c>
      <c r="E113" t="str">
        <f>IF($Q113="","",VLOOKUP($Q113,'Dept Head vs YTD acct'!$A$5:$M$500,6,FALSE))</f>
        <v>1000</v>
      </c>
      <c r="F113" t="str">
        <f>IF($Q113="","",VLOOKUP($Q113,'Dept Head vs YTD acct'!$A$5:$M$500,7,FALSE))</f>
        <v>PERSONAL SERVICES</v>
      </c>
      <c r="G113" t="str">
        <f>IF($Q113="","",VLOOKUP($Q113,'Dept Head vs YTD acct'!$A$5:$M$500,8,FALSE))</f>
        <v>1005</v>
      </c>
      <c r="H113" t="str">
        <f>IF($Q113="","",VLOOKUP($Q113,'Dept Head vs YTD acct'!$A$5:$M$500,9,FALSE))</f>
        <v>ADVOCACY CARE MANAGER G15</v>
      </c>
      <c r="I113" s="10">
        <f>IF($Q113="","",VLOOKUP($Q113,'Dept Head vs YTD acct'!$A$5:$M$500,10,FALSE))</f>
        <v>43133</v>
      </c>
      <c r="J113" s="10">
        <f>IF($Q113="","",VLOOKUP($Q113,'Dept Head vs YTD acct'!$A$5:$M$500,11,FALSE))</f>
        <v>31378.26</v>
      </c>
      <c r="K113" s="10">
        <f t="shared" si="2"/>
        <v>11754.740000000002</v>
      </c>
      <c r="L113" s="6">
        <f t="shared" si="3"/>
        <v>0.72750000000000004</v>
      </c>
      <c r="Q113">
        <f>IF((MAX($Q$4:Q112)+1)&gt;Data!$C$1,"",MAX($Q$4:Q112)+1)</f>
        <v>109</v>
      </c>
    </row>
    <row r="114" spans="1:17" x14ac:dyDescent="0.2">
      <c r="A114" t="str">
        <f>IF($Q114="","",VLOOKUP($Q114,'Dept Head vs YTD acct'!$A$5:$M$500,2,FALSE))</f>
        <v>A</v>
      </c>
      <c r="B114" t="str">
        <f>IF($Q114="","",VLOOKUP($Q114,'Dept Head vs YTD acct'!$A$5:$M$500,3,FALSE))</f>
        <v>GENERAL FUND</v>
      </c>
      <c r="C114" t="str">
        <f>IF($Q114="","",VLOOKUP($Q114,'Dept Head vs YTD acct'!$A$5:$M$500,4,FALSE))</f>
        <v>6070</v>
      </c>
      <c r="D114" t="str">
        <f>IF($Q114="","",VLOOKUP($Q114,'Dept Head vs YTD acct'!$A$5:$M$500,5,FALSE))</f>
        <v>SERVICES FOR RECIPIENTS</v>
      </c>
      <c r="E114" t="str">
        <f>IF($Q114="","",VLOOKUP($Q114,'Dept Head vs YTD acct'!$A$5:$M$500,6,FALSE))</f>
        <v>4000</v>
      </c>
      <c r="F114" t="str">
        <f>IF($Q114="","",VLOOKUP($Q114,'Dept Head vs YTD acct'!$A$5:$M$500,7,FALSE))</f>
        <v>CONTRACTUAL EXPENSES</v>
      </c>
      <c r="G114" t="str">
        <f>IF($Q114="","",VLOOKUP($Q114,'Dept Head vs YTD acct'!$A$5:$M$500,8,FALSE))</f>
        <v>4670</v>
      </c>
      <c r="H114" t="str">
        <f>IF($Q114="","",VLOOKUP($Q114,'Dept Head vs YTD acct'!$A$5:$M$500,9,FALSE))</f>
        <v>CLINICAL PSYCHOLOGIST</v>
      </c>
      <c r="I114" s="10">
        <f>IF($Q114="","",VLOOKUP($Q114,'Dept Head vs YTD acct'!$A$5:$M$500,10,FALSE))</f>
        <v>80000</v>
      </c>
      <c r="J114" s="10">
        <f>IF($Q114="","",VLOOKUP($Q114,'Dept Head vs YTD acct'!$A$5:$M$500,11,FALSE))</f>
        <v>68372.2</v>
      </c>
      <c r="K114" s="10">
        <f t="shared" si="2"/>
        <v>11627.800000000003</v>
      </c>
      <c r="L114" s="6">
        <f t="shared" si="3"/>
        <v>0.85470000000000002</v>
      </c>
      <c r="Q114">
        <f>IF((MAX($Q$4:Q113)+1)&gt;Data!$C$1,"",MAX($Q$4:Q113)+1)</f>
        <v>110</v>
      </c>
    </row>
    <row r="115" spans="1:17" x14ac:dyDescent="0.2">
      <c r="A115" t="str">
        <f>IF($Q115="","",VLOOKUP($Q115,'Dept Head vs YTD acct'!$A$5:$M$500,2,FALSE))</f>
        <v>A</v>
      </c>
      <c r="B115" t="str">
        <f>IF($Q115="","",VLOOKUP($Q115,'Dept Head vs YTD acct'!$A$5:$M$500,3,FALSE))</f>
        <v>GENERAL FUND</v>
      </c>
      <c r="C115" t="str">
        <f>IF($Q115="","",VLOOKUP($Q115,'Dept Head vs YTD acct'!$A$5:$M$500,4,FALSE))</f>
        <v>6010</v>
      </c>
      <c r="D115" t="str">
        <f>IF($Q115="","",VLOOKUP($Q115,'Dept Head vs YTD acct'!$A$5:$M$500,5,FALSE))</f>
        <v>SOCIAL SERVICES ADMIN</v>
      </c>
      <c r="E115" t="str">
        <f>IF($Q115="","",VLOOKUP($Q115,'Dept Head vs YTD acct'!$A$5:$M$500,6,FALSE))</f>
        <v>1000</v>
      </c>
      <c r="F115" t="str">
        <f>IF($Q115="","",VLOOKUP($Q115,'Dept Head vs YTD acct'!$A$5:$M$500,7,FALSE))</f>
        <v>PERSONAL SERVICES</v>
      </c>
      <c r="G115" t="str">
        <f>IF($Q115="","",VLOOKUP($Q115,'Dept Head vs YTD acct'!$A$5:$M$500,8,FALSE))</f>
        <v>1327</v>
      </c>
      <c r="H115" t="str">
        <f>IF($Q115="","",VLOOKUP($Q115,'Dept Head vs YTD acct'!$A$5:$M$500,9,FALSE))</f>
        <v>ADMINISTRATIVE SUPPORT I G08</v>
      </c>
      <c r="I115" s="10">
        <f>IF($Q115="","",VLOOKUP($Q115,'Dept Head vs YTD acct'!$A$5:$M$500,10,FALSE))</f>
        <v>29742</v>
      </c>
      <c r="J115" s="10">
        <f>IF($Q115="","",VLOOKUP($Q115,'Dept Head vs YTD acct'!$A$5:$M$500,11,FALSE))</f>
        <v>18114.900000000001</v>
      </c>
      <c r="K115" s="10">
        <f t="shared" si="2"/>
        <v>11627.099999999999</v>
      </c>
      <c r="L115" s="6">
        <f t="shared" si="3"/>
        <v>0.60909999999999997</v>
      </c>
      <c r="Q115">
        <f>IF((MAX($Q$4:Q114)+1)&gt;Data!$C$1,"",MAX($Q$4:Q114)+1)</f>
        <v>111</v>
      </c>
    </row>
    <row r="116" spans="1:17" x14ac:dyDescent="0.2">
      <c r="A116" t="str">
        <f>IF($Q116="","",VLOOKUP($Q116,'Dept Head vs YTD acct'!$A$5:$M$500,2,FALSE))</f>
        <v>A</v>
      </c>
      <c r="B116" t="str">
        <f>IF($Q116="","",VLOOKUP($Q116,'Dept Head vs YTD acct'!$A$5:$M$500,3,FALSE))</f>
        <v>GENERAL FUND</v>
      </c>
      <c r="C116" t="str">
        <f>IF($Q116="","",VLOOKUP($Q116,'Dept Head vs YTD acct'!$A$5:$M$500,4,FALSE))</f>
        <v>3410</v>
      </c>
      <c r="D116" t="str">
        <f>IF($Q116="","",VLOOKUP($Q116,'Dept Head vs YTD acct'!$A$5:$M$500,5,FALSE))</f>
        <v>EMERGENCY SVCS - FIRE PREV.</v>
      </c>
      <c r="E116" t="str">
        <f>IF($Q116="","",VLOOKUP($Q116,'Dept Head vs YTD acct'!$A$5:$M$500,6,FALSE))</f>
        <v>4000</v>
      </c>
      <c r="F116" t="str">
        <f>IF($Q116="","",VLOOKUP($Q116,'Dept Head vs YTD acct'!$A$5:$M$500,7,FALSE))</f>
        <v>CONTRACTUAL EXPENSES</v>
      </c>
      <c r="G116" t="str">
        <f>IF($Q116="","",VLOOKUP($Q116,'Dept Head vs YTD acct'!$A$5:$M$500,8,FALSE))</f>
        <v>4406</v>
      </c>
      <c r="H116" t="str">
        <f>IF($Q116="","",VLOOKUP($Q116,'Dept Head vs YTD acct'!$A$5:$M$500,9,FALSE))</f>
        <v>HOMELAND SECURITY EXPENSES</v>
      </c>
      <c r="I116" s="10">
        <f>IF($Q116="","",VLOOKUP($Q116,'Dept Head vs YTD acct'!$A$5:$M$500,10,FALSE))</f>
        <v>25000</v>
      </c>
      <c r="J116" s="10">
        <f>IF($Q116="","",VLOOKUP($Q116,'Dept Head vs YTD acct'!$A$5:$M$500,11,FALSE))</f>
        <v>13403.71</v>
      </c>
      <c r="K116" s="10">
        <f t="shared" si="2"/>
        <v>11596.29</v>
      </c>
      <c r="L116" s="6">
        <f t="shared" si="3"/>
        <v>0.53610000000000002</v>
      </c>
      <c r="Q116">
        <f>IF((MAX($Q$4:Q115)+1)&gt;Data!$C$1,"",MAX($Q$4:Q115)+1)</f>
        <v>112</v>
      </c>
    </row>
    <row r="117" spans="1:17" x14ac:dyDescent="0.2">
      <c r="A117" t="str">
        <f>IF($Q117="","",VLOOKUP($Q117,'Dept Head vs YTD acct'!$A$5:$M$500,2,FALSE))</f>
        <v>A</v>
      </c>
      <c r="B117" t="str">
        <f>IF($Q117="","",VLOOKUP($Q117,'Dept Head vs YTD acct'!$A$5:$M$500,3,FALSE))</f>
        <v>GENERAL FUND</v>
      </c>
      <c r="C117" t="str">
        <f>IF($Q117="","",VLOOKUP($Q117,'Dept Head vs YTD acct'!$A$5:$M$500,4,FALSE))</f>
        <v>1620</v>
      </c>
      <c r="D117" t="str">
        <f>IF($Q117="","",VLOOKUP($Q117,'Dept Head vs YTD acct'!$A$5:$M$500,5,FALSE))</f>
        <v>BUILDINGS &amp; GROUNDS</v>
      </c>
      <c r="E117" t="str">
        <f>IF($Q117="","",VLOOKUP($Q117,'Dept Head vs YTD acct'!$A$5:$M$500,6,FALSE))</f>
        <v>4000</v>
      </c>
      <c r="F117" t="str">
        <f>IF($Q117="","",VLOOKUP($Q117,'Dept Head vs YTD acct'!$A$5:$M$500,7,FALSE))</f>
        <v>CONTRACTUAL EXPENSES</v>
      </c>
      <c r="G117" t="str">
        <f>IF($Q117="","",VLOOKUP($Q117,'Dept Head vs YTD acct'!$A$5:$M$500,8,FALSE))</f>
        <v>4599</v>
      </c>
      <c r="H117" t="str">
        <f>IF($Q117="","",VLOOKUP($Q117,'Dept Head vs YTD acct'!$A$5:$M$500,9,FALSE))</f>
        <v>REPAIRS AND MAINTENANCE</v>
      </c>
      <c r="I117" s="10">
        <f>IF($Q117="","",VLOOKUP($Q117,'Dept Head vs YTD acct'!$A$5:$M$500,10,FALSE))</f>
        <v>40000</v>
      </c>
      <c r="J117" s="10">
        <f>IF($Q117="","",VLOOKUP($Q117,'Dept Head vs YTD acct'!$A$5:$M$500,11,FALSE))</f>
        <v>28479.54</v>
      </c>
      <c r="K117" s="10">
        <f t="shared" si="2"/>
        <v>11520.46</v>
      </c>
      <c r="L117" s="6">
        <f t="shared" si="3"/>
        <v>0.71199999999999997</v>
      </c>
      <c r="Q117">
        <f>IF((MAX($Q$4:Q116)+1)&gt;Data!$C$1,"",MAX($Q$4:Q116)+1)</f>
        <v>113</v>
      </c>
    </row>
    <row r="118" spans="1:17" x14ac:dyDescent="0.2">
      <c r="A118" t="str">
        <f>IF($Q118="","",VLOOKUP($Q118,'Dept Head vs YTD acct'!$A$5:$M$500,2,FALSE))</f>
        <v>A</v>
      </c>
      <c r="B118" t="str">
        <f>IF($Q118="","",VLOOKUP($Q118,'Dept Head vs YTD acct'!$A$5:$M$500,3,FALSE))</f>
        <v>GENERAL FUND</v>
      </c>
      <c r="C118" t="str">
        <f>IF($Q118="","",VLOOKUP($Q118,'Dept Head vs YTD acct'!$A$5:$M$500,4,FALSE))</f>
        <v>6010</v>
      </c>
      <c r="D118" t="str">
        <f>IF($Q118="","",VLOOKUP($Q118,'Dept Head vs YTD acct'!$A$5:$M$500,5,FALSE))</f>
        <v>SOCIAL SERVICES ADMIN</v>
      </c>
      <c r="E118" t="str">
        <f>IF($Q118="","",VLOOKUP($Q118,'Dept Head vs YTD acct'!$A$5:$M$500,6,FALSE))</f>
        <v>1000</v>
      </c>
      <c r="F118" t="str">
        <f>IF($Q118="","",VLOOKUP($Q118,'Dept Head vs YTD acct'!$A$5:$M$500,7,FALSE))</f>
        <v>PERSONAL SERVICES</v>
      </c>
      <c r="G118" t="str">
        <f>IF($Q118="","",VLOOKUP($Q118,'Dept Head vs YTD acct'!$A$5:$M$500,8,FALSE))</f>
        <v>1342</v>
      </c>
      <c r="H118" t="str">
        <f>IF($Q118="","",VLOOKUP($Q118,'Dept Head vs YTD acct'!$A$5:$M$500,9,FALSE))</f>
        <v>SOCIAL WELFARE EXAM   G11</v>
      </c>
      <c r="I118" s="10">
        <f>IF($Q118="","",VLOOKUP($Q118,'Dept Head vs YTD acct'!$A$5:$M$500,10,FALSE))</f>
        <v>42396</v>
      </c>
      <c r="J118" s="10">
        <f>IF($Q118="","",VLOOKUP($Q118,'Dept Head vs YTD acct'!$A$5:$M$500,11,FALSE))</f>
        <v>30998.400000000001</v>
      </c>
      <c r="K118" s="10">
        <f t="shared" si="2"/>
        <v>11397.599999999999</v>
      </c>
      <c r="L118" s="6">
        <f t="shared" si="3"/>
        <v>0.73119999999999996</v>
      </c>
      <c r="Q118">
        <f>IF((MAX($Q$4:Q117)+1)&gt;Data!$C$1,"",MAX($Q$4:Q117)+1)</f>
        <v>114</v>
      </c>
    </row>
    <row r="119" spans="1:17" x14ac:dyDescent="0.2">
      <c r="A119" t="str">
        <f>IF($Q119="","",VLOOKUP($Q119,'Dept Head vs YTD acct'!$A$5:$M$500,2,FALSE))</f>
        <v>A</v>
      </c>
      <c r="B119" t="str">
        <f>IF($Q119="","",VLOOKUP($Q119,'Dept Head vs YTD acct'!$A$5:$M$500,3,FALSE))</f>
        <v>GENERAL FUND</v>
      </c>
      <c r="C119" t="str">
        <f>IF($Q119="","",VLOOKUP($Q119,'Dept Head vs YTD acct'!$A$5:$M$500,4,FALSE))</f>
        <v>4010</v>
      </c>
      <c r="D119" t="str">
        <f>IF($Q119="","",VLOOKUP($Q119,'Dept Head vs YTD acct'!$A$5:$M$500,5,FALSE))</f>
        <v>PUBLIC HEALTH</v>
      </c>
      <c r="E119" t="str">
        <f>IF($Q119="","",VLOOKUP($Q119,'Dept Head vs YTD acct'!$A$5:$M$500,6,FALSE))</f>
        <v>1000</v>
      </c>
      <c r="F119" t="str">
        <f>IF($Q119="","",VLOOKUP($Q119,'Dept Head vs YTD acct'!$A$5:$M$500,7,FALSE))</f>
        <v>PERSONAL SERVICES</v>
      </c>
      <c r="G119" t="str">
        <f>IF($Q119="","",VLOOKUP($Q119,'Dept Head vs YTD acct'!$A$5:$M$500,8,FALSE))</f>
        <v>1804</v>
      </c>
      <c r="H119" t="str">
        <f>IF($Q119="","",VLOOKUP($Q119,'Dept Head vs YTD acct'!$A$5:$M$500,9,FALSE))</f>
        <v>EI SVCS COORDINAT PT G14</v>
      </c>
      <c r="I119" s="10">
        <f>IF($Q119="","",VLOOKUP($Q119,'Dept Head vs YTD acct'!$A$5:$M$500,10,FALSE))</f>
        <v>19576</v>
      </c>
      <c r="J119" s="10">
        <f>IF($Q119="","",VLOOKUP($Q119,'Dept Head vs YTD acct'!$A$5:$M$500,11,FALSE))</f>
        <v>8265.65</v>
      </c>
      <c r="K119" s="10">
        <f t="shared" si="2"/>
        <v>11310.35</v>
      </c>
      <c r="L119" s="6">
        <f t="shared" si="3"/>
        <v>0.42220000000000002</v>
      </c>
      <c r="Q119">
        <f>IF((MAX($Q$4:Q118)+1)&gt;Data!$C$1,"",MAX($Q$4:Q118)+1)</f>
        <v>115</v>
      </c>
    </row>
    <row r="120" spans="1:17" x14ac:dyDescent="0.2">
      <c r="A120" t="str">
        <f>IF($Q120="","",VLOOKUP($Q120,'Dept Head vs YTD acct'!$A$5:$M$500,2,FALSE))</f>
        <v>A</v>
      </c>
      <c r="B120" t="str">
        <f>IF($Q120="","",VLOOKUP($Q120,'Dept Head vs YTD acct'!$A$5:$M$500,3,FALSE))</f>
        <v>GENERAL FUND</v>
      </c>
      <c r="C120" t="str">
        <f>IF($Q120="","",VLOOKUP($Q120,'Dept Head vs YTD acct'!$A$5:$M$500,4,FALSE))</f>
        <v>1410</v>
      </c>
      <c r="D120" t="str">
        <f>IF($Q120="","",VLOOKUP($Q120,'Dept Head vs YTD acct'!$A$5:$M$500,5,FALSE))</f>
        <v>COUNTY CLERK</v>
      </c>
      <c r="E120" t="str">
        <f>IF($Q120="","",VLOOKUP($Q120,'Dept Head vs YTD acct'!$A$5:$M$500,6,FALSE))</f>
        <v>1000</v>
      </c>
      <c r="F120" t="str">
        <f>IF($Q120="","",VLOOKUP($Q120,'Dept Head vs YTD acct'!$A$5:$M$500,7,FALSE))</f>
        <v>PERSONAL SERVICES</v>
      </c>
      <c r="G120" t="str">
        <f>IF($Q120="","",VLOOKUP($Q120,'Dept Head vs YTD acct'!$A$5:$M$500,8,FALSE))</f>
        <v>1004</v>
      </c>
      <c r="H120" t="str">
        <f>IF($Q120="","",VLOOKUP($Q120,'Dept Head vs YTD acct'!$A$5:$M$500,9,FALSE))</f>
        <v>MOTOR VEHICLE REP II  G12</v>
      </c>
      <c r="I120" s="10">
        <f>IF($Q120="","",VLOOKUP($Q120,'Dept Head vs YTD acct'!$A$5:$M$500,10,FALSE))</f>
        <v>40218</v>
      </c>
      <c r="J120" s="10">
        <f>IF($Q120="","",VLOOKUP($Q120,'Dept Head vs YTD acct'!$A$5:$M$500,11,FALSE))</f>
        <v>28979.57</v>
      </c>
      <c r="K120" s="10">
        <f t="shared" si="2"/>
        <v>11238.43</v>
      </c>
      <c r="L120" s="6">
        <f t="shared" si="3"/>
        <v>0.72060000000000002</v>
      </c>
      <c r="Q120">
        <f>IF((MAX($Q$4:Q119)+1)&gt;Data!$C$1,"",MAX($Q$4:Q119)+1)</f>
        <v>116</v>
      </c>
    </row>
    <row r="121" spans="1:17" x14ac:dyDescent="0.2">
      <c r="A121" t="str">
        <f>IF($Q121="","",VLOOKUP($Q121,'Dept Head vs YTD acct'!$A$5:$M$500,2,FALSE))</f>
        <v>A</v>
      </c>
      <c r="B121" t="str">
        <f>IF($Q121="","",VLOOKUP($Q121,'Dept Head vs YTD acct'!$A$5:$M$500,3,FALSE))</f>
        <v>GENERAL FUND</v>
      </c>
      <c r="C121" t="str">
        <f>IF($Q121="","",VLOOKUP($Q121,'Dept Head vs YTD acct'!$A$5:$M$500,4,FALSE))</f>
        <v>4310</v>
      </c>
      <c r="D121" t="str">
        <f>IF($Q121="","",VLOOKUP($Q121,'Dept Head vs YTD acct'!$A$5:$M$500,5,FALSE))</f>
        <v>MENTAL HEALTH</v>
      </c>
      <c r="E121" t="str">
        <f>IF($Q121="","",VLOOKUP($Q121,'Dept Head vs YTD acct'!$A$5:$M$500,6,FALSE))</f>
        <v>1000</v>
      </c>
      <c r="F121" t="str">
        <f>IF($Q121="","",VLOOKUP($Q121,'Dept Head vs YTD acct'!$A$5:$M$500,7,FALSE))</f>
        <v>PERSONAL SERVICES</v>
      </c>
      <c r="G121" t="str">
        <f>IF($Q121="","",VLOOKUP($Q121,'Dept Head vs YTD acct'!$A$5:$M$500,8,FALSE))</f>
        <v>1026</v>
      </c>
      <c r="H121" t="str">
        <f>IF($Q121="","",VLOOKUP($Q121,'Dept Head vs YTD acct'!$A$5:$M$500,9,FALSE))</f>
        <v>STAFF SOCIAL WRKR/CS  G19</v>
      </c>
      <c r="I121" s="10">
        <f>IF($Q121="","",VLOOKUP($Q121,'Dept Head vs YTD acct'!$A$5:$M$500,10,FALSE))</f>
        <v>63925</v>
      </c>
      <c r="J121" s="10">
        <f>IF($Q121="","",VLOOKUP($Q121,'Dept Head vs YTD acct'!$A$5:$M$500,11,FALSE))</f>
        <v>52815.39</v>
      </c>
      <c r="K121" s="10">
        <f t="shared" si="2"/>
        <v>11109.61</v>
      </c>
      <c r="L121" s="6">
        <f t="shared" si="3"/>
        <v>0.82620000000000005</v>
      </c>
      <c r="Q121">
        <f>IF((MAX($Q$4:Q120)+1)&gt;Data!$C$1,"",MAX($Q$4:Q120)+1)</f>
        <v>117</v>
      </c>
    </row>
    <row r="122" spans="1:17" x14ac:dyDescent="0.2">
      <c r="A122" t="str">
        <f>IF($Q122="","",VLOOKUP($Q122,'Dept Head vs YTD acct'!$A$5:$M$500,2,FALSE))</f>
        <v>A</v>
      </c>
      <c r="B122" t="str">
        <f>IF($Q122="","",VLOOKUP($Q122,'Dept Head vs YTD acct'!$A$5:$M$500,3,FALSE))</f>
        <v>GENERAL FUND</v>
      </c>
      <c r="C122" t="str">
        <f>IF($Q122="","",VLOOKUP($Q122,'Dept Head vs YTD acct'!$A$5:$M$500,4,FALSE))</f>
        <v>1620</v>
      </c>
      <c r="D122" t="str">
        <f>IF($Q122="","",VLOOKUP($Q122,'Dept Head vs YTD acct'!$A$5:$M$500,5,FALSE))</f>
        <v>BUILDINGS &amp; GROUNDS</v>
      </c>
      <c r="E122" t="str">
        <f>IF($Q122="","",VLOOKUP($Q122,'Dept Head vs YTD acct'!$A$5:$M$500,6,FALSE))</f>
        <v>1000</v>
      </c>
      <c r="F122" t="str">
        <f>IF($Q122="","",VLOOKUP($Q122,'Dept Head vs YTD acct'!$A$5:$M$500,7,FALSE))</f>
        <v>PERSONAL SERVICES</v>
      </c>
      <c r="G122" t="str">
        <f>IF($Q122="","",VLOOKUP($Q122,'Dept Head vs YTD acct'!$A$5:$M$500,8,FALSE))</f>
        <v>1901</v>
      </c>
      <c r="H122" t="str">
        <f>IF($Q122="","",VLOOKUP($Q122,'Dept Head vs YTD acct'!$A$5:$M$500,9,FALSE))</f>
        <v>OVERTIME</v>
      </c>
      <c r="I122" s="10">
        <f>IF($Q122="","",VLOOKUP($Q122,'Dept Head vs YTD acct'!$A$5:$M$500,10,FALSE))</f>
        <v>14000</v>
      </c>
      <c r="J122" s="10">
        <f>IF($Q122="","",VLOOKUP($Q122,'Dept Head vs YTD acct'!$A$5:$M$500,11,FALSE))</f>
        <v>3096.77</v>
      </c>
      <c r="K122" s="10">
        <f t="shared" si="2"/>
        <v>10903.23</v>
      </c>
      <c r="L122" s="6">
        <f t="shared" si="3"/>
        <v>0.22120000000000001</v>
      </c>
      <c r="Q122">
        <f>IF((MAX($Q$4:Q121)+1)&gt;Data!$C$1,"",MAX($Q$4:Q121)+1)</f>
        <v>118</v>
      </c>
    </row>
    <row r="123" spans="1:17" x14ac:dyDescent="0.2">
      <c r="A123" t="str">
        <f>IF($Q123="","",VLOOKUP($Q123,'Dept Head vs YTD acct'!$A$5:$M$500,2,FALSE))</f>
        <v>A</v>
      </c>
      <c r="B123" t="str">
        <f>IF($Q123="","",VLOOKUP($Q123,'Dept Head vs YTD acct'!$A$5:$M$500,3,FALSE))</f>
        <v>GENERAL FUND</v>
      </c>
      <c r="C123" t="str">
        <f>IF($Q123="","",VLOOKUP($Q123,'Dept Head vs YTD acct'!$A$5:$M$500,4,FALSE))</f>
        <v>4310</v>
      </c>
      <c r="D123" t="str">
        <f>IF($Q123="","",VLOOKUP($Q123,'Dept Head vs YTD acct'!$A$5:$M$500,5,FALSE))</f>
        <v>MENTAL HEALTH</v>
      </c>
      <c r="E123" t="str">
        <f>IF($Q123="","",VLOOKUP($Q123,'Dept Head vs YTD acct'!$A$5:$M$500,6,FALSE))</f>
        <v>1000</v>
      </c>
      <c r="F123" t="str">
        <f>IF($Q123="","",VLOOKUP($Q123,'Dept Head vs YTD acct'!$A$5:$M$500,7,FALSE))</f>
        <v>PERSONAL SERVICES</v>
      </c>
      <c r="G123" t="str">
        <f>IF($Q123="","",VLOOKUP($Q123,'Dept Head vs YTD acct'!$A$5:$M$500,8,FALSE))</f>
        <v>1034</v>
      </c>
      <c r="H123" t="str">
        <f>IF($Q123="","",VLOOKUP($Q123,'Dept Head vs YTD acct'!$A$5:$M$500,9,FALSE))</f>
        <v>ADMINISTRATIVE SUPPORT I G08</v>
      </c>
      <c r="I123" s="10">
        <f>IF($Q123="","",VLOOKUP($Q123,'Dept Head vs YTD acct'!$A$5:$M$500,10,FALSE))</f>
        <v>35817</v>
      </c>
      <c r="J123" s="10">
        <f>IF($Q123="","",VLOOKUP($Q123,'Dept Head vs YTD acct'!$A$5:$M$500,11,FALSE))</f>
        <v>24924.45</v>
      </c>
      <c r="K123" s="10">
        <f t="shared" si="2"/>
        <v>10892.55</v>
      </c>
      <c r="L123" s="6">
        <f t="shared" si="3"/>
        <v>0.69589999999999996</v>
      </c>
      <c r="Q123">
        <f>IF((MAX($Q$4:Q122)+1)&gt;Data!$C$1,"",MAX($Q$4:Q122)+1)</f>
        <v>119</v>
      </c>
    </row>
    <row r="124" spans="1:17" x14ac:dyDescent="0.2">
      <c r="A124" t="str">
        <f>IF($Q124="","",VLOOKUP($Q124,'Dept Head vs YTD acct'!$A$5:$M$500,2,FALSE))</f>
        <v>A</v>
      </c>
      <c r="B124" t="str">
        <f>IF($Q124="","",VLOOKUP($Q124,'Dept Head vs YTD acct'!$A$5:$M$500,3,FALSE))</f>
        <v>GENERAL FUND</v>
      </c>
      <c r="C124" t="str">
        <f>IF($Q124="","",VLOOKUP($Q124,'Dept Head vs YTD acct'!$A$5:$M$500,4,FALSE))</f>
        <v>8730</v>
      </c>
      <c r="D124" t="str">
        <f>IF($Q124="","",VLOOKUP($Q124,'Dept Head vs YTD acct'!$A$5:$M$500,5,FALSE))</f>
        <v>COOPERATIVE EXTENSION</v>
      </c>
      <c r="E124" t="str">
        <f>IF($Q124="","",VLOOKUP($Q124,'Dept Head vs YTD acct'!$A$5:$M$500,6,FALSE))</f>
        <v>4000</v>
      </c>
      <c r="F124" t="str">
        <f>IF($Q124="","",VLOOKUP($Q124,'Dept Head vs YTD acct'!$A$5:$M$500,7,FALSE))</f>
        <v>CONTRACTUAL EXPENSES</v>
      </c>
      <c r="G124" t="str">
        <f>IF($Q124="","",VLOOKUP($Q124,'Dept Head vs YTD acct'!$A$5:$M$500,8,FALSE))</f>
        <v>4238</v>
      </c>
      <c r="H124" t="str">
        <f>IF($Q124="","",VLOOKUP($Q124,'Dept Head vs YTD acct'!$A$5:$M$500,9,FALSE))</f>
        <v>COOPERATIVE EXTENSION</v>
      </c>
      <c r="I124" s="10">
        <f>IF($Q124="","",VLOOKUP($Q124,'Dept Head vs YTD acct'!$A$5:$M$500,10,FALSE))</f>
        <v>298870</v>
      </c>
      <c r="J124" s="10">
        <f>IF($Q124="","",VLOOKUP($Q124,'Dept Head vs YTD acct'!$A$5:$M$500,11,FALSE))</f>
        <v>288000</v>
      </c>
      <c r="K124" s="10">
        <f t="shared" si="2"/>
        <v>10870</v>
      </c>
      <c r="L124" s="6">
        <f t="shared" si="3"/>
        <v>0.96360000000000001</v>
      </c>
      <c r="Q124">
        <f>IF((MAX($Q$4:Q123)+1)&gt;Data!$C$1,"",MAX($Q$4:Q123)+1)</f>
        <v>120</v>
      </c>
    </row>
    <row r="125" spans="1:17" x14ac:dyDescent="0.2">
      <c r="A125" t="str">
        <f>IF($Q125="","",VLOOKUP($Q125,'Dept Head vs YTD acct'!$A$5:$M$500,2,FALSE))</f>
        <v>A</v>
      </c>
      <c r="B125" t="str">
        <f>IF($Q125="","",VLOOKUP($Q125,'Dept Head vs YTD acct'!$A$5:$M$500,3,FALSE))</f>
        <v>GENERAL FUND</v>
      </c>
      <c r="C125" t="str">
        <f>IF($Q125="","",VLOOKUP($Q125,'Dept Head vs YTD acct'!$A$5:$M$500,4,FALSE))</f>
        <v>6772</v>
      </c>
      <c r="D125" t="str">
        <f>IF($Q125="","",VLOOKUP($Q125,'Dept Head vs YTD acct'!$A$5:$M$500,5,FALSE))</f>
        <v>OFFICE FOR THE AGING</v>
      </c>
      <c r="E125" t="str">
        <f>IF($Q125="","",VLOOKUP($Q125,'Dept Head vs YTD acct'!$A$5:$M$500,6,FALSE))</f>
        <v>1000</v>
      </c>
      <c r="F125" t="str">
        <f>IF($Q125="","",VLOOKUP($Q125,'Dept Head vs YTD acct'!$A$5:$M$500,7,FALSE))</f>
        <v>PERSONAL SERVICES</v>
      </c>
      <c r="G125" t="str">
        <f>IF($Q125="","",VLOOKUP($Q125,'Dept Head vs YTD acct'!$A$5:$M$500,8,FALSE))</f>
        <v>1013</v>
      </c>
      <c r="H125" t="str">
        <f>IF($Q125="","",VLOOKUP($Q125,'Dept Head vs YTD acct'!$A$5:$M$500,9,FALSE))</f>
        <v>AGING SERVICES SPEC. II  G13</v>
      </c>
      <c r="I125" s="10">
        <f>IF($Q125="","",VLOOKUP($Q125,'Dept Head vs YTD acct'!$A$5:$M$500,10,FALSE))</f>
        <v>45425</v>
      </c>
      <c r="J125" s="10">
        <f>IF($Q125="","",VLOOKUP($Q125,'Dept Head vs YTD acct'!$A$5:$M$500,11,FALSE))</f>
        <v>34630.949999999997</v>
      </c>
      <c r="K125" s="10">
        <f t="shared" si="2"/>
        <v>10794.050000000003</v>
      </c>
      <c r="L125" s="6">
        <f t="shared" si="3"/>
        <v>0.76239999999999997</v>
      </c>
      <c r="Q125">
        <f>IF((MAX($Q$4:Q124)+1)&gt;Data!$C$1,"",MAX($Q$4:Q124)+1)</f>
        <v>121</v>
      </c>
    </row>
    <row r="126" spans="1:17" x14ac:dyDescent="0.2">
      <c r="A126" t="str">
        <f>IF($Q126="","",VLOOKUP($Q126,'Dept Head vs YTD acct'!$A$5:$M$500,2,FALSE))</f>
        <v>A</v>
      </c>
      <c r="B126" t="str">
        <f>IF($Q126="","",VLOOKUP($Q126,'Dept Head vs YTD acct'!$A$5:$M$500,3,FALSE))</f>
        <v>GENERAL FUND</v>
      </c>
      <c r="C126" t="str">
        <f>IF($Q126="","",VLOOKUP($Q126,'Dept Head vs YTD acct'!$A$5:$M$500,4,FALSE))</f>
        <v>4310</v>
      </c>
      <c r="D126" t="str">
        <f>IF($Q126="","",VLOOKUP($Q126,'Dept Head vs YTD acct'!$A$5:$M$500,5,FALSE))</f>
        <v>MENTAL HEALTH</v>
      </c>
      <c r="E126" t="str">
        <f>IF($Q126="","",VLOOKUP($Q126,'Dept Head vs YTD acct'!$A$5:$M$500,6,FALSE))</f>
        <v>1000</v>
      </c>
      <c r="F126" t="str">
        <f>IF($Q126="","",VLOOKUP($Q126,'Dept Head vs YTD acct'!$A$5:$M$500,7,FALSE))</f>
        <v>PERSONAL SERVICES</v>
      </c>
      <c r="G126" t="str">
        <f>IF($Q126="","",VLOOKUP($Q126,'Dept Head vs YTD acct'!$A$5:$M$500,8,FALSE))</f>
        <v>1007</v>
      </c>
      <c r="H126" t="str">
        <f>IF($Q126="","",VLOOKUP($Q126,'Dept Head vs YTD acct'!$A$5:$M$500,9,FALSE))</f>
        <v>STAFF SOCIAL WRKR/CS  G19</v>
      </c>
      <c r="I126" s="10">
        <f>IF($Q126="","",VLOOKUP($Q126,'Dept Head vs YTD acct'!$A$5:$M$500,10,FALSE))</f>
        <v>70239</v>
      </c>
      <c r="J126" s="10">
        <f>IF($Q126="","",VLOOKUP($Q126,'Dept Head vs YTD acct'!$A$5:$M$500,11,FALSE))</f>
        <v>59522.01</v>
      </c>
      <c r="K126" s="10">
        <f t="shared" si="2"/>
        <v>10716.989999999998</v>
      </c>
      <c r="L126" s="6">
        <f t="shared" si="3"/>
        <v>0.84740000000000004</v>
      </c>
      <c r="Q126">
        <f>IF((MAX($Q$4:Q125)+1)&gt;Data!$C$1,"",MAX($Q$4:Q125)+1)</f>
        <v>122</v>
      </c>
    </row>
    <row r="127" spans="1:17" x14ac:dyDescent="0.2">
      <c r="A127" t="str">
        <f>IF($Q127="","",VLOOKUP($Q127,'Dept Head vs YTD acct'!$A$5:$M$500,2,FALSE))</f>
        <v>A</v>
      </c>
      <c r="B127" t="str">
        <f>IF($Q127="","",VLOOKUP($Q127,'Dept Head vs YTD acct'!$A$5:$M$500,3,FALSE))</f>
        <v>GENERAL FUND</v>
      </c>
      <c r="C127" t="str">
        <f>IF($Q127="","",VLOOKUP($Q127,'Dept Head vs YTD acct'!$A$5:$M$500,4,FALSE))</f>
        <v>3150</v>
      </c>
      <c r="D127" t="str">
        <f>IF($Q127="","",VLOOKUP($Q127,'Dept Head vs YTD acct'!$A$5:$M$500,5,FALSE))</f>
        <v>JAIL</v>
      </c>
      <c r="E127" t="str">
        <f>IF($Q127="","",VLOOKUP($Q127,'Dept Head vs YTD acct'!$A$5:$M$500,6,FALSE))</f>
        <v>1000</v>
      </c>
      <c r="F127" t="str">
        <f>IF($Q127="","",VLOOKUP($Q127,'Dept Head vs YTD acct'!$A$5:$M$500,7,FALSE))</f>
        <v>PERSONAL SERVICES</v>
      </c>
      <c r="G127" t="str">
        <f>IF($Q127="","",VLOOKUP($Q127,'Dept Head vs YTD acct'!$A$5:$M$500,8,FALSE))</f>
        <v>1045</v>
      </c>
      <c r="H127" t="str">
        <f>IF($Q127="","",VLOOKUP($Q127,'Dept Head vs YTD acct'!$A$5:$M$500,9,FALSE))</f>
        <v>CORRECTIONS/CT SEC OFFICER</v>
      </c>
      <c r="I127" s="10">
        <f>IF($Q127="","",VLOOKUP($Q127,'Dept Head vs YTD acct'!$A$5:$M$500,10,FALSE))</f>
        <v>38799</v>
      </c>
      <c r="J127" s="10">
        <f>IF($Q127="","",VLOOKUP($Q127,'Dept Head vs YTD acct'!$A$5:$M$500,11,FALSE))</f>
        <v>28202.05</v>
      </c>
      <c r="K127" s="10">
        <f t="shared" si="2"/>
        <v>10596.95</v>
      </c>
      <c r="L127" s="6">
        <f t="shared" si="3"/>
        <v>0.72689999999999999</v>
      </c>
      <c r="Q127">
        <f>IF((MAX($Q$4:Q126)+1)&gt;Data!$C$1,"",MAX($Q$4:Q126)+1)</f>
        <v>123</v>
      </c>
    </row>
    <row r="128" spans="1:17" x14ac:dyDescent="0.2">
      <c r="A128" t="str">
        <f>IF($Q128="","",VLOOKUP($Q128,'Dept Head vs YTD acct'!$A$5:$M$500,2,FALSE))</f>
        <v>A</v>
      </c>
      <c r="B128" t="str">
        <f>IF($Q128="","",VLOOKUP($Q128,'Dept Head vs YTD acct'!$A$5:$M$500,3,FALSE))</f>
        <v>GENERAL FUND</v>
      </c>
      <c r="C128" t="str">
        <f>IF($Q128="","",VLOOKUP($Q128,'Dept Head vs YTD acct'!$A$5:$M$500,4,FALSE))</f>
        <v>1165</v>
      </c>
      <c r="D128" t="str">
        <f>IF($Q128="","",VLOOKUP($Q128,'Dept Head vs YTD acct'!$A$5:$M$500,5,FALSE))</f>
        <v>DISTRICT ATTORNEY</v>
      </c>
      <c r="E128" t="str">
        <f>IF($Q128="","",VLOOKUP($Q128,'Dept Head vs YTD acct'!$A$5:$M$500,6,FALSE))</f>
        <v>1000</v>
      </c>
      <c r="F128" t="str">
        <f>IF($Q128="","",VLOOKUP($Q128,'Dept Head vs YTD acct'!$A$5:$M$500,7,FALSE))</f>
        <v>PERSONAL SERVICES</v>
      </c>
      <c r="G128" t="str">
        <f>IF($Q128="","",VLOOKUP($Q128,'Dept Head vs YTD acct'!$A$5:$M$500,8,FALSE))</f>
        <v>1002</v>
      </c>
      <c r="H128" t="str">
        <f>IF($Q128="","",VLOOKUP($Q128,'Dept Head vs YTD acct'!$A$5:$M$500,9,FALSE))</f>
        <v>SECRETARY TO D.A.</v>
      </c>
      <c r="I128" s="10">
        <f>IF($Q128="","",VLOOKUP($Q128,'Dept Head vs YTD acct'!$A$5:$M$500,10,FALSE))</f>
        <v>42628</v>
      </c>
      <c r="J128" s="10">
        <f>IF($Q128="","",VLOOKUP($Q128,'Dept Head vs YTD acct'!$A$5:$M$500,11,FALSE))</f>
        <v>32102.12</v>
      </c>
      <c r="K128" s="10">
        <f t="shared" si="2"/>
        <v>10525.880000000001</v>
      </c>
      <c r="L128" s="6">
        <f t="shared" si="3"/>
        <v>0.75309999999999999</v>
      </c>
      <c r="Q128">
        <f>IF((MAX($Q$4:Q127)+1)&gt;Data!$C$1,"",MAX($Q$4:Q127)+1)</f>
        <v>124</v>
      </c>
    </row>
    <row r="129" spans="1:17" x14ac:dyDescent="0.2">
      <c r="A129" t="str">
        <f>IF($Q129="","",VLOOKUP($Q129,'Dept Head vs YTD acct'!$A$5:$M$500,2,FALSE))</f>
        <v>A</v>
      </c>
      <c r="B129" t="str">
        <f>IF($Q129="","",VLOOKUP($Q129,'Dept Head vs YTD acct'!$A$5:$M$500,3,FALSE))</f>
        <v>GENERAL FUND</v>
      </c>
      <c r="C129" t="str">
        <f>IF($Q129="","",VLOOKUP($Q129,'Dept Head vs YTD acct'!$A$5:$M$500,4,FALSE))</f>
        <v>4252</v>
      </c>
      <c r="D129" t="str">
        <f>IF($Q129="","",VLOOKUP($Q129,'Dept Head vs YTD acct'!$A$5:$M$500,5,FALSE))</f>
        <v>CHEMICAL DEPENDENCY CLINIC</v>
      </c>
      <c r="E129" t="str">
        <f>IF($Q129="","",VLOOKUP($Q129,'Dept Head vs YTD acct'!$A$5:$M$500,6,FALSE))</f>
        <v>1000</v>
      </c>
      <c r="F129" t="str">
        <f>IF($Q129="","",VLOOKUP($Q129,'Dept Head vs YTD acct'!$A$5:$M$500,7,FALSE))</f>
        <v>PERSONAL SERVICES</v>
      </c>
      <c r="G129" t="str">
        <f>IF($Q129="","",VLOOKUP($Q129,'Dept Head vs YTD acct'!$A$5:$M$500,8,FALSE))</f>
        <v>1013</v>
      </c>
      <c r="H129" t="str">
        <f>IF($Q129="","",VLOOKUP($Q129,'Dept Head vs YTD acct'!$A$5:$M$500,9,FALSE))</f>
        <v>STAFF SOCIAL WRKR/CS  G19</v>
      </c>
      <c r="I129" s="10">
        <f>IF($Q129="","",VLOOKUP($Q129,'Dept Head vs YTD acct'!$A$5:$M$500,10,FALSE))</f>
        <v>51890</v>
      </c>
      <c r="J129" s="10">
        <f>IF($Q129="","",VLOOKUP($Q129,'Dept Head vs YTD acct'!$A$5:$M$500,11,FALSE))</f>
        <v>41483.379999999997</v>
      </c>
      <c r="K129" s="10">
        <f t="shared" si="2"/>
        <v>10406.620000000003</v>
      </c>
      <c r="L129" s="6">
        <f t="shared" si="3"/>
        <v>0.7994</v>
      </c>
      <c r="Q129">
        <f>IF((MAX($Q$4:Q128)+1)&gt;Data!$C$1,"",MAX($Q$4:Q128)+1)</f>
        <v>125</v>
      </c>
    </row>
    <row r="130" spans="1:17" x14ac:dyDescent="0.2">
      <c r="A130" t="str">
        <f>IF($Q130="","",VLOOKUP($Q130,'Dept Head vs YTD acct'!$A$5:$M$500,2,FALSE))</f>
        <v>A</v>
      </c>
      <c r="B130" t="str">
        <f>IF($Q130="","",VLOOKUP($Q130,'Dept Head vs YTD acct'!$A$5:$M$500,3,FALSE))</f>
        <v>GENERAL FUND</v>
      </c>
      <c r="C130" t="str">
        <f>IF($Q130="","",VLOOKUP($Q130,'Dept Head vs YTD acct'!$A$5:$M$500,4,FALSE))</f>
        <v>6010</v>
      </c>
      <c r="D130" t="str">
        <f>IF($Q130="","",VLOOKUP($Q130,'Dept Head vs YTD acct'!$A$5:$M$500,5,FALSE))</f>
        <v>SOCIAL SERVICES ADMIN</v>
      </c>
      <c r="E130" t="str">
        <f>IF($Q130="","",VLOOKUP($Q130,'Dept Head vs YTD acct'!$A$5:$M$500,6,FALSE))</f>
        <v>1000</v>
      </c>
      <c r="F130" t="str">
        <f>IF($Q130="","",VLOOKUP($Q130,'Dept Head vs YTD acct'!$A$5:$M$500,7,FALSE))</f>
        <v>PERSONAL SERVICES</v>
      </c>
      <c r="G130" t="str">
        <f>IF($Q130="","",VLOOKUP($Q130,'Dept Head vs YTD acct'!$A$5:$M$500,8,FALSE))</f>
        <v>1303</v>
      </c>
      <c r="H130" t="str">
        <f>IF($Q130="","",VLOOKUP($Q130,'Dept Head vs YTD acct'!$A$5:$M$500,9,FALSE))</f>
        <v>PRIN SOC WELFARE EXAM G18</v>
      </c>
      <c r="I130" s="10">
        <f>IF($Q130="","",VLOOKUP($Q130,'Dept Head vs YTD acct'!$A$5:$M$500,10,FALSE))</f>
        <v>59419</v>
      </c>
      <c r="J130" s="10">
        <f>IF($Q130="","",VLOOKUP($Q130,'Dept Head vs YTD acct'!$A$5:$M$500,11,FALSE))</f>
        <v>49096</v>
      </c>
      <c r="K130" s="10">
        <f t="shared" si="2"/>
        <v>10323</v>
      </c>
      <c r="L130" s="6">
        <f t="shared" si="3"/>
        <v>0.82630000000000003</v>
      </c>
      <c r="Q130">
        <f>IF((MAX($Q$4:Q129)+1)&gt;Data!$C$1,"",MAX($Q$4:Q129)+1)</f>
        <v>126</v>
      </c>
    </row>
    <row r="131" spans="1:17" x14ac:dyDescent="0.2">
      <c r="A131" t="str">
        <f>IF($Q131="","",VLOOKUP($Q131,'Dept Head vs YTD acct'!$A$5:$M$500,2,FALSE))</f>
        <v>A</v>
      </c>
      <c r="B131" t="str">
        <f>IF($Q131="","",VLOOKUP($Q131,'Dept Head vs YTD acct'!$A$5:$M$500,3,FALSE))</f>
        <v>GENERAL FUND</v>
      </c>
      <c r="C131" t="str">
        <f>IF($Q131="","",VLOOKUP($Q131,'Dept Head vs YTD acct'!$A$5:$M$500,4,FALSE))</f>
        <v>3410</v>
      </c>
      <c r="D131" t="str">
        <f>IF($Q131="","",VLOOKUP($Q131,'Dept Head vs YTD acct'!$A$5:$M$500,5,FALSE))</f>
        <v>EMERGENCY SVCS - FIRE PREV.</v>
      </c>
      <c r="E131" t="str">
        <f>IF($Q131="","",VLOOKUP($Q131,'Dept Head vs YTD acct'!$A$5:$M$500,6,FALSE))</f>
        <v>4000</v>
      </c>
      <c r="F131" t="str">
        <f>IF($Q131="","",VLOOKUP($Q131,'Dept Head vs YTD acct'!$A$5:$M$500,7,FALSE))</f>
        <v>CONTRACTUAL EXPENSES</v>
      </c>
      <c r="G131" t="str">
        <f>IF($Q131="","",VLOOKUP($Q131,'Dept Head vs YTD acct'!$A$5:$M$500,8,FALSE))</f>
        <v>4407</v>
      </c>
      <c r="H131" t="str">
        <f>IF($Q131="","",VLOOKUP($Q131,'Dept Head vs YTD acct'!$A$5:$M$500,9,FALSE))</f>
        <v>H.S. HAZMAT EXPENSES</v>
      </c>
      <c r="I131" s="10">
        <f>IF($Q131="","",VLOOKUP($Q131,'Dept Head vs YTD acct'!$A$5:$M$500,10,FALSE))</f>
        <v>25000</v>
      </c>
      <c r="J131" s="10">
        <f>IF($Q131="","",VLOOKUP($Q131,'Dept Head vs YTD acct'!$A$5:$M$500,11,FALSE))</f>
        <v>14691.99</v>
      </c>
      <c r="K131" s="10">
        <f t="shared" si="2"/>
        <v>10308.01</v>
      </c>
      <c r="L131" s="6">
        <f t="shared" si="3"/>
        <v>0.5877</v>
      </c>
      <c r="Q131">
        <f>IF((MAX($Q$4:Q130)+1)&gt;Data!$C$1,"",MAX($Q$4:Q130)+1)</f>
        <v>127</v>
      </c>
    </row>
    <row r="132" spans="1:17" x14ac:dyDescent="0.2">
      <c r="A132" t="str">
        <f>IF($Q132="","",VLOOKUP($Q132,'Dept Head vs YTD acct'!$A$5:$M$500,2,FALSE))</f>
        <v>A</v>
      </c>
      <c r="B132" t="str">
        <f>IF($Q132="","",VLOOKUP($Q132,'Dept Head vs YTD acct'!$A$5:$M$500,3,FALSE))</f>
        <v>GENERAL FUND</v>
      </c>
      <c r="C132" t="str">
        <f>IF($Q132="","",VLOOKUP($Q132,'Dept Head vs YTD acct'!$A$5:$M$500,4,FALSE))</f>
        <v>3140</v>
      </c>
      <c r="D132" t="str">
        <f>IF($Q132="","",VLOOKUP($Q132,'Dept Head vs YTD acct'!$A$5:$M$500,5,FALSE))</f>
        <v>PROBATION</v>
      </c>
      <c r="E132" t="str">
        <f>IF($Q132="","",VLOOKUP($Q132,'Dept Head vs YTD acct'!$A$5:$M$500,6,FALSE))</f>
        <v>4000</v>
      </c>
      <c r="F132" t="str">
        <f>IF($Q132="","",VLOOKUP($Q132,'Dept Head vs YTD acct'!$A$5:$M$500,7,FALSE))</f>
        <v>CONTRACTUAL EXPENSES</v>
      </c>
      <c r="G132" t="str">
        <f>IF($Q132="","",VLOOKUP($Q132,'Dept Head vs YTD acct'!$A$5:$M$500,8,FALSE))</f>
        <v>4602</v>
      </c>
      <c r="H132" t="str">
        <f>IF($Q132="","",VLOOKUP($Q132,'Dept Head vs YTD acct'!$A$5:$M$500,9,FALSE))</f>
        <v>ALTERN TO INCARCERATION</v>
      </c>
      <c r="I132" s="10">
        <f>IF($Q132="","",VLOOKUP($Q132,'Dept Head vs YTD acct'!$A$5:$M$500,10,FALSE))</f>
        <v>64524</v>
      </c>
      <c r="J132" s="10">
        <f>IF($Q132="","",VLOOKUP($Q132,'Dept Head vs YTD acct'!$A$5:$M$500,11,FALSE))</f>
        <v>54288.82</v>
      </c>
      <c r="K132" s="10">
        <f t="shared" si="2"/>
        <v>10235.18</v>
      </c>
      <c r="L132" s="6">
        <f t="shared" si="3"/>
        <v>0.84140000000000004</v>
      </c>
      <c r="Q132">
        <f>IF((MAX($Q$4:Q131)+1)&gt;Data!$C$1,"",MAX($Q$4:Q131)+1)</f>
        <v>128</v>
      </c>
    </row>
    <row r="133" spans="1:17" x14ac:dyDescent="0.2">
      <c r="A133" t="str">
        <f>IF($Q133="","",VLOOKUP($Q133,'Dept Head vs YTD acct'!$A$5:$M$500,2,FALSE))</f>
        <v>A</v>
      </c>
      <c r="B133" t="str">
        <f>IF($Q133="","",VLOOKUP($Q133,'Dept Head vs YTD acct'!$A$5:$M$500,3,FALSE))</f>
        <v>GENERAL FUND</v>
      </c>
      <c r="C133" t="str">
        <f>IF($Q133="","",VLOOKUP($Q133,'Dept Head vs YTD acct'!$A$5:$M$500,4,FALSE))</f>
        <v>6010</v>
      </c>
      <c r="D133" t="str">
        <f>IF($Q133="","",VLOOKUP($Q133,'Dept Head vs YTD acct'!$A$5:$M$500,5,FALSE))</f>
        <v>SOCIAL SERVICES ADMIN</v>
      </c>
      <c r="E133" t="str">
        <f>IF($Q133="","",VLOOKUP($Q133,'Dept Head vs YTD acct'!$A$5:$M$500,6,FALSE))</f>
        <v>1000</v>
      </c>
      <c r="F133" t="str">
        <f>IF($Q133="","",VLOOKUP($Q133,'Dept Head vs YTD acct'!$A$5:$M$500,7,FALSE))</f>
        <v>PERSONAL SERVICES</v>
      </c>
      <c r="G133" t="str">
        <f>IF($Q133="","",VLOOKUP($Q133,'Dept Head vs YTD acct'!$A$5:$M$500,8,FALSE))</f>
        <v>1364</v>
      </c>
      <c r="H133" t="str">
        <f>IF($Q133="","",VLOOKUP($Q133,'Dept Head vs YTD acct'!$A$5:$M$500,9,FALSE))</f>
        <v>ACCOUNT CLERK TYPIST  G07</v>
      </c>
      <c r="I133" s="10">
        <f>IF($Q133="","",VLOOKUP($Q133,'Dept Head vs YTD acct'!$A$5:$M$500,10,FALSE))</f>
        <v>34011</v>
      </c>
      <c r="J133" s="10">
        <f>IF($Q133="","",VLOOKUP($Q133,'Dept Head vs YTD acct'!$A$5:$M$500,11,FALSE))</f>
        <v>23846.73</v>
      </c>
      <c r="K133" s="10">
        <f t="shared" si="2"/>
        <v>10164.27</v>
      </c>
      <c r="L133" s="6">
        <f t="shared" si="3"/>
        <v>0.70109999999999995</v>
      </c>
      <c r="Q133">
        <f>IF((MAX($Q$4:Q132)+1)&gt;Data!$C$1,"",MAX($Q$4:Q132)+1)</f>
        <v>129</v>
      </c>
    </row>
    <row r="134" spans="1:17" x14ac:dyDescent="0.2">
      <c r="A134" t="str">
        <f>IF($Q134="","",VLOOKUP($Q134,'Dept Head vs YTD acct'!$A$5:$M$500,2,FALSE))</f>
        <v>A</v>
      </c>
      <c r="B134" t="str">
        <f>IF($Q134="","",VLOOKUP($Q134,'Dept Head vs YTD acct'!$A$5:$M$500,3,FALSE))</f>
        <v>GENERAL FUND</v>
      </c>
      <c r="C134" t="str">
        <f>IF($Q134="","",VLOOKUP($Q134,'Dept Head vs YTD acct'!$A$5:$M$500,4,FALSE))</f>
        <v>6010</v>
      </c>
      <c r="D134" t="str">
        <f>IF($Q134="","",VLOOKUP($Q134,'Dept Head vs YTD acct'!$A$5:$M$500,5,FALSE))</f>
        <v>SOCIAL SERVICES ADMIN</v>
      </c>
      <c r="E134" t="str">
        <f>IF($Q134="","",VLOOKUP($Q134,'Dept Head vs YTD acct'!$A$5:$M$500,6,FALSE))</f>
        <v>4000</v>
      </c>
      <c r="F134" t="str">
        <f>IF($Q134="","",VLOOKUP($Q134,'Dept Head vs YTD acct'!$A$5:$M$500,7,FALSE))</f>
        <v>CONTRACTUAL EXPENSES</v>
      </c>
      <c r="G134" t="str">
        <f>IF($Q134="","",VLOOKUP($Q134,'Dept Head vs YTD acct'!$A$5:$M$500,8,FALSE))</f>
        <v>4207</v>
      </c>
      <c r="H134" t="str">
        <f>IF($Q134="","",VLOOKUP($Q134,'Dept Head vs YTD acct'!$A$5:$M$500,9,FALSE))</f>
        <v>DATA PROCESSING FEES</v>
      </c>
      <c r="I134" s="10">
        <f>IF($Q134="","",VLOOKUP($Q134,'Dept Head vs YTD acct'!$A$5:$M$500,10,FALSE))</f>
        <v>20000</v>
      </c>
      <c r="J134" s="10">
        <f>IF($Q134="","",VLOOKUP($Q134,'Dept Head vs YTD acct'!$A$5:$M$500,11,FALSE))</f>
        <v>9900.31</v>
      </c>
      <c r="K134" s="10">
        <f t="shared" ref="K134:K197" si="4">IF(Q134="","",I134-J134)</f>
        <v>10099.69</v>
      </c>
      <c r="L134" s="6">
        <f t="shared" ref="L134:L197" si="5">IF(Q134="","",IF(I134=0,0,ROUND((J134)/I134,4)))</f>
        <v>0.495</v>
      </c>
      <c r="Q134">
        <f>IF((MAX($Q$4:Q133)+1)&gt;Data!$C$1,"",MAX($Q$4:Q133)+1)</f>
        <v>130</v>
      </c>
    </row>
    <row r="135" spans="1:17" x14ac:dyDescent="0.2">
      <c r="A135" t="str">
        <f>IF($Q135="","",VLOOKUP($Q135,'Dept Head vs YTD acct'!$A$5:$M$500,2,FALSE))</f>
        <v>A</v>
      </c>
      <c r="B135" t="str">
        <f>IF($Q135="","",VLOOKUP($Q135,'Dept Head vs YTD acct'!$A$5:$M$500,3,FALSE))</f>
        <v>GENERAL FUND</v>
      </c>
      <c r="C135" t="str">
        <f>IF($Q135="","",VLOOKUP($Q135,'Dept Head vs YTD acct'!$A$5:$M$500,4,FALSE))</f>
        <v>4020</v>
      </c>
      <c r="D135" t="str">
        <f>IF($Q135="","",VLOOKUP($Q135,'Dept Head vs YTD acct'!$A$5:$M$500,5,FALSE))</f>
        <v>IMMUNIZATION GRANT</v>
      </c>
      <c r="E135" t="str">
        <f>IF($Q135="","",VLOOKUP($Q135,'Dept Head vs YTD acct'!$A$5:$M$500,6,FALSE))</f>
        <v>4000</v>
      </c>
      <c r="F135" t="str">
        <f>IF($Q135="","",VLOOKUP($Q135,'Dept Head vs YTD acct'!$A$5:$M$500,7,FALSE))</f>
        <v>CONTRACTUAL EXPENSES</v>
      </c>
      <c r="G135" t="str">
        <f>IF($Q135="","",VLOOKUP($Q135,'Dept Head vs YTD acct'!$A$5:$M$500,8,FALSE))</f>
        <v>4681</v>
      </c>
      <c r="H135" t="str">
        <f>IF($Q135="","",VLOOKUP($Q135,'Dept Head vs YTD acct'!$A$5:$M$500,9,FALSE))</f>
        <v>IMMUNIZATION PROGRAM</v>
      </c>
      <c r="I135" s="10">
        <f>IF($Q135="","",VLOOKUP($Q135,'Dept Head vs YTD acct'!$A$5:$M$500,10,FALSE))</f>
        <v>15000</v>
      </c>
      <c r="J135" s="10">
        <f>IF($Q135="","",VLOOKUP($Q135,'Dept Head vs YTD acct'!$A$5:$M$500,11,FALSE))</f>
        <v>4903.88</v>
      </c>
      <c r="K135" s="10">
        <f t="shared" si="4"/>
        <v>10096.119999999999</v>
      </c>
      <c r="L135" s="6">
        <f t="shared" si="5"/>
        <v>0.32690000000000002</v>
      </c>
      <c r="Q135">
        <f>IF((MAX($Q$4:Q134)+1)&gt;Data!$C$1,"",MAX($Q$4:Q134)+1)</f>
        <v>131</v>
      </c>
    </row>
    <row r="136" spans="1:17" x14ac:dyDescent="0.2">
      <c r="A136" t="str">
        <f>IF($Q136="","",VLOOKUP($Q136,'Dept Head vs YTD acct'!$A$5:$M$500,2,FALSE))</f>
        <v>A</v>
      </c>
      <c r="B136" t="str">
        <f>IF($Q136="","",VLOOKUP($Q136,'Dept Head vs YTD acct'!$A$5:$M$500,3,FALSE))</f>
        <v>GENERAL FUND</v>
      </c>
      <c r="C136" t="str">
        <f>IF($Q136="","",VLOOKUP($Q136,'Dept Head vs YTD acct'!$A$5:$M$500,4,FALSE))</f>
        <v>6772</v>
      </c>
      <c r="D136" t="str">
        <f>IF($Q136="","",VLOOKUP($Q136,'Dept Head vs YTD acct'!$A$5:$M$500,5,FALSE))</f>
        <v>OFFICE FOR THE AGING</v>
      </c>
      <c r="E136" t="str">
        <f>IF($Q136="","",VLOOKUP($Q136,'Dept Head vs YTD acct'!$A$5:$M$500,6,FALSE))</f>
        <v>1000</v>
      </c>
      <c r="F136" t="str">
        <f>IF($Q136="","",VLOOKUP($Q136,'Dept Head vs YTD acct'!$A$5:$M$500,7,FALSE))</f>
        <v>PERSONAL SERVICES</v>
      </c>
      <c r="G136" t="str">
        <f>IF($Q136="","",VLOOKUP($Q136,'Dept Head vs YTD acct'!$A$5:$M$500,8,FALSE))</f>
        <v>1804</v>
      </c>
      <c r="H136" t="str">
        <f>IF($Q136="","",VLOOKUP($Q136,'Dept Head vs YTD acct'!$A$5:$M$500,9,FALSE))</f>
        <v>AGING SERV SPEC II PT G13</v>
      </c>
      <c r="I136" s="10">
        <f>IF($Q136="","",VLOOKUP($Q136,'Dept Head vs YTD acct'!$A$5:$M$500,10,FALSE))</f>
        <v>14386</v>
      </c>
      <c r="J136" s="10">
        <f>IF($Q136="","",VLOOKUP($Q136,'Dept Head vs YTD acct'!$A$5:$M$500,11,FALSE))</f>
        <v>4292.09</v>
      </c>
      <c r="K136" s="10">
        <f t="shared" si="4"/>
        <v>10093.91</v>
      </c>
      <c r="L136" s="6">
        <f t="shared" si="5"/>
        <v>0.2984</v>
      </c>
      <c r="Q136">
        <f>IF((MAX($Q$4:Q135)+1)&gt;Data!$C$1,"",MAX($Q$4:Q135)+1)</f>
        <v>132</v>
      </c>
    </row>
    <row r="137" spans="1:17" x14ac:dyDescent="0.2">
      <c r="A137" t="str">
        <f>IF($Q137="","",VLOOKUP($Q137,'Dept Head vs YTD acct'!$A$5:$M$500,2,FALSE))</f>
        <v>A</v>
      </c>
      <c r="B137" t="str">
        <f>IF($Q137="","",VLOOKUP($Q137,'Dept Head vs YTD acct'!$A$5:$M$500,3,FALSE))</f>
        <v>GENERAL FUND</v>
      </c>
      <c r="C137" t="str">
        <f>IF($Q137="","",VLOOKUP($Q137,'Dept Head vs YTD acct'!$A$5:$M$500,4,FALSE))</f>
        <v>6010</v>
      </c>
      <c r="D137" t="str">
        <f>IF($Q137="","",VLOOKUP($Q137,'Dept Head vs YTD acct'!$A$5:$M$500,5,FALSE))</f>
        <v>SOCIAL SERVICES ADMIN</v>
      </c>
      <c r="E137" t="str">
        <f>IF($Q137="","",VLOOKUP($Q137,'Dept Head vs YTD acct'!$A$5:$M$500,6,FALSE))</f>
        <v>1000</v>
      </c>
      <c r="F137" t="str">
        <f>IF($Q137="","",VLOOKUP($Q137,'Dept Head vs YTD acct'!$A$5:$M$500,7,FALSE))</f>
        <v>PERSONAL SERVICES</v>
      </c>
      <c r="G137" t="str">
        <f>IF($Q137="","",VLOOKUP($Q137,'Dept Head vs YTD acct'!$A$5:$M$500,8,FALSE))</f>
        <v>1808</v>
      </c>
      <c r="H137" t="str">
        <f>IF($Q137="","",VLOOKUP($Q137,'Dept Head vs YTD acct'!$A$5:$M$500,9,FALSE))</f>
        <v>CASEWORKER PART-TIME G15</v>
      </c>
      <c r="I137" s="10">
        <f>IF($Q137="","",VLOOKUP($Q137,'Dept Head vs YTD acct'!$A$5:$M$500,10,FALSE))</f>
        <v>21567</v>
      </c>
      <c r="J137" s="10">
        <f>IF($Q137="","",VLOOKUP($Q137,'Dept Head vs YTD acct'!$A$5:$M$500,11,FALSE))</f>
        <v>11513.13</v>
      </c>
      <c r="K137" s="10">
        <f t="shared" si="4"/>
        <v>10053.870000000001</v>
      </c>
      <c r="L137" s="6">
        <f t="shared" si="5"/>
        <v>0.53380000000000005</v>
      </c>
      <c r="Q137">
        <f>IF((MAX($Q$4:Q136)+1)&gt;Data!$C$1,"",MAX($Q$4:Q136)+1)</f>
        <v>133</v>
      </c>
    </row>
    <row r="138" spans="1:17" x14ac:dyDescent="0.2">
      <c r="A138" t="str">
        <f>IF($Q138="","",VLOOKUP($Q138,'Dept Head vs YTD acct'!$A$5:$M$500,2,FALSE))</f>
        <v>A</v>
      </c>
      <c r="B138" t="str">
        <f>IF($Q138="","",VLOOKUP($Q138,'Dept Head vs YTD acct'!$A$5:$M$500,3,FALSE))</f>
        <v>GENERAL FUND</v>
      </c>
      <c r="C138" t="str">
        <f>IF($Q138="","",VLOOKUP($Q138,'Dept Head vs YTD acct'!$A$5:$M$500,4,FALSE))</f>
        <v>1355</v>
      </c>
      <c r="D138" t="str">
        <f>IF($Q138="","",VLOOKUP($Q138,'Dept Head vs YTD acct'!$A$5:$M$500,5,FALSE))</f>
        <v>REAL PROPERTY TAX OFFICE</v>
      </c>
      <c r="E138" t="str">
        <f>IF($Q138="","",VLOOKUP($Q138,'Dept Head vs YTD acct'!$A$5:$M$500,6,FALSE))</f>
        <v>1000</v>
      </c>
      <c r="F138" t="str">
        <f>IF($Q138="","",VLOOKUP($Q138,'Dept Head vs YTD acct'!$A$5:$M$500,7,FALSE))</f>
        <v>PERSONAL SERVICES</v>
      </c>
      <c r="G138" t="str">
        <f>IF($Q138="","",VLOOKUP($Q138,'Dept Head vs YTD acct'!$A$5:$M$500,8,FALSE))</f>
        <v>1002</v>
      </c>
      <c r="H138" t="str">
        <f>IF($Q138="","",VLOOKUP($Q138,'Dept Head vs YTD acct'!$A$5:$M$500,9,FALSE))</f>
        <v>SR. TAX MAP TECH. G14</v>
      </c>
      <c r="I138" s="10">
        <f>IF($Q138="","",VLOOKUP($Q138,'Dept Head vs YTD acct'!$A$5:$M$500,10,FALSE))</f>
        <v>42336</v>
      </c>
      <c r="J138" s="10">
        <f>IF($Q138="","",VLOOKUP($Q138,'Dept Head vs YTD acct'!$A$5:$M$500,11,FALSE))</f>
        <v>52434</v>
      </c>
      <c r="K138" s="10">
        <f t="shared" si="4"/>
        <v>-10098</v>
      </c>
      <c r="L138" s="6">
        <f t="shared" si="5"/>
        <v>1.2384999999999999</v>
      </c>
      <c r="Q138">
        <f>IF((MAX($Q$4:Q137)+1)&gt;Data!$C$1,"",MAX($Q$4:Q137)+1)</f>
        <v>134</v>
      </c>
    </row>
    <row r="139" spans="1:17" x14ac:dyDescent="0.2">
      <c r="A139" t="str">
        <f>IF($Q139="","",VLOOKUP($Q139,'Dept Head vs YTD acct'!$A$5:$M$500,2,FALSE))</f>
        <v>A</v>
      </c>
      <c r="B139" t="str">
        <f>IF($Q139="","",VLOOKUP($Q139,'Dept Head vs YTD acct'!$A$5:$M$500,3,FALSE))</f>
        <v>GENERAL FUND</v>
      </c>
      <c r="C139" t="str">
        <f>IF($Q139="","",VLOOKUP($Q139,'Dept Head vs YTD acct'!$A$5:$M$500,4,FALSE))</f>
        <v>3150</v>
      </c>
      <c r="D139" t="str">
        <f>IF($Q139="","",VLOOKUP($Q139,'Dept Head vs YTD acct'!$A$5:$M$500,5,FALSE))</f>
        <v>JAIL</v>
      </c>
      <c r="E139" t="str">
        <f>IF($Q139="","",VLOOKUP($Q139,'Dept Head vs YTD acct'!$A$5:$M$500,6,FALSE))</f>
        <v>1000</v>
      </c>
      <c r="F139" t="str">
        <f>IF($Q139="","",VLOOKUP($Q139,'Dept Head vs YTD acct'!$A$5:$M$500,7,FALSE))</f>
        <v>PERSONAL SERVICES</v>
      </c>
      <c r="G139" t="str">
        <f>IF($Q139="","",VLOOKUP($Q139,'Dept Head vs YTD acct'!$A$5:$M$500,8,FALSE))</f>
        <v>1036</v>
      </c>
      <c r="H139" t="str">
        <f>IF($Q139="","",VLOOKUP($Q139,'Dept Head vs YTD acct'!$A$5:$M$500,9,FALSE))</f>
        <v>CORRECTIONS/CT SEC OFFICER</v>
      </c>
      <c r="I139" s="10">
        <f>IF($Q139="","",VLOOKUP($Q139,'Dept Head vs YTD acct'!$A$5:$M$500,10,FALSE))</f>
        <v>38799</v>
      </c>
      <c r="J139" s="10">
        <f>IF($Q139="","",VLOOKUP($Q139,'Dept Head vs YTD acct'!$A$5:$M$500,11,FALSE))</f>
        <v>48918</v>
      </c>
      <c r="K139" s="10">
        <f t="shared" si="4"/>
        <v>-10119</v>
      </c>
      <c r="L139" s="6">
        <f t="shared" si="5"/>
        <v>1.2607999999999999</v>
      </c>
      <c r="Q139">
        <f>IF((MAX($Q$4:Q138)+1)&gt;Data!$C$1,"",MAX($Q$4:Q138)+1)</f>
        <v>135</v>
      </c>
    </row>
    <row r="140" spans="1:17" x14ac:dyDescent="0.2">
      <c r="A140" t="str">
        <f>IF($Q140="","",VLOOKUP($Q140,'Dept Head vs YTD acct'!$A$5:$M$500,2,FALSE))</f>
        <v>A</v>
      </c>
      <c r="B140" t="str">
        <f>IF($Q140="","",VLOOKUP($Q140,'Dept Head vs YTD acct'!$A$5:$M$500,3,FALSE))</f>
        <v>GENERAL FUND</v>
      </c>
      <c r="C140" t="str">
        <f>IF($Q140="","",VLOOKUP($Q140,'Dept Head vs YTD acct'!$A$5:$M$500,4,FALSE))</f>
        <v>6010</v>
      </c>
      <c r="D140" t="str">
        <f>IF($Q140="","",VLOOKUP($Q140,'Dept Head vs YTD acct'!$A$5:$M$500,5,FALSE))</f>
        <v>SOCIAL SERVICES ADMIN</v>
      </c>
      <c r="E140" t="str">
        <f>IF($Q140="","",VLOOKUP($Q140,'Dept Head vs YTD acct'!$A$5:$M$500,6,FALSE))</f>
        <v>1000</v>
      </c>
      <c r="F140" t="str">
        <f>IF($Q140="","",VLOOKUP($Q140,'Dept Head vs YTD acct'!$A$5:$M$500,7,FALSE))</f>
        <v>PERSONAL SERVICES</v>
      </c>
      <c r="G140" t="str">
        <f>IF($Q140="","",VLOOKUP($Q140,'Dept Head vs YTD acct'!$A$5:$M$500,8,FALSE))</f>
        <v>1328</v>
      </c>
      <c r="H140" t="str">
        <f>IF($Q140="","",VLOOKUP($Q140,'Dept Head vs YTD acct'!$A$5:$M$500,9,FALSE))</f>
        <v>ADMINISTRATIVE SUPPORT I G08</v>
      </c>
      <c r="I140" s="10">
        <f>IF($Q140="","",VLOOKUP($Q140,'Dept Head vs YTD acct'!$A$5:$M$500,10,FALSE))</f>
        <v>0</v>
      </c>
      <c r="J140" s="10">
        <f>IF($Q140="","",VLOOKUP($Q140,'Dept Head vs YTD acct'!$A$5:$M$500,11,FALSE))</f>
        <v>10221.27</v>
      </c>
      <c r="K140" s="10">
        <f t="shared" si="4"/>
        <v>-10221.27</v>
      </c>
      <c r="L140" s="6">
        <f t="shared" si="5"/>
        <v>0</v>
      </c>
      <c r="Q140">
        <f>IF((MAX($Q$4:Q139)+1)&gt;Data!$C$1,"",MAX($Q$4:Q139)+1)</f>
        <v>136</v>
      </c>
    </row>
    <row r="141" spans="1:17" x14ac:dyDescent="0.2">
      <c r="A141" t="str">
        <f>IF($Q141="","",VLOOKUP($Q141,'Dept Head vs YTD acct'!$A$5:$M$500,2,FALSE))</f>
        <v>A</v>
      </c>
      <c r="B141" t="str">
        <f>IF($Q141="","",VLOOKUP($Q141,'Dept Head vs YTD acct'!$A$5:$M$500,3,FALSE))</f>
        <v>GENERAL FUND</v>
      </c>
      <c r="C141" t="str">
        <f>IF($Q141="","",VLOOKUP($Q141,'Dept Head vs YTD acct'!$A$5:$M$500,4,FALSE))</f>
        <v>3630</v>
      </c>
      <c r="D141" t="str">
        <f>IF($Q141="","",VLOOKUP($Q141,'Dept Head vs YTD acct'!$A$5:$M$500,5,FALSE))</f>
        <v>EMERGENCY SVCS-MEDICAL RESP.</v>
      </c>
      <c r="E141" t="str">
        <f>IF($Q141="","",VLOOKUP($Q141,'Dept Head vs YTD acct'!$A$5:$M$500,6,FALSE))</f>
        <v>1000</v>
      </c>
      <c r="F141" t="str">
        <f>IF($Q141="","",VLOOKUP($Q141,'Dept Head vs YTD acct'!$A$5:$M$500,7,FALSE))</f>
        <v>PERSONAL SERVICES</v>
      </c>
      <c r="G141" t="str">
        <f>IF($Q141="","",VLOOKUP($Q141,'Dept Head vs YTD acct'!$A$5:$M$500,8,FALSE))</f>
        <v>1006</v>
      </c>
      <c r="H141" t="str">
        <f>IF($Q141="","",VLOOKUP($Q141,'Dept Head vs YTD acct'!$A$5:$M$500,9,FALSE))</f>
        <v>EMT         G02</v>
      </c>
      <c r="I141" s="10">
        <f>IF($Q141="","",VLOOKUP($Q141,'Dept Head vs YTD acct'!$A$5:$M$500,10,FALSE))</f>
        <v>0</v>
      </c>
      <c r="J141" s="10">
        <f>IF($Q141="","",VLOOKUP($Q141,'Dept Head vs YTD acct'!$A$5:$M$500,11,FALSE))</f>
        <v>10261.76</v>
      </c>
      <c r="K141" s="10">
        <f t="shared" si="4"/>
        <v>-10261.76</v>
      </c>
      <c r="L141" s="6">
        <f t="shared" si="5"/>
        <v>0</v>
      </c>
      <c r="Q141">
        <f>IF((MAX($Q$4:Q140)+1)&gt;Data!$C$1,"",MAX($Q$4:Q140)+1)</f>
        <v>137</v>
      </c>
    </row>
    <row r="142" spans="1:17" x14ac:dyDescent="0.2">
      <c r="A142" t="str">
        <f>IF($Q142="","",VLOOKUP($Q142,'Dept Head vs YTD acct'!$A$5:$M$500,2,FALSE))</f>
        <v>A</v>
      </c>
      <c r="B142" t="str">
        <f>IF($Q142="","",VLOOKUP($Q142,'Dept Head vs YTD acct'!$A$5:$M$500,3,FALSE))</f>
        <v>GENERAL FUND</v>
      </c>
      <c r="C142" t="str">
        <f>IF($Q142="","",VLOOKUP($Q142,'Dept Head vs YTD acct'!$A$5:$M$500,4,FALSE))</f>
        <v>3630</v>
      </c>
      <c r="D142" t="str">
        <f>IF($Q142="","",VLOOKUP($Q142,'Dept Head vs YTD acct'!$A$5:$M$500,5,FALSE))</f>
        <v>EMERGENCY SVCS-MEDICAL RESP.</v>
      </c>
      <c r="E142" t="str">
        <f>IF($Q142="","",VLOOKUP($Q142,'Dept Head vs YTD acct'!$A$5:$M$500,6,FALSE))</f>
        <v>1000</v>
      </c>
      <c r="F142" t="str">
        <f>IF($Q142="","",VLOOKUP($Q142,'Dept Head vs YTD acct'!$A$5:$M$500,7,FALSE))</f>
        <v>PERSONAL SERVICES</v>
      </c>
      <c r="G142" t="str">
        <f>IF($Q142="","",VLOOKUP($Q142,'Dept Head vs YTD acct'!$A$5:$M$500,8,FALSE))</f>
        <v>1007</v>
      </c>
      <c r="H142" t="str">
        <f>IF($Q142="","",VLOOKUP($Q142,'Dept Head vs YTD acct'!$A$5:$M$500,9,FALSE))</f>
        <v>EMT         G02</v>
      </c>
      <c r="I142" s="10">
        <f>IF($Q142="","",VLOOKUP($Q142,'Dept Head vs YTD acct'!$A$5:$M$500,10,FALSE))</f>
        <v>0</v>
      </c>
      <c r="J142" s="10">
        <f>IF($Q142="","",VLOOKUP($Q142,'Dept Head vs YTD acct'!$A$5:$M$500,11,FALSE))</f>
        <v>10261.76</v>
      </c>
      <c r="K142" s="10">
        <f t="shared" si="4"/>
        <v>-10261.76</v>
      </c>
      <c r="L142" s="6">
        <f t="shared" si="5"/>
        <v>0</v>
      </c>
      <c r="Q142">
        <f>IF((MAX($Q$4:Q141)+1)&gt;Data!$C$1,"",MAX($Q$4:Q141)+1)</f>
        <v>138</v>
      </c>
    </row>
    <row r="143" spans="1:17" x14ac:dyDescent="0.2">
      <c r="A143" t="str">
        <f>IF($Q143="","",VLOOKUP($Q143,'Dept Head vs YTD acct'!$A$5:$M$500,2,FALSE))</f>
        <v>A</v>
      </c>
      <c r="B143" t="str">
        <f>IF($Q143="","",VLOOKUP($Q143,'Dept Head vs YTD acct'!$A$5:$M$500,3,FALSE))</f>
        <v>GENERAL FUND</v>
      </c>
      <c r="C143" t="str">
        <f>IF($Q143="","",VLOOKUP($Q143,'Dept Head vs YTD acct'!$A$5:$M$500,4,FALSE))</f>
        <v>3630</v>
      </c>
      <c r="D143" t="str">
        <f>IF($Q143="","",VLOOKUP($Q143,'Dept Head vs YTD acct'!$A$5:$M$500,5,FALSE))</f>
        <v>EMERGENCY SVCS-MEDICAL RESP.</v>
      </c>
      <c r="E143" t="str">
        <f>IF($Q143="","",VLOOKUP($Q143,'Dept Head vs YTD acct'!$A$5:$M$500,6,FALSE))</f>
        <v>1000</v>
      </c>
      <c r="F143" t="str">
        <f>IF($Q143="","",VLOOKUP($Q143,'Dept Head vs YTD acct'!$A$5:$M$500,7,FALSE))</f>
        <v>PERSONAL SERVICES</v>
      </c>
      <c r="G143" t="str">
        <f>IF($Q143="","",VLOOKUP($Q143,'Dept Head vs YTD acct'!$A$5:$M$500,8,FALSE))</f>
        <v>1008</v>
      </c>
      <c r="H143" t="str">
        <f>IF($Q143="","",VLOOKUP($Q143,'Dept Head vs YTD acct'!$A$5:$M$500,9,FALSE))</f>
        <v>EMT         G02</v>
      </c>
      <c r="I143" s="10">
        <f>IF($Q143="","",VLOOKUP($Q143,'Dept Head vs YTD acct'!$A$5:$M$500,10,FALSE))</f>
        <v>0</v>
      </c>
      <c r="J143" s="10">
        <f>IF($Q143="","",VLOOKUP($Q143,'Dept Head vs YTD acct'!$A$5:$M$500,11,FALSE))</f>
        <v>10261.76</v>
      </c>
      <c r="K143" s="10">
        <f t="shared" si="4"/>
        <v>-10261.76</v>
      </c>
      <c r="L143" s="6">
        <f t="shared" si="5"/>
        <v>0</v>
      </c>
      <c r="Q143">
        <f>IF((MAX($Q$4:Q142)+1)&gt;Data!$C$1,"",MAX($Q$4:Q142)+1)</f>
        <v>139</v>
      </c>
    </row>
    <row r="144" spans="1:17" x14ac:dyDescent="0.2">
      <c r="A144" t="str">
        <f>IF($Q144="","",VLOOKUP($Q144,'Dept Head vs YTD acct'!$A$5:$M$500,2,FALSE))</f>
        <v>A</v>
      </c>
      <c r="B144" t="str">
        <f>IF($Q144="","",VLOOKUP($Q144,'Dept Head vs YTD acct'!$A$5:$M$500,3,FALSE))</f>
        <v>GENERAL FUND</v>
      </c>
      <c r="C144" t="str">
        <f>IF($Q144="","",VLOOKUP($Q144,'Dept Head vs YTD acct'!$A$5:$M$500,4,FALSE))</f>
        <v>6010</v>
      </c>
      <c r="D144" t="str">
        <f>IF($Q144="","",VLOOKUP($Q144,'Dept Head vs YTD acct'!$A$5:$M$500,5,FALSE))</f>
        <v>SOCIAL SERVICES ADMIN</v>
      </c>
      <c r="E144" t="str">
        <f>IF($Q144="","",VLOOKUP($Q144,'Dept Head vs YTD acct'!$A$5:$M$500,6,FALSE))</f>
        <v>1000</v>
      </c>
      <c r="F144" t="str">
        <f>IF($Q144="","",VLOOKUP($Q144,'Dept Head vs YTD acct'!$A$5:$M$500,7,FALSE))</f>
        <v>PERSONAL SERVICES</v>
      </c>
      <c r="G144" t="str">
        <f>IF($Q144="","",VLOOKUP($Q144,'Dept Head vs YTD acct'!$A$5:$M$500,8,FALSE))</f>
        <v>1341</v>
      </c>
      <c r="H144" t="str">
        <f>IF($Q144="","",VLOOKUP($Q144,'Dept Head vs YTD acct'!$A$5:$M$500,9,FALSE))</f>
        <v>ADMINISTRATIVE SUPPORT I G08</v>
      </c>
      <c r="I144" s="10">
        <f>IF($Q144="","",VLOOKUP($Q144,'Dept Head vs YTD acct'!$A$5:$M$500,10,FALSE))</f>
        <v>0</v>
      </c>
      <c r="J144" s="10">
        <f>IF($Q144="","",VLOOKUP($Q144,'Dept Head vs YTD acct'!$A$5:$M$500,11,FALSE))</f>
        <v>10369.799999999999</v>
      </c>
      <c r="K144" s="10">
        <f t="shared" si="4"/>
        <v>-10369.799999999999</v>
      </c>
      <c r="L144" s="6">
        <f t="shared" si="5"/>
        <v>0</v>
      </c>
      <c r="Q144">
        <f>IF((MAX($Q$4:Q143)+1)&gt;Data!$C$1,"",MAX($Q$4:Q143)+1)</f>
        <v>140</v>
      </c>
    </row>
    <row r="145" spans="1:17" x14ac:dyDescent="0.2">
      <c r="A145" t="str">
        <f>IF($Q145="","",VLOOKUP($Q145,'Dept Head vs YTD acct'!$A$5:$M$500,2,FALSE))</f>
        <v>A</v>
      </c>
      <c r="B145" t="str">
        <f>IF($Q145="","",VLOOKUP($Q145,'Dept Head vs YTD acct'!$A$5:$M$500,3,FALSE))</f>
        <v>GENERAL FUND</v>
      </c>
      <c r="C145" t="str">
        <f>IF($Q145="","",VLOOKUP($Q145,'Dept Head vs YTD acct'!$A$5:$M$500,4,FALSE))</f>
        <v>3640</v>
      </c>
      <c r="D145" t="str">
        <f>IF($Q145="","",VLOOKUP($Q145,'Dept Head vs YTD acct'!$A$5:$M$500,5,FALSE))</f>
        <v>EMERGENCY SERVICES</v>
      </c>
      <c r="E145" t="str">
        <f>IF($Q145="","",VLOOKUP($Q145,'Dept Head vs YTD acct'!$A$5:$M$500,6,FALSE))</f>
        <v>2000</v>
      </c>
      <c r="F145" t="str">
        <f>IF($Q145="","",VLOOKUP($Q145,'Dept Head vs YTD acct'!$A$5:$M$500,7,FALSE))</f>
        <v>EQUIPMENT</v>
      </c>
      <c r="G145" t="str">
        <f>IF($Q145="","",VLOOKUP($Q145,'Dept Head vs YTD acct'!$A$5:$M$500,8,FALSE))</f>
        <v>2101</v>
      </c>
      <c r="H145" t="str">
        <f>IF($Q145="","",VLOOKUP($Q145,'Dept Head vs YTD acct'!$A$5:$M$500,9,FALSE))</f>
        <v>OFFICE FURNITURE</v>
      </c>
      <c r="I145" s="10">
        <f>IF($Q145="","",VLOOKUP($Q145,'Dept Head vs YTD acct'!$A$5:$M$500,10,FALSE))</f>
        <v>0</v>
      </c>
      <c r="J145" s="10">
        <f>IF($Q145="","",VLOOKUP($Q145,'Dept Head vs YTD acct'!$A$5:$M$500,11,FALSE))</f>
        <v>11136.38</v>
      </c>
      <c r="K145" s="10">
        <f t="shared" si="4"/>
        <v>-11136.38</v>
      </c>
      <c r="L145" s="6">
        <f t="shared" si="5"/>
        <v>0</v>
      </c>
      <c r="Q145">
        <f>IF((MAX($Q$4:Q144)+1)&gt;Data!$C$1,"",MAX($Q$4:Q144)+1)</f>
        <v>141</v>
      </c>
    </row>
    <row r="146" spans="1:17" x14ac:dyDescent="0.2">
      <c r="A146" t="str">
        <f>IF($Q146="","",VLOOKUP($Q146,'Dept Head vs YTD acct'!$A$5:$M$500,2,FALSE))</f>
        <v>A</v>
      </c>
      <c r="B146" t="str">
        <f>IF($Q146="","",VLOOKUP($Q146,'Dept Head vs YTD acct'!$A$5:$M$500,3,FALSE))</f>
        <v>GENERAL FUND</v>
      </c>
      <c r="C146" t="str">
        <f>IF($Q146="","",VLOOKUP($Q146,'Dept Head vs YTD acct'!$A$5:$M$500,4,FALSE))</f>
        <v>1450</v>
      </c>
      <c r="D146" t="str">
        <f>IF($Q146="","",VLOOKUP($Q146,'Dept Head vs YTD acct'!$A$5:$M$500,5,FALSE))</f>
        <v>ELECTIONS</v>
      </c>
      <c r="E146" t="str">
        <f>IF($Q146="","",VLOOKUP($Q146,'Dept Head vs YTD acct'!$A$5:$M$500,6,FALSE))</f>
        <v>4000</v>
      </c>
      <c r="F146" t="str">
        <f>IF($Q146="","",VLOOKUP($Q146,'Dept Head vs YTD acct'!$A$5:$M$500,7,FALSE))</f>
        <v>CONTRACTUAL EXPENSES</v>
      </c>
      <c r="G146" t="str">
        <f>IF($Q146="","",VLOOKUP($Q146,'Dept Head vs YTD acct'!$A$5:$M$500,8,FALSE))</f>
        <v>4312</v>
      </c>
      <c r="H146" t="str">
        <f>IF($Q146="","",VLOOKUP($Q146,'Dept Head vs YTD acct'!$A$5:$M$500,9,FALSE))</f>
        <v>MACHINE TECHNICIANS</v>
      </c>
      <c r="I146" s="10">
        <f>IF($Q146="","",VLOOKUP($Q146,'Dept Head vs YTD acct'!$A$5:$M$500,10,FALSE))</f>
        <v>16000</v>
      </c>
      <c r="J146" s="10">
        <f>IF($Q146="","",VLOOKUP($Q146,'Dept Head vs YTD acct'!$A$5:$M$500,11,FALSE))</f>
        <v>27175</v>
      </c>
      <c r="K146" s="10">
        <f t="shared" si="4"/>
        <v>-11175</v>
      </c>
      <c r="L146" s="6">
        <f t="shared" si="5"/>
        <v>1.6983999999999999</v>
      </c>
      <c r="Q146">
        <f>IF((MAX($Q$4:Q145)+1)&gt;Data!$C$1,"",MAX($Q$4:Q145)+1)</f>
        <v>142</v>
      </c>
    </row>
    <row r="147" spans="1:17" x14ac:dyDescent="0.2">
      <c r="A147" t="str">
        <f>IF($Q147="","",VLOOKUP($Q147,'Dept Head vs YTD acct'!$A$5:$M$500,2,FALSE))</f>
        <v>A</v>
      </c>
      <c r="B147" t="str">
        <f>IF($Q147="","",VLOOKUP($Q147,'Dept Head vs YTD acct'!$A$5:$M$500,3,FALSE))</f>
        <v>GENERAL FUND</v>
      </c>
      <c r="C147" t="str">
        <f>IF($Q147="","",VLOOKUP($Q147,'Dept Head vs YTD acct'!$A$5:$M$500,4,FALSE))</f>
        <v>3110</v>
      </c>
      <c r="D147" t="str">
        <f>IF($Q147="","",VLOOKUP($Q147,'Dept Head vs YTD acct'!$A$5:$M$500,5,FALSE))</f>
        <v>SHERIFF</v>
      </c>
      <c r="E147" t="str">
        <f>IF($Q147="","",VLOOKUP($Q147,'Dept Head vs YTD acct'!$A$5:$M$500,6,FALSE))</f>
        <v>2000</v>
      </c>
      <c r="F147" t="str">
        <f>IF($Q147="","",VLOOKUP($Q147,'Dept Head vs YTD acct'!$A$5:$M$500,7,FALSE))</f>
        <v>EQUIPMENT</v>
      </c>
      <c r="G147" t="str">
        <f>IF($Q147="","",VLOOKUP($Q147,'Dept Head vs YTD acct'!$A$5:$M$500,8,FALSE))</f>
        <v>2314</v>
      </c>
      <c r="H147" t="str">
        <f>IF($Q147="","",VLOOKUP($Q147,'Dept Head vs YTD acct'!$A$5:$M$500,9,FALSE))</f>
        <v>LAW ENFORCEMENT EQUIP.</v>
      </c>
      <c r="I147" s="10">
        <f>IF($Q147="","",VLOOKUP($Q147,'Dept Head vs YTD acct'!$A$5:$M$500,10,FALSE))</f>
        <v>5000</v>
      </c>
      <c r="J147" s="10">
        <f>IF($Q147="","",VLOOKUP($Q147,'Dept Head vs YTD acct'!$A$5:$M$500,11,FALSE))</f>
        <v>16194.380000000001</v>
      </c>
      <c r="K147" s="10">
        <f t="shared" si="4"/>
        <v>-11194.380000000001</v>
      </c>
      <c r="L147" s="6">
        <f t="shared" si="5"/>
        <v>3.2389000000000001</v>
      </c>
      <c r="Q147">
        <f>IF((MAX($Q$4:Q146)+1)&gt;Data!$C$1,"",MAX($Q$4:Q146)+1)</f>
        <v>143</v>
      </c>
    </row>
    <row r="148" spans="1:17" x14ac:dyDescent="0.2">
      <c r="A148" t="str">
        <f>IF($Q148="","",VLOOKUP($Q148,'Dept Head vs YTD acct'!$A$5:$M$500,2,FALSE))</f>
        <v>A</v>
      </c>
      <c r="B148" t="str">
        <f>IF($Q148="","",VLOOKUP($Q148,'Dept Head vs YTD acct'!$A$5:$M$500,3,FALSE))</f>
        <v>GENERAL FUND</v>
      </c>
      <c r="C148" t="str">
        <f>IF($Q148="","",VLOOKUP($Q148,'Dept Head vs YTD acct'!$A$5:$M$500,4,FALSE))</f>
        <v>1680</v>
      </c>
      <c r="D148" t="str">
        <f>IF($Q148="","",VLOOKUP($Q148,'Dept Head vs YTD acct'!$A$5:$M$500,5,FALSE))</f>
        <v>INFORMATION TECHNOLOGY</v>
      </c>
      <c r="E148" t="str">
        <f>IF($Q148="","",VLOOKUP($Q148,'Dept Head vs YTD acct'!$A$5:$M$500,6,FALSE))</f>
        <v>4000</v>
      </c>
      <c r="F148" t="str">
        <f>IF($Q148="","",VLOOKUP($Q148,'Dept Head vs YTD acct'!$A$5:$M$500,7,FALSE))</f>
        <v>CONTRACTUAL EXPENSES</v>
      </c>
      <c r="G148" t="str">
        <f>IF($Q148="","",VLOOKUP($Q148,'Dept Head vs YTD acct'!$A$5:$M$500,8,FALSE))</f>
        <v>4112</v>
      </c>
      <c r="H148" t="str">
        <f>IF($Q148="","",VLOOKUP($Q148,'Dept Head vs YTD acct'!$A$5:$M$500,9,FALSE))</f>
        <v>SOFTWARE</v>
      </c>
      <c r="I148" s="10">
        <f>IF($Q148="","",VLOOKUP($Q148,'Dept Head vs YTD acct'!$A$5:$M$500,10,FALSE))</f>
        <v>5000</v>
      </c>
      <c r="J148" s="10">
        <f>IF($Q148="","",VLOOKUP($Q148,'Dept Head vs YTD acct'!$A$5:$M$500,11,FALSE))</f>
        <v>16261.03</v>
      </c>
      <c r="K148" s="10">
        <f t="shared" si="4"/>
        <v>-11261.03</v>
      </c>
      <c r="L148" s="6">
        <f t="shared" si="5"/>
        <v>3.2522000000000002</v>
      </c>
      <c r="Q148">
        <f>IF((MAX($Q$4:Q147)+1)&gt;Data!$C$1,"",MAX($Q$4:Q147)+1)</f>
        <v>144</v>
      </c>
    </row>
    <row r="149" spans="1:17" x14ac:dyDescent="0.2">
      <c r="A149" t="str">
        <f>IF($Q149="","",VLOOKUP($Q149,'Dept Head vs YTD acct'!$A$5:$M$500,2,FALSE))</f>
        <v>A</v>
      </c>
      <c r="B149" t="str">
        <f>IF($Q149="","",VLOOKUP($Q149,'Dept Head vs YTD acct'!$A$5:$M$500,3,FALSE))</f>
        <v>GENERAL FUND</v>
      </c>
      <c r="C149" t="str">
        <f>IF($Q149="","",VLOOKUP($Q149,'Dept Head vs YTD acct'!$A$5:$M$500,4,FALSE))</f>
        <v>3110</v>
      </c>
      <c r="D149" t="str">
        <f>IF($Q149="","",VLOOKUP($Q149,'Dept Head vs YTD acct'!$A$5:$M$500,5,FALSE))</f>
        <v>SHERIFF</v>
      </c>
      <c r="E149" t="str">
        <f>IF($Q149="","",VLOOKUP($Q149,'Dept Head vs YTD acct'!$A$5:$M$500,6,FALSE))</f>
        <v>1000</v>
      </c>
      <c r="F149" t="str">
        <f>IF($Q149="","",VLOOKUP($Q149,'Dept Head vs YTD acct'!$A$5:$M$500,7,FALSE))</f>
        <v>PERSONAL SERVICES</v>
      </c>
      <c r="G149" t="str">
        <f>IF($Q149="","",VLOOKUP($Q149,'Dept Head vs YTD acct'!$A$5:$M$500,8,FALSE))</f>
        <v>1901</v>
      </c>
      <c r="H149" t="str">
        <f>IF($Q149="","",VLOOKUP($Q149,'Dept Head vs YTD acct'!$A$5:$M$500,9,FALSE))</f>
        <v>OVERTIME</v>
      </c>
      <c r="I149" s="10">
        <f>IF($Q149="","",VLOOKUP($Q149,'Dept Head vs YTD acct'!$A$5:$M$500,10,FALSE))</f>
        <v>48000</v>
      </c>
      <c r="J149" s="10">
        <f>IF($Q149="","",VLOOKUP($Q149,'Dept Head vs YTD acct'!$A$5:$M$500,11,FALSE))</f>
        <v>60403.16</v>
      </c>
      <c r="K149" s="10">
        <f t="shared" si="4"/>
        <v>-12403.160000000003</v>
      </c>
      <c r="L149" s="6">
        <f t="shared" si="5"/>
        <v>1.2584</v>
      </c>
      <c r="Q149">
        <f>IF((MAX($Q$4:Q148)+1)&gt;Data!$C$1,"",MAX($Q$4:Q148)+1)</f>
        <v>145</v>
      </c>
    </row>
    <row r="150" spans="1:17" x14ac:dyDescent="0.2">
      <c r="A150" t="str">
        <f>IF($Q150="","",VLOOKUP($Q150,'Dept Head vs YTD acct'!$A$5:$M$500,2,FALSE))</f>
        <v>A</v>
      </c>
      <c r="B150" t="str">
        <f>IF($Q150="","",VLOOKUP($Q150,'Dept Head vs YTD acct'!$A$5:$M$500,3,FALSE))</f>
        <v>GENERAL FUND</v>
      </c>
      <c r="C150" t="str">
        <f>IF($Q150="","",VLOOKUP($Q150,'Dept Head vs YTD acct'!$A$5:$M$500,4,FALSE))</f>
        <v>4310</v>
      </c>
      <c r="D150" t="str">
        <f>IF($Q150="","",VLOOKUP($Q150,'Dept Head vs YTD acct'!$A$5:$M$500,5,FALSE))</f>
        <v>MENTAL HEALTH</v>
      </c>
      <c r="E150" t="str">
        <f>IF($Q150="","",VLOOKUP($Q150,'Dept Head vs YTD acct'!$A$5:$M$500,6,FALSE))</f>
        <v>1000</v>
      </c>
      <c r="F150" t="str">
        <f>IF($Q150="","",VLOOKUP($Q150,'Dept Head vs YTD acct'!$A$5:$M$500,7,FALSE))</f>
        <v>PERSONAL SERVICES</v>
      </c>
      <c r="G150" t="str">
        <f>IF($Q150="","",VLOOKUP($Q150,'Dept Head vs YTD acct'!$A$5:$M$500,8,FALSE))</f>
        <v>1040</v>
      </c>
      <c r="H150" t="str">
        <f>IF($Q150="","",VLOOKUP($Q150,'Dept Head vs YTD acct'!$A$5:$M$500,9,FALSE))</f>
        <v>ADMIN SUPPORT II G10</v>
      </c>
      <c r="I150" s="10">
        <f>IF($Q150="","",VLOOKUP($Q150,'Dept Head vs YTD acct'!$A$5:$M$500,10,FALSE))</f>
        <v>0</v>
      </c>
      <c r="J150" s="10">
        <f>IF($Q150="","",VLOOKUP($Q150,'Dept Head vs YTD acct'!$A$5:$M$500,11,FALSE))</f>
        <v>12632.26</v>
      </c>
      <c r="K150" s="10">
        <f t="shared" si="4"/>
        <v>-12632.26</v>
      </c>
      <c r="L150" s="6">
        <f t="shared" si="5"/>
        <v>0</v>
      </c>
      <c r="Q150">
        <f>IF((MAX($Q$4:Q149)+1)&gt;Data!$C$1,"",MAX($Q$4:Q149)+1)</f>
        <v>146</v>
      </c>
    </row>
    <row r="151" spans="1:17" x14ac:dyDescent="0.2">
      <c r="A151" t="str">
        <f>IF($Q151="","",VLOOKUP($Q151,'Dept Head vs YTD acct'!$A$5:$M$500,2,FALSE))</f>
        <v>A</v>
      </c>
      <c r="B151" t="str">
        <f>IF($Q151="","",VLOOKUP($Q151,'Dept Head vs YTD acct'!$A$5:$M$500,3,FALSE))</f>
        <v>GENERAL FUND</v>
      </c>
      <c r="C151" t="str">
        <f>IF($Q151="","",VLOOKUP($Q151,'Dept Head vs YTD acct'!$A$5:$M$500,4,FALSE))</f>
        <v>6772</v>
      </c>
      <c r="D151" t="str">
        <f>IF($Q151="","",VLOOKUP($Q151,'Dept Head vs YTD acct'!$A$5:$M$500,5,FALSE))</f>
        <v>OFFICE FOR THE AGING</v>
      </c>
      <c r="E151" t="str">
        <f>IF($Q151="","",VLOOKUP($Q151,'Dept Head vs YTD acct'!$A$5:$M$500,6,FALSE))</f>
        <v>4000</v>
      </c>
      <c r="F151" t="str">
        <f>IF($Q151="","",VLOOKUP($Q151,'Dept Head vs YTD acct'!$A$5:$M$500,7,FALSE))</f>
        <v>CONTRACTUAL EXPENSES</v>
      </c>
      <c r="G151" t="str">
        <f>IF($Q151="","",VLOOKUP($Q151,'Dept Head vs YTD acct'!$A$5:$M$500,8,FALSE))</f>
        <v>4301</v>
      </c>
      <c r="H151" t="str">
        <f>IF($Q151="","",VLOOKUP($Q151,'Dept Head vs YTD acct'!$A$5:$M$500,9,FALSE))</f>
        <v>TELEPHONE</v>
      </c>
      <c r="I151" s="10">
        <f>IF($Q151="","",VLOOKUP($Q151,'Dept Head vs YTD acct'!$A$5:$M$500,10,FALSE))</f>
        <v>1200</v>
      </c>
      <c r="J151" s="10">
        <f>IF($Q151="","",VLOOKUP($Q151,'Dept Head vs YTD acct'!$A$5:$M$500,11,FALSE))</f>
        <v>14306.73</v>
      </c>
      <c r="K151" s="10">
        <f t="shared" si="4"/>
        <v>-13106.73</v>
      </c>
      <c r="L151" s="6">
        <f t="shared" si="5"/>
        <v>11.9223</v>
      </c>
      <c r="Q151">
        <f>IF((MAX($Q$4:Q150)+1)&gt;Data!$C$1,"",MAX($Q$4:Q150)+1)</f>
        <v>147</v>
      </c>
    </row>
    <row r="152" spans="1:17" x14ac:dyDescent="0.2">
      <c r="A152" t="str">
        <f>IF($Q152="","",VLOOKUP($Q152,'Dept Head vs YTD acct'!$A$5:$M$500,2,FALSE))</f>
        <v>A</v>
      </c>
      <c r="B152" t="str">
        <f>IF($Q152="","",VLOOKUP($Q152,'Dept Head vs YTD acct'!$A$5:$M$500,3,FALSE))</f>
        <v>GENERAL FUND</v>
      </c>
      <c r="C152" t="str">
        <f>IF($Q152="","",VLOOKUP($Q152,'Dept Head vs YTD acct'!$A$5:$M$500,4,FALSE))</f>
        <v>3140</v>
      </c>
      <c r="D152" t="str">
        <f>IF($Q152="","",VLOOKUP($Q152,'Dept Head vs YTD acct'!$A$5:$M$500,5,FALSE))</f>
        <v>PROBATION</v>
      </c>
      <c r="E152" t="str">
        <f>IF($Q152="","",VLOOKUP($Q152,'Dept Head vs YTD acct'!$A$5:$M$500,6,FALSE))</f>
        <v>1000</v>
      </c>
      <c r="F152" t="str">
        <f>IF($Q152="","",VLOOKUP($Q152,'Dept Head vs YTD acct'!$A$5:$M$500,7,FALSE))</f>
        <v>PERSONAL SERVICES</v>
      </c>
      <c r="G152" t="str">
        <f>IF($Q152="","",VLOOKUP($Q152,'Dept Head vs YTD acct'!$A$5:$M$500,8,FALSE))</f>
        <v>1003</v>
      </c>
      <c r="H152" t="str">
        <f>IF($Q152="","",VLOOKUP($Q152,'Dept Head vs YTD acct'!$A$5:$M$500,9,FALSE))</f>
        <v>PROB. OFFICER TRAINEE G14</v>
      </c>
      <c r="I152" s="10">
        <f>IF($Q152="","",VLOOKUP($Q152,'Dept Head vs YTD acct'!$A$5:$M$500,10,FALSE))</f>
        <v>0</v>
      </c>
      <c r="J152" s="10">
        <f>IF($Q152="","",VLOOKUP($Q152,'Dept Head vs YTD acct'!$A$5:$M$500,11,FALSE))</f>
        <v>13200.97</v>
      </c>
      <c r="K152" s="10">
        <f t="shared" si="4"/>
        <v>-13200.97</v>
      </c>
      <c r="L152" s="6">
        <f t="shared" si="5"/>
        <v>0</v>
      </c>
      <c r="Q152">
        <f>IF((MAX($Q$4:Q151)+1)&gt;Data!$C$1,"",MAX($Q$4:Q151)+1)</f>
        <v>148</v>
      </c>
    </row>
    <row r="153" spans="1:17" x14ac:dyDescent="0.2">
      <c r="A153" t="str">
        <f>IF($Q153="","",VLOOKUP($Q153,'Dept Head vs YTD acct'!$A$5:$M$500,2,FALSE))</f>
        <v>A</v>
      </c>
      <c r="B153" t="str">
        <f>IF($Q153="","",VLOOKUP($Q153,'Dept Head vs YTD acct'!$A$5:$M$500,3,FALSE))</f>
        <v>GENERAL FUND</v>
      </c>
      <c r="C153" t="str">
        <f>IF($Q153="","",VLOOKUP($Q153,'Dept Head vs YTD acct'!$A$5:$M$500,4,FALSE))</f>
        <v>6410</v>
      </c>
      <c r="D153" t="str">
        <f>IF($Q153="","",VLOOKUP($Q153,'Dept Head vs YTD acct'!$A$5:$M$500,5,FALSE))</f>
        <v>PUBLICITY</v>
      </c>
      <c r="E153" t="str">
        <f>IF($Q153="","",VLOOKUP($Q153,'Dept Head vs YTD acct'!$A$5:$M$500,6,FALSE))</f>
        <v>4000</v>
      </c>
      <c r="F153" t="str">
        <f>IF($Q153="","",VLOOKUP($Q153,'Dept Head vs YTD acct'!$A$5:$M$500,7,FALSE))</f>
        <v>CONTRACTUAL EXPENSES</v>
      </c>
      <c r="G153" t="str">
        <f>IF($Q153="","",VLOOKUP($Q153,'Dept Head vs YTD acct'!$A$5:$M$500,8,FALSE))</f>
        <v>4610</v>
      </c>
      <c r="H153" t="str">
        <f>IF($Q153="","",VLOOKUP($Q153,'Dept Head vs YTD acct'!$A$5:$M$500,9,FALSE))</f>
        <v>TOURISM AGENCY CONTRACT</v>
      </c>
      <c r="I153" s="10">
        <f>IF($Q153="","",VLOOKUP($Q153,'Dept Head vs YTD acct'!$A$5:$M$500,10,FALSE))</f>
        <v>125100</v>
      </c>
      <c r="J153" s="10">
        <f>IF($Q153="","",VLOOKUP($Q153,'Dept Head vs YTD acct'!$A$5:$M$500,11,FALSE))</f>
        <v>138776</v>
      </c>
      <c r="K153" s="10">
        <f t="shared" si="4"/>
        <v>-13676</v>
      </c>
      <c r="L153" s="6">
        <f t="shared" si="5"/>
        <v>1.1093</v>
      </c>
      <c r="Q153">
        <f>IF((MAX($Q$4:Q152)+1)&gt;Data!$C$1,"",MAX($Q$4:Q152)+1)</f>
        <v>149</v>
      </c>
    </row>
    <row r="154" spans="1:17" x14ac:dyDescent="0.2">
      <c r="A154" t="str">
        <f>IF($Q154="","",VLOOKUP($Q154,'Dept Head vs YTD acct'!$A$5:$M$500,2,FALSE))</f>
        <v>A</v>
      </c>
      <c r="B154" t="str">
        <f>IF($Q154="","",VLOOKUP($Q154,'Dept Head vs YTD acct'!$A$5:$M$500,3,FALSE))</f>
        <v>GENERAL FUND</v>
      </c>
      <c r="C154" t="str">
        <f>IF($Q154="","",VLOOKUP($Q154,'Dept Head vs YTD acct'!$A$5:$M$500,4,FALSE))</f>
        <v>6010</v>
      </c>
      <c r="D154" t="str">
        <f>IF($Q154="","",VLOOKUP($Q154,'Dept Head vs YTD acct'!$A$5:$M$500,5,FALSE))</f>
        <v>SOCIAL SERVICES ADMIN</v>
      </c>
      <c r="E154" t="str">
        <f>IF($Q154="","",VLOOKUP($Q154,'Dept Head vs YTD acct'!$A$5:$M$500,6,FALSE))</f>
        <v>4000</v>
      </c>
      <c r="F154" t="str">
        <f>IF($Q154="","",VLOOKUP($Q154,'Dept Head vs YTD acct'!$A$5:$M$500,7,FALSE))</f>
        <v>CONTRACTUAL EXPENSES</v>
      </c>
      <c r="G154" t="str">
        <f>IF($Q154="","",VLOOKUP($Q154,'Dept Head vs YTD acct'!$A$5:$M$500,8,FALSE))</f>
        <v>4280</v>
      </c>
      <c r="H154" t="str">
        <f>IF($Q154="","",VLOOKUP($Q154,'Dept Head vs YTD acct'!$A$5:$M$500,9,FALSE))</f>
        <v>CHILD ABUSE TEAM</v>
      </c>
      <c r="I154" s="10">
        <f>IF($Q154="","",VLOOKUP($Q154,'Dept Head vs YTD acct'!$A$5:$M$500,10,FALSE))</f>
        <v>100000</v>
      </c>
      <c r="J154" s="10">
        <f>IF($Q154="","",VLOOKUP($Q154,'Dept Head vs YTD acct'!$A$5:$M$500,11,FALSE))</f>
        <v>114259.93</v>
      </c>
      <c r="K154" s="10">
        <f t="shared" si="4"/>
        <v>-14259.929999999993</v>
      </c>
      <c r="L154" s="6">
        <f t="shared" si="5"/>
        <v>1.1426000000000001</v>
      </c>
      <c r="Q154">
        <f>IF((MAX($Q$4:Q153)+1)&gt;Data!$C$1,"",MAX($Q$4:Q153)+1)</f>
        <v>150</v>
      </c>
    </row>
    <row r="155" spans="1:17" x14ac:dyDescent="0.2">
      <c r="A155" t="str">
        <f>IF($Q155="","",VLOOKUP($Q155,'Dept Head vs YTD acct'!$A$5:$M$500,2,FALSE))</f>
        <v>A</v>
      </c>
      <c r="B155" t="str">
        <f>IF($Q155="","",VLOOKUP($Q155,'Dept Head vs YTD acct'!$A$5:$M$500,3,FALSE))</f>
        <v>GENERAL FUND</v>
      </c>
      <c r="C155" t="str">
        <f>IF($Q155="","",VLOOKUP($Q155,'Dept Head vs YTD acct'!$A$5:$M$500,4,FALSE))</f>
        <v>4010</v>
      </c>
      <c r="D155" t="str">
        <f>IF($Q155="","",VLOOKUP($Q155,'Dept Head vs YTD acct'!$A$5:$M$500,5,FALSE))</f>
        <v>PUBLIC HEALTH</v>
      </c>
      <c r="E155" t="str">
        <f>IF($Q155="","",VLOOKUP($Q155,'Dept Head vs YTD acct'!$A$5:$M$500,6,FALSE))</f>
        <v>1000</v>
      </c>
      <c r="F155" t="str">
        <f>IF($Q155="","",VLOOKUP($Q155,'Dept Head vs YTD acct'!$A$5:$M$500,7,FALSE))</f>
        <v>PERSONAL SERVICES</v>
      </c>
      <c r="G155" t="str">
        <f>IF($Q155="","",VLOOKUP($Q155,'Dept Head vs YTD acct'!$A$5:$M$500,8,FALSE))</f>
        <v>1400</v>
      </c>
      <c r="H155" t="str">
        <f>IF($Q155="","",VLOOKUP($Q155,'Dept Head vs YTD acct'!$A$5:$M$500,9,FALSE))</f>
        <v>SPEECH/LANG PATHOLOGIST G19</v>
      </c>
      <c r="I155" s="10">
        <f>IF($Q155="","",VLOOKUP($Q155,'Dept Head vs YTD acct'!$A$5:$M$500,10,FALSE))</f>
        <v>0</v>
      </c>
      <c r="J155" s="10">
        <f>IF($Q155="","",VLOOKUP($Q155,'Dept Head vs YTD acct'!$A$5:$M$500,11,FALSE))</f>
        <v>14652.74</v>
      </c>
      <c r="K155" s="10">
        <f t="shared" si="4"/>
        <v>-14652.74</v>
      </c>
      <c r="L155" s="6">
        <f t="shared" si="5"/>
        <v>0</v>
      </c>
      <c r="Q155">
        <f>IF((MAX($Q$4:Q154)+1)&gt;Data!$C$1,"",MAX($Q$4:Q154)+1)</f>
        <v>151</v>
      </c>
    </row>
    <row r="156" spans="1:17" x14ac:dyDescent="0.2">
      <c r="A156" t="str">
        <f>IF($Q156="","",VLOOKUP($Q156,'Dept Head vs YTD acct'!$A$5:$M$500,2,FALSE))</f>
        <v>A</v>
      </c>
      <c r="B156" t="str">
        <f>IF($Q156="","",VLOOKUP($Q156,'Dept Head vs YTD acct'!$A$5:$M$500,3,FALSE))</f>
        <v>GENERAL FUND</v>
      </c>
      <c r="C156" t="str">
        <f>IF($Q156="","",VLOOKUP($Q156,'Dept Head vs YTD acct'!$A$5:$M$500,4,FALSE))</f>
        <v>3110</v>
      </c>
      <c r="D156" t="str">
        <f>IF($Q156="","",VLOOKUP($Q156,'Dept Head vs YTD acct'!$A$5:$M$500,5,FALSE))</f>
        <v>SHERIFF</v>
      </c>
      <c r="E156" t="str">
        <f>IF($Q156="","",VLOOKUP($Q156,'Dept Head vs YTD acct'!$A$5:$M$500,6,FALSE))</f>
        <v>1000</v>
      </c>
      <c r="F156" t="str">
        <f>IF($Q156="","",VLOOKUP($Q156,'Dept Head vs YTD acct'!$A$5:$M$500,7,FALSE))</f>
        <v>PERSONAL SERVICES</v>
      </c>
      <c r="G156" t="str">
        <f>IF($Q156="","",VLOOKUP($Q156,'Dept Head vs YTD acct'!$A$5:$M$500,8,FALSE))</f>
        <v>1902</v>
      </c>
      <c r="H156" t="str">
        <f>IF($Q156="","",VLOOKUP($Q156,'Dept Head vs YTD acct'!$A$5:$M$500,9,FALSE))</f>
        <v>HOLIDAY PAY</v>
      </c>
      <c r="I156" s="10">
        <f>IF($Q156="","",VLOOKUP($Q156,'Dept Head vs YTD acct'!$A$5:$M$500,10,FALSE))</f>
        <v>35000</v>
      </c>
      <c r="J156" s="10">
        <f>IF($Q156="","",VLOOKUP($Q156,'Dept Head vs YTD acct'!$A$5:$M$500,11,FALSE))</f>
        <v>50089.68</v>
      </c>
      <c r="K156" s="10">
        <f t="shared" si="4"/>
        <v>-15089.68</v>
      </c>
      <c r="L156" s="6">
        <f t="shared" si="5"/>
        <v>1.4311</v>
      </c>
      <c r="Q156">
        <f>IF((MAX($Q$4:Q155)+1)&gt;Data!$C$1,"",MAX($Q$4:Q155)+1)</f>
        <v>152</v>
      </c>
    </row>
    <row r="157" spans="1:17" x14ac:dyDescent="0.2">
      <c r="A157" t="str">
        <f>IF($Q157="","",VLOOKUP($Q157,'Dept Head vs YTD acct'!$A$5:$M$500,2,FALSE))</f>
        <v>A</v>
      </c>
      <c r="B157" t="str">
        <f>IF($Q157="","",VLOOKUP($Q157,'Dept Head vs YTD acct'!$A$5:$M$500,3,FALSE))</f>
        <v>GENERAL FUND</v>
      </c>
      <c r="C157" t="str">
        <f>IF($Q157="","",VLOOKUP($Q157,'Dept Head vs YTD acct'!$A$5:$M$500,4,FALSE))</f>
        <v>3640</v>
      </c>
      <c r="D157" t="str">
        <f>IF($Q157="","",VLOOKUP($Q157,'Dept Head vs YTD acct'!$A$5:$M$500,5,FALSE))</f>
        <v>EMERGENCY SERVICES</v>
      </c>
      <c r="E157" t="str">
        <f>IF($Q157="","",VLOOKUP($Q157,'Dept Head vs YTD acct'!$A$5:$M$500,6,FALSE))</f>
        <v>4000</v>
      </c>
      <c r="F157" t="str">
        <f>IF($Q157="","",VLOOKUP($Q157,'Dept Head vs YTD acct'!$A$5:$M$500,7,FALSE))</f>
        <v>CONTRACTUAL EXPENSES</v>
      </c>
      <c r="G157" t="str">
        <f>IF($Q157="","",VLOOKUP($Q157,'Dept Head vs YTD acct'!$A$5:$M$500,8,FALSE))</f>
        <v>4244</v>
      </c>
      <c r="H157" t="str">
        <f>IF($Q157="","",VLOOKUP($Q157,'Dept Head vs YTD acct'!$A$5:$M$500,9,FALSE))</f>
        <v>CDBG-DR FIRST RESPONDERS</v>
      </c>
      <c r="I157" s="10">
        <f>IF($Q157="","",VLOOKUP($Q157,'Dept Head vs YTD acct'!$A$5:$M$500,10,FALSE))</f>
        <v>0</v>
      </c>
      <c r="J157" s="10">
        <f>IF($Q157="","",VLOOKUP($Q157,'Dept Head vs YTD acct'!$A$5:$M$500,11,FALSE))</f>
        <v>15301.5</v>
      </c>
      <c r="K157" s="10">
        <f t="shared" si="4"/>
        <v>-15301.5</v>
      </c>
      <c r="L157" s="6">
        <f t="shared" si="5"/>
        <v>0</v>
      </c>
      <c r="Q157">
        <f>IF((MAX($Q$4:Q156)+1)&gt;Data!$C$1,"",MAX($Q$4:Q156)+1)</f>
        <v>153</v>
      </c>
    </row>
    <row r="158" spans="1:17" x14ac:dyDescent="0.2">
      <c r="A158" t="str">
        <f>IF($Q158="","",VLOOKUP($Q158,'Dept Head vs YTD acct'!$A$5:$M$500,2,FALSE))</f>
        <v>A</v>
      </c>
      <c r="B158" t="str">
        <f>IF($Q158="","",VLOOKUP($Q158,'Dept Head vs YTD acct'!$A$5:$M$500,3,FALSE))</f>
        <v>GENERAL FUND</v>
      </c>
      <c r="C158" t="str">
        <f>IF($Q158="","",VLOOKUP($Q158,'Dept Head vs YTD acct'!$A$5:$M$500,4,FALSE))</f>
        <v>1325</v>
      </c>
      <c r="D158" t="str">
        <f>IF($Q158="","",VLOOKUP($Q158,'Dept Head vs YTD acct'!$A$5:$M$500,5,FALSE))</f>
        <v>TREASURER</v>
      </c>
      <c r="E158" t="str">
        <f>IF($Q158="","",VLOOKUP($Q158,'Dept Head vs YTD acct'!$A$5:$M$500,6,FALSE))</f>
        <v>1000</v>
      </c>
      <c r="F158" t="str">
        <f>IF($Q158="","",VLOOKUP($Q158,'Dept Head vs YTD acct'!$A$5:$M$500,7,FALSE))</f>
        <v>PERSONAL SERVICES</v>
      </c>
      <c r="G158">
        <f>IF($Q158="","",VLOOKUP($Q158,'Dept Head vs YTD acct'!$A$5:$M$500,8,FALSE))</f>
        <v>1007</v>
      </c>
      <c r="H158" t="str">
        <f>IF($Q158="","",VLOOKUP($Q158,'Dept Head vs YTD acct'!$A$5:$M$500,9,FALSE))</f>
        <v>TAX CLERK G07</v>
      </c>
      <c r="I158" s="10">
        <f>IF($Q158="","",VLOOKUP($Q158,'Dept Head vs YTD acct'!$A$5:$M$500,10,FALSE))</f>
        <v>34011</v>
      </c>
      <c r="J158" s="10">
        <f>IF($Q158="","",VLOOKUP($Q158,'Dept Head vs YTD acct'!$A$5:$M$500,11,FALSE))</f>
        <v>49627.49</v>
      </c>
      <c r="K158" s="10">
        <f t="shared" si="4"/>
        <v>-15616.489999999998</v>
      </c>
      <c r="L158" s="6">
        <f t="shared" si="5"/>
        <v>1.4592000000000001</v>
      </c>
      <c r="Q158">
        <f>IF((MAX($Q$4:Q157)+1)&gt;Data!$C$1,"",MAX($Q$4:Q157)+1)</f>
        <v>154</v>
      </c>
    </row>
    <row r="159" spans="1:17" x14ac:dyDescent="0.2">
      <c r="A159" t="str">
        <f>IF($Q159="","",VLOOKUP($Q159,'Dept Head vs YTD acct'!$A$5:$M$500,2,FALSE))</f>
        <v>A</v>
      </c>
      <c r="B159" t="str">
        <f>IF($Q159="","",VLOOKUP($Q159,'Dept Head vs YTD acct'!$A$5:$M$500,3,FALSE))</f>
        <v>GENERAL FUND</v>
      </c>
      <c r="C159" t="str">
        <f>IF($Q159="","",VLOOKUP($Q159,'Dept Head vs YTD acct'!$A$5:$M$500,4,FALSE))</f>
        <v>3150</v>
      </c>
      <c r="D159" t="str">
        <f>IF($Q159="","",VLOOKUP($Q159,'Dept Head vs YTD acct'!$A$5:$M$500,5,FALSE))</f>
        <v>JAIL</v>
      </c>
      <c r="E159" t="str">
        <f>IF($Q159="","",VLOOKUP($Q159,'Dept Head vs YTD acct'!$A$5:$M$500,6,FALSE))</f>
        <v>4000</v>
      </c>
      <c r="F159" t="str">
        <f>IF($Q159="","",VLOOKUP($Q159,'Dept Head vs YTD acct'!$A$5:$M$500,7,FALSE))</f>
        <v>CONTRACTUAL EXPENSES</v>
      </c>
      <c r="G159" t="str">
        <f>IF($Q159="","",VLOOKUP($Q159,'Dept Head vs YTD acct'!$A$5:$M$500,8,FALSE))</f>
        <v>4210</v>
      </c>
      <c r="H159" t="str">
        <f>IF($Q159="","",VLOOKUP($Q159,'Dept Head vs YTD acct'!$A$5:$M$500,9,FALSE))</f>
        <v>INMATE MEDICAL EXPENSES</v>
      </c>
      <c r="I159" s="10">
        <f>IF($Q159="","",VLOOKUP($Q159,'Dept Head vs YTD acct'!$A$5:$M$500,10,FALSE))</f>
        <v>45000</v>
      </c>
      <c r="J159" s="10">
        <f>IF($Q159="","",VLOOKUP($Q159,'Dept Head vs YTD acct'!$A$5:$M$500,11,FALSE))</f>
        <v>60632.29</v>
      </c>
      <c r="K159" s="10">
        <f t="shared" si="4"/>
        <v>-15632.29</v>
      </c>
      <c r="L159" s="6">
        <f t="shared" si="5"/>
        <v>1.3473999999999999</v>
      </c>
      <c r="Q159">
        <f>IF((MAX($Q$4:Q158)+1)&gt;Data!$C$1,"",MAX($Q$4:Q158)+1)</f>
        <v>155</v>
      </c>
    </row>
    <row r="160" spans="1:17" x14ac:dyDescent="0.2">
      <c r="A160" t="str">
        <f>IF($Q160="","",VLOOKUP($Q160,'Dept Head vs YTD acct'!$A$5:$M$500,2,FALSE))</f>
        <v>A</v>
      </c>
      <c r="B160" t="str">
        <f>IF($Q160="","",VLOOKUP($Q160,'Dept Head vs YTD acct'!$A$5:$M$500,3,FALSE))</f>
        <v>GENERAL FUND</v>
      </c>
      <c r="C160" t="str">
        <f>IF($Q160="","",VLOOKUP($Q160,'Dept Head vs YTD acct'!$A$5:$M$500,4,FALSE))</f>
        <v>1110</v>
      </c>
      <c r="D160" t="str">
        <f>IF($Q160="","",VLOOKUP($Q160,'Dept Head vs YTD acct'!$A$5:$M$500,5,FALSE))</f>
        <v>COUNTY COURT</v>
      </c>
      <c r="E160" t="str">
        <f>IF($Q160="","",VLOOKUP($Q160,'Dept Head vs YTD acct'!$A$5:$M$500,6,FALSE))</f>
        <v>4000</v>
      </c>
      <c r="F160" t="str">
        <f>IF($Q160="","",VLOOKUP($Q160,'Dept Head vs YTD acct'!$A$5:$M$500,7,FALSE))</f>
        <v>CONTRACTUAL EXPENSES</v>
      </c>
      <c r="G160" t="str">
        <f>IF($Q160="","",VLOOKUP($Q160,'Dept Head vs YTD acct'!$A$5:$M$500,8,FALSE))</f>
        <v>4600</v>
      </c>
      <c r="H160" t="str">
        <f>IF($Q160="","",VLOOKUP($Q160,'Dept Head vs YTD acct'!$A$5:$M$500,9,FALSE))</f>
        <v>PSYCHIATRIC CARE</v>
      </c>
      <c r="I160" s="10">
        <f>IF($Q160="","",VLOOKUP($Q160,'Dept Head vs YTD acct'!$A$5:$M$500,10,FALSE))</f>
        <v>5000</v>
      </c>
      <c r="J160" s="10">
        <f>IF($Q160="","",VLOOKUP($Q160,'Dept Head vs YTD acct'!$A$5:$M$500,11,FALSE))</f>
        <v>21054.28</v>
      </c>
      <c r="K160" s="10">
        <f t="shared" si="4"/>
        <v>-16054.279999999999</v>
      </c>
      <c r="L160" s="6">
        <f t="shared" si="5"/>
        <v>4.2108999999999996</v>
      </c>
      <c r="Q160">
        <f>IF((MAX($Q$4:Q159)+1)&gt;Data!$C$1,"",MAX($Q$4:Q159)+1)</f>
        <v>156</v>
      </c>
    </row>
    <row r="161" spans="1:17" x14ac:dyDescent="0.2">
      <c r="A161" t="str">
        <f>IF($Q161="","",VLOOKUP($Q161,'Dept Head vs YTD acct'!$A$5:$M$500,2,FALSE))</f>
        <v>A</v>
      </c>
      <c r="B161" t="str">
        <f>IF($Q161="","",VLOOKUP($Q161,'Dept Head vs YTD acct'!$A$5:$M$500,3,FALSE))</f>
        <v>GENERAL FUND</v>
      </c>
      <c r="C161" t="str">
        <f>IF($Q161="","",VLOOKUP($Q161,'Dept Head vs YTD acct'!$A$5:$M$500,4,FALSE))</f>
        <v>9040</v>
      </c>
      <c r="D161" t="str">
        <f>IF($Q161="","",VLOOKUP($Q161,'Dept Head vs YTD acct'!$A$5:$M$500,5,FALSE))</f>
        <v>WORKERS COMPENSATION</v>
      </c>
      <c r="E161" t="str">
        <f>IF($Q161="","",VLOOKUP($Q161,'Dept Head vs YTD acct'!$A$5:$M$500,6,FALSE))</f>
        <v>8000</v>
      </c>
      <c r="F161" t="str">
        <f>IF($Q161="","",VLOOKUP($Q161,'Dept Head vs YTD acct'!$A$5:$M$500,7,FALSE))</f>
        <v>EMPLOYEE BENEFITS</v>
      </c>
      <c r="G161" t="str">
        <f>IF($Q161="","",VLOOKUP($Q161,'Dept Head vs YTD acct'!$A$5:$M$500,8,FALSE))</f>
        <v>8003</v>
      </c>
      <c r="H161" t="str">
        <f>IF($Q161="","",VLOOKUP($Q161,'Dept Head vs YTD acct'!$A$5:$M$500,9,FALSE))</f>
        <v>WORKERS COMPENSATION</v>
      </c>
      <c r="I161" s="10">
        <f>IF($Q161="","",VLOOKUP($Q161,'Dept Head vs YTD acct'!$A$5:$M$500,10,FALSE))</f>
        <v>234300</v>
      </c>
      <c r="J161" s="10">
        <f>IF($Q161="","",VLOOKUP($Q161,'Dept Head vs YTD acct'!$A$5:$M$500,11,FALSE))</f>
        <v>251075.4</v>
      </c>
      <c r="K161" s="10">
        <f t="shared" si="4"/>
        <v>-16775.399999999994</v>
      </c>
      <c r="L161" s="6">
        <f t="shared" si="5"/>
        <v>1.0716000000000001</v>
      </c>
      <c r="Q161">
        <f>IF((MAX($Q$4:Q160)+1)&gt;Data!$C$1,"",MAX($Q$4:Q160)+1)</f>
        <v>157</v>
      </c>
    </row>
    <row r="162" spans="1:17" x14ac:dyDescent="0.2">
      <c r="A162" t="str">
        <f>IF($Q162="","",VLOOKUP($Q162,'Dept Head vs YTD acct'!$A$5:$M$500,2,FALSE))</f>
        <v>A</v>
      </c>
      <c r="B162" t="str">
        <f>IF($Q162="","",VLOOKUP($Q162,'Dept Head vs YTD acct'!$A$5:$M$500,3,FALSE))</f>
        <v>GENERAL FUND</v>
      </c>
      <c r="C162" t="str">
        <f>IF($Q162="","",VLOOKUP($Q162,'Dept Head vs YTD acct'!$A$5:$M$500,4,FALSE))</f>
        <v>8090</v>
      </c>
      <c r="D162" t="str">
        <f>IF($Q162="","",VLOOKUP($Q162,'Dept Head vs YTD acct'!$A$5:$M$500,5,FALSE))</f>
        <v>RECYCLING &amp; SOLID WASTE</v>
      </c>
      <c r="E162" t="str">
        <f>IF($Q162="","",VLOOKUP($Q162,'Dept Head vs YTD acct'!$A$5:$M$500,6,FALSE))</f>
        <v>4000</v>
      </c>
      <c r="F162" t="str">
        <f>IF($Q162="","",VLOOKUP($Q162,'Dept Head vs YTD acct'!$A$5:$M$500,7,FALSE))</f>
        <v>CONTRACTUAL EXPENSES</v>
      </c>
      <c r="G162" t="str">
        <f>IF($Q162="","",VLOOKUP($Q162,'Dept Head vs YTD acct'!$A$5:$M$500,8,FALSE))</f>
        <v>4307</v>
      </c>
      <c r="H162" t="str">
        <f>IF($Q162="","",VLOOKUP($Q162,'Dept Head vs YTD acct'!$A$5:$M$500,9,FALSE))</f>
        <v>REIMBURSEMENT TO TOWNS</v>
      </c>
      <c r="I162" s="10">
        <f>IF($Q162="","",VLOOKUP($Q162,'Dept Head vs YTD acct'!$A$5:$M$500,10,FALSE))</f>
        <v>45000</v>
      </c>
      <c r="J162" s="10">
        <f>IF($Q162="","",VLOOKUP($Q162,'Dept Head vs YTD acct'!$A$5:$M$500,11,FALSE))</f>
        <v>61958.9</v>
      </c>
      <c r="K162" s="10">
        <f t="shared" si="4"/>
        <v>-16958.900000000001</v>
      </c>
      <c r="L162" s="6">
        <f t="shared" si="5"/>
        <v>1.3769</v>
      </c>
      <c r="Q162">
        <f>IF((MAX($Q$4:Q161)+1)&gt;Data!$C$1,"",MAX($Q$4:Q161)+1)</f>
        <v>158</v>
      </c>
    </row>
    <row r="163" spans="1:17" x14ac:dyDescent="0.2">
      <c r="A163" t="str">
        <f>IF($Q163="","",VLOOKUP($Q163,'Dept Head vs YTD acct'!$A$5:$M$500,2,FALSE))</f>
        <v>A</v>
      </c>
      <c r="B163" t="str">
        <f>IF($Q163="","",VLOOKUP($Q163,'Dept Head vs YTD acct'!$A$5:$M$500,3,FALSE))</f>
        <v>GENERAL FUND</v>
      </c>
      <c r="C163" t="str">
        <f>IF($Q163="","",VLOOKUP($Q163,'Dept Head vs YTD acct'!$A$5:$M$500,4,FALSE))</f>
        <v>1450</v>
      </c>
      <c r="D163" t="str">
        <f>IF($Q163="","",VLOOKUP($Q163,'Dept Head vs YTD acct'!$A$5:$M$500,5,FALSE))</f>
        <v>ELECTIONS</v>
      </c>
      <c r="E163" t="str">
        <f>IF($Q163="","",VLOOKUP($Q163,'Dept Head vs YTD acct'!$A$5:$M$500,6,FALSE))</f>
        <v>4000</v>
      </c>
      <c r="F163" t="str">
        <f>IF($Q163="","",VLOOKUP($Q163,'Dept Head vs YTD acct'!$A$5:$M$500,7,FALSE))</f>
        <v>CONTRACTUAL EXPENSES</v>
      </c>
      <c r="G163" t="str">
        <f>IF($Q163="","",VLOOKUP($Q163,'Dept Head vs YTD acct'!$A$5:$M$500,8,FALSE))</f>
        <v>4204</v>
      </c>
      <c r="H163" t="str">
        <f>IF($Q163="","",VLOOKUP($Q163,'Dept Head vs YTD acct'!$A$5:$M$500,9,FALSE))</f>
        <v>ELECTION INSPECTORS</v>
      </c>
      <c r="I163" s="10">
        <f>IF($Q163="","",VLOOKUP($Q163,'Dept Head vs YTD acct'!$A$5:$M$500,10,FALSE))</f>
        <v>55000</v>
      </c>
      <c r="J163" s="10">
        <f>IF($Q163="","",VLOOKUP($Q163,'Dept Head vs YTD acct'!$A$5:$M$500,11,FALSE))</f>
        <v>74272.5</v>
      </c>
      <c r="K163" s="10">
        <f t="shared" si="4"/>
        <v>-19272.5</v>
      </c>
      <c r="L163" s="6">
        <f t="shared" si="5"/>
        <v>1.3504</v>
      </c>
      <c r="Q163">
        <f>IF((MAX($Q$4:Q162)+1)&gt;Data!$C$1,"",MAX($Q$4:Q162)+1)</f>
        <v>159</v>
      </c>
    </row>
    <row r="164" spans="1:17" x14ac:dyDescent="0.2">
      <c r="A164" t="str">
        <f>IF($Q164="","",VLOOKUP($Q164,'Dept Head vs YTD acct'!$A$5:$M$500,2,FALSE))</f>
        <v>A</v>
      </c>
      <c r="B164" t="str">
        <f>IF($Q164="","",VLOOKUP($Q164,'Dept Head vs YTD acct'!$A$5:$M$500,3,FALSE))</f>
        <v>GENERAL FUND</v>
      </c>
      <c r="C164" t="str">
        <f>IF($Q164="","",VLOOKUP($Q164,'Dept Head vs YTD acct'!$A$5:$M$500,4,FALSE))</f>
        <v>1680</v>
      </c>
      <c r="D164" t="str">
        <f>IF($Q164="","",VLOOKUP($Q164,'Dept Head vs YTD acct'!$A$5:$M$500,5,FALSE))</f>
        <v>INFORMATION TECHNOLOGY</v>
      </c>
      <c r="E164" t="str">
        <f>IF($Q164="","",VLOOKUP($Q164,'Dept Head vs YTD acct'!$A$5:$M$500,6,FALSE))</f>
        <v>4000</v>
      </c>
      <c r="F164" t="str">
        <f>IF($Q164="","",VLOOKUP($Q164,'Dept Head vs YTD acct'!$A$5:$M$500,7,FALSE))</f>
        <v>CONTRACTUAL EXPENSES</v>
      </c>
      <c r="G164" t="str">
        <f>IF($Q164="","",VLOOKUP($Q164,'Dept Head vs YTD acct'!$A$5:$M$500,8,FALSE))</f>
        <v>4111</v>
      </c>
      <c r="H164" t="str">
        <f>IF($Q164="","",VLOOKUP($Q164,'Dept Head vs YTD acct'!$A$5:$M$500,9,FALSE))</f>
        <v>COMPUTER SUPPLIES</v>
      </c>
      <c r="I164" s="10">
        <f>IF($Q164="","",VLOOKUP($Q164,'Dept Head vs YTD acct'!$A$5:$M$500,10,FALSE))</f>
        <v>25000</v>
      </c>
      <c r="J164" s="10">
        <f>IF($Q164="","",VLOOKUP($Q164,'Dept Head vs YTD acct'!$A$5:$M$500,11,FALSE))</f>
        <v>44662.48</v>
      </c>
      <c r="K164" s="10">
        <f t="shared" si="4"/>
        <v>-19662.480000000003</v>
      </c>
      <c r="L164" s="6">
        <f t="shared" si="5"/>
        <v>1.7865</v>
      </c>
      <c r="Q164">
        <f>IF((MAX($Q$4:Q163)+1)&gt;Data!$C$1,"",MAX($Q$4:Q163)+1)</f>
        <v>160</v>
      </c>
    </row>
    <row r="165" spans="1:17" x14ac:dyDescent="0.2">
      <c r="A165" t="str">
        <f>IF($Q165="","",VLOOKUP($Q165,'Dept Head vs YTD acct'!$A$5:$M$500,2,FALSE))</f>
        <v>A</v>
      </c>
      <c r="B165" t="str">
        <f>IF($Q165="","",VLOOKUP($Q165,'Dept Head vs YTD acct'!$A$5:$M$500,3,FALSE))</f>
        <v>GENERAL FUND</v>
      </c>
      <c r="C165" t="str">
        <f>IF($Q165="","",VLOOKUP($Q165,'Dept Head vs YTD acct'!$A$5:$M$500,4,FALSE))</f>
        <v>1680</v>
      </c>
      <c r="D165" t="str">
        <f>IF($Q165="","",VLOOKUP($Q165,'Dept Head vs YTD acct'!$A$5:$M$500,5,FALSE))</f>
        <v>INFORMATION TECHNOLOGY</v>
      </c>
      <c r="E165" t="str">
        <f>IF($Q165="","",VLOOKUP($Q165,'Dept Head vs YTD acct'!$A$5:$M$500,6,FALSE))</f>
        <v>2000</v>
      </c>
      <c r="F165" t="str">
        <f>IF($Q165="","",VLOOKUP($Q165,'Dept Head vs YTD acct'!$A$5:$M$500,7,FALSE))</f>
        <v>EQUIPMENT</v>
      </c>
      <c r="G165" t="str">
        <f>IF($Q165="","",VLOOKUP($Q165,'Dept Head vs YTD acct'!$A$5:$M$500,8,FALSE))</f>
        <v>2205</v>
      </c>
      <c r="H165" t="str">
        <f>IF($Q165="","",VLOOKUP($Q165,'Dept Head vs YTD acct'!$A$5:$M$500,9,FALSE))</f>
        <v>COMPUTER EQUIPMENT</v>
      </c>
      <c r="I165" s="10">
        <f>IF($Q165="","",VLOOKUP($Q165,'Dept Head vs YTD acct'!$A$5:$M$500,10,FALSE))</f>
        <v>3500</v>
      </c>
      <c r="J165" s="10">
        <f>IF($Q165="","",VLOOKUP($Q165,'Dept Head vs YTD acct'!$A$5:$M$500,11,FALSE))</f>
        <v>23209.74</v>
      </c>
      <c r="K165" s="10">
        <f t="shared" si="4"/>
        <v>-19709.740000000002</v>
      </c>
      <c r="L165" s="6">
        <f t="shared" si="5"/>
        <v>6.6314000000000002</v>
      </c>
      <c r="Q165">
        <f>IF((MAX($Q$4:Q164)+1)&gt;Data!$C$1,"",MAX($Q$4:Q164)+1)</f>
        <v>161</v>
      </c>
    </row>
    <row r="166" spans="1:17" x14ac:dyDescent="0.2">
      <c r="A166" t="str">
        <f>IF($Q166="","",VLOOKUP($Q166,'Dept Head vs YTD acct'!$A$5:$M$500,2,FALSE))</f>
        <v>A</v>
      </c>
      <c r="B166" t="str">
        <f>IF($Q166="","",VLOOKUP($Q166,'Dept Head vs YTD acct'!$A$5:$M$500,3,FALSE))</f>
        <v>GENERAL FUND</v>
      </c>
      <c r="C166" t="str">
        <f>IF($Q166="","",VLOOKUP($Q166,'Dept Head vs YTD acct'!$A$5:$M$500,4,FALSE))</f>
        <v>1910</v>
      </c>
      <c r="D166" t="str">
        <f>IF($Q166="","",VLOOKUP($Q166,'Dept Head vs YTD acct'!$A$5:$M$500,5,FALSE))</f>
        <v>SPECIAL ITEMS - INSURANCE</v>
      </c>
      <c r="E166" t="str">
        <f>IF($Q166="","",VLOOKUP($Q166,'Dept Head vs YTD acct'!$A$5:$M$500,6,FALSE))</f>
        <v>4000</v>
      </c>
      <c r="F166" t="str">
        <f>IF($Q166="","",VLOOKUP($Q166,'Dept Head vs YTD acct'!$A$5:$M$500,7,FALSE))</f>
        <v>CONTRACTUAL EXPENSES</v>
      </c>
      <c r="G166" t="str">
        <f>IF($Q166="","",VLOOKUP($Q166,'Dept Head vs YTD acct'!$A$5:$M$500,8,FALSE))</f>
        <v>4205</v>
      </c>
      <c r="H166" t="str">
        <f>IF($Q166="","",VLOOKUP($Q166,'Dept Head vs YTD acct'!$A$5:$M$500,9,FALSE))</f>
        <v>INSURANCE</v>
      </c>
      <c r="I166" s="10">
        <f>IF($Q166="","",VLOOKUP($Q166,'Dept Head vs YTD acct'!$A$5:$M$500,10,FALSE))</f>
        <v>600000</v>
      </c>
      <c r="J166" s="10">
        <f>IF($Q166="","",VLOOKUP($Q166,'Dept Head vs YTD acct'!$A$5:$M$500,11,FALSE))</f>
        <v>619712.80000000005</v>
      </c>
      <c r="K166" s="10">
        <f t="shared" si="4"/>
        <v>-19712.800000000047</v>
      </c>
      <c r="L166" s="6">
        <f t="shared" si="5"/>
        <v>1.0328999999999999</v>
      </c>
      <c r="Q166">
        <f>IF((MAX($Q$4:Q165)+1)&gt;Data!$C$1,"",MAX($Q$4:Q165)+1)</f>
        <v>162</v>
      </c>
    </row>
    <row r="167" spans="1:17" x14ac:dyDescent="0.2">
      <c r="A167" t="str">
        <f>IF($Q167="","",VLOOKUP($Q167,'Dept Head vs YTD acct'!$A$5:$M$500,2,FALSE))</f>
        <v>A</v>
      </c>
      <c r="B167" t="str">
        <f>IF($Q167="","",VLOOKUP($Q167,'Dept Head vs YTD acct'!$A$5:$M$500,3,FALSE))</f>
        <v>GENERAL FUND</v>
      </c>
      <c r="C167" t="str">
        <f>IF($Q167="","",VLOOKUP($Q167,'Dept Head vs YTD acct'!$A$5:$M$500,4,FALSE))</f>
        <v>6109</v>
      </c>
      <c r="D167" t="str">
        <f>IF($Q167="","",VLOOKUP($Q167,'Dept Head vs YTD acct'!$A$5:$M$500,5,FALSE))</f>
        <v>TEMP ASSISTANCE NEEDY FAMILY</v>
      </c>
      <c r="E167" t="str">
        <f>IF($Q167="","",VLOOKUP($Q167,'Dept Head vs YTD acct'!$A$5:$M$500,6,FALSE))</f>
        <v>4000</v>
      </c>
      <c r="F167" t="str">
        <f>IF($Q167="","",VLOOKUP($Q167,'Dept Head vs YTD acct'!$A$5:$M$500,7,FALSE))</f>
        <v>CONTRACTUAL EXPENSES</v>
      </c>
      <c r="G167" t="str">
        <f>IF($Q167="","",VLOOKUP($Q167,'Dept Head vs YTD acct'!$A$5:$M$500,8,FALSE))</f>
        <v>4640</v>
      </c>
      <c r="H167" t="str">
        <f>IF($Q167="","",VLOOKUP($Q167,'Dept Head vs YTD acct'!$A$5:$M$500,9,FALSE))</f>
        <v>FAMILY ASSISTANCE</v>
      </c>
      <c r="I167" s="10">
        <f>IF($Q167="","",VLOOKUP($Q167,'Dept Head vs YTD acct'!$A$5:$M$500,10,FALSE))</f>
        <v>2700000</v>
      </c>
      <c r="J167" s="10">
        <f>IF($Q167="","",VLOOKUP($Q167,'Dept Head vs YTD acct'!$A$5:$M$500,11,FALSE))</f>
        <v>2720306.11</v>
      </c>
      <c r="K167" s="10">
        <f t="shared" si="4"/>
        <v>-20306.10999999987</v>
      </c>
      <c r="L167" s="6">
        <f t="shared" si="5"/>
        <v>1.0075000000000001</v>
      </c>
      <c r="Q167">
        <f>IF((MAX($Q$4:Q166)+1)&gt;Data!$C$1,"",MAX($Q$4:Q166)+1)</f>
        <v>163</v>
      </c>
    </row>
    <row r="168" spans="1:17" x14ac:dyDescent="0.2">
      <c r="A168" t="str">
        <f>IF($Q168="","",VLOOKUP($Q168,'Dept Head vs YTD acct'!$A$5:$M$500,2,FALSE))</f>
        <v>A</v>
      </c>
      <c r="B168" t="str">
        <f>IF($Q168="","",VLOOKUP($Q168,'Dept Head vs YTD acct'!$A$5:$M$500,3,FALSE))</f>
        <v>GENERAL FUND</v>
      </c>
      <c r="C168" t="str">
        <f>IF($Q168="","",VLOOKUP($Q168,'Dept Head vs YTD acct'!$A$5:$M$500,4,FALSE))</f>
        <v>6772</v>
      </c>
      <c r="D168" t="str">
        <f>IF($Q168="","",VLOOKUP($Q168,'Dept Head vs YTD acct'!$A$5:$M$500,5,FALSE))</f>
        <v>OFFICE FOR THE AGING</v>
      </c>
      <c r="E168" t="str">
        <f>IF($Q168="","",VLOOKUP($Q168,'Dept Head vs YTD acct'!$A$5:$M$500,6,FALSE))</f>
        <v>2000</v>
      </c>
      <c r="F168" t="str">
        <f>IF($Q168="","",VLOOKUP($Q168,'Dept Head vs YTD acct'!$A$5:$M$500,7,FALSE))</f>
        <v>EQUIPMENT</v>
      </c>
      <c r="G168" t="str">
        <f>IF($Q168="","",VLOOKUP($Q168,'Dept Head vs YTD acct'!$A$5:$M$500,8,FALSE))</f>
        <v>2401</v>
      </c>
      <c r="H168" t="str">
        <f>IF($Q168="","",VLOOKUP($Q168,'Dept Head vs YTD acct'!$A$5:$M$500,9,FALSE))</f>
        <v>VEHICLE</v>
      </c>
      <c r="I168" s="10">
        <f>IF($Q168="","",VLOOKUP($Q168,'Dept Head vs YTD acct'!$A$5:$M$500,10,FALSE))</f>
        <v>49000</v>
      </c>
      <c r="J168" s="10">
        <f>IF($Q168="","",VLOOKUP($Q168,'Dept Head vs YTD acct'!$A$5:$M$500,11,FALSE))</f>
        <v>70567.5</v>
      </c>
      <c r="K168" s="10">
        <f t="shared" si="4"/>
        <v>-21567.5</v>
      </c>
      <c r="L168" s="6">
        <f t="shared" si="5"/>
        <v>1.4401999999999999</v>
      </c>
      <c r="Q168">
        <f>IF((MAX($Q$4:Q167)+1)&gt;Data!$C$1,"",MAX($Q$4:Q167)+1)</f>
        <v>164</v>
      </c>
    </row>
    <row r="169" spans="1:17" x14ac:dyDescent="0.2">
      <c r="A169" t="str">
        <f>IF($Q169="","",VLOOKUP($Q169,'Dept Head vs YTD acct'!$A$5:$M$500,2,FALSE))</f>
        <v>A</v>
      </c>
      <c r="B169" t="str">
        <f>IF($Q169="","",VLOOKUP($Q169,'Dept Head vs YTD acct'!$A$5:$M$500,3,FALSE))</f>
        <v>GENERAL FUND</v>
      </c>
      <c r="C169" t="str">
        <f>IF($Q169="","",VLOOKUP($Q169,'Dept Head vs YTD acct'!$A$5:$M$500,4,FALSE))</f>
        <v>2490</v>
      </c>
      <c r="D169" t="str">
        <f>IF($Q169="","",VLOOKUP($Q169,'Dept Head vs YTD acct'!$A$5:$M$500,5,FALSE))</f>
        <v>COMMUNITY COLLEGE TUITION</v>
      </c>
      <c r="E169" t="str">
        <f>IF($Q169="","",VLOOKUP($Q169,'Dept Head vs YTD acct'!$A$5:$M$500,6,FALSE))</f>
        <v>4000</v>
      </c>
      <c r="F169" t="str">
        <f>IF($Q169="","",VLOOKUP($Q169,'Dept Head vs YTD acct'!$A$5:$M$500,7,FALSE))</f>
        <v>CONTRACTUAL EXPENSES</v>
      </c>
      <c r="G169" t="str">
        <f>IF($Q169="","",VLOOKUP($Q169,'Dept Head vs YTD acct'!$A$5:$M$500,8,FALSE))</f>
        <v>4655</v>
      </c>
      <c r="H169" t="str">
        <f>IF($Q169="","",VLOOKUP($Q169,'Dept Head vs YTD acct'!$A$5:$M$500,9,FALSE))</f>
        <v>TUITION</v>
      </c>
      <c r="I169" s="10">
        <f>IF($Q169="","",VLOOKUP($Q169,'Dept Head vs YTD acct'!$A$5:$M$500,10,FALSE))</f>
        <v>370000</v>
      </c>
      <c r="J169" s="10">
        <f>IF($Q169="","",VLOOKUP($Q169,'Dept Head vs YTD acct'!$A$5:$M$500,11,FALSE))</f>
        <v>391805.56</v>
      </c>
      <c r="K169" s="10">
        <f t="shared" si="4"/>
        <v>-21805.559999999998</v>
      </c>
      <c r="L169" s="6">
        <f t="shared" si="5"/>
        <v>1.0589</v>
      </c>
      <c r="Q169">
        <f>IF((MAX($Q$4:Q168)+1)&gt;Data!$C$1,"",MAX($Q$4:Q168)+1)</f>
        <v>165</v>
      </c>
    </row>
    <row r="170" spans="1:17" x14ac:dyDescent="0.2">
      <c r="A170" t="str">
        <f>IF($Q170="","",VLOOKUP($Q170,'Dept Head vs YTD acct'!$A$5:$M$500,2,FALSE))</f>
        <v>A</v>
      </c>
      <c r="B170" t="str">
        <f>IF($Q170="","",VLOOKUP($Q170,'Dept Head vs YTD acct'!$A$5:$M$500,3,FALSE))</f>
        <v>GENERAL FUND</v>
      </c>
      <c r="C170" t="str">
        <f>IF($Q170="","",VLOOKUP($Q170,'Dept Head vs YTD acct'!$A$5:$M$500,4,FALSE))</f>
        <v>6070</v>
      </c>
      <c r="D170" t="str">
        <f>IF($Q170="","",VLOOKUP($Q170,'Dept Head vs YTD acct'!$A$5:$M$500,5,FALSE))</f>
        <v>SERVICES FOR RECIPIENTS</v>
      </c>
      <c r="E170" t="str">
        <f>IF($Q170="","",VLOOKUP($Q170,'Dept Head vs YTD acct'!$A$5:$M$500,6,FALSE))</f>
        <v>4000</v>
      </c>
      <c r="F170" t="str">
        <f>IF($Q170="","",VLOOKUP($Q170,'Dept Head vs YTD acct'!$A$5:$M$500,7,FALSE))</f>
        <v>CONTRACTUAL EXPENSES</v>
      </c>
      <c r="G170" t="str">
        <f>IF($Q170="","",VLOOKUP($Q170,'Dept Head vs YTD acct'!$A$5:$M$500,8,FALSE))</f>
        <v>4610</v>
      </c>
      <c r="H170" t="str">
        <f>IF($Q170="","",VLOOKUP($Q170,'Dept Head vs YTD acct'!$A$5:$M$500,9,FALSE))</f>
        <v>TURN ABOUT PROGRAM</v>
      </c>
      <c r="I170" s="10">
        <f>IF($Q170="","",VLOOKUP($Q170,'Dept Head vs YTD acct'!$A$5:$M$500,10,FALSE))</f>
        <v>80000</v>
      </c>
      <c r="J170" s="10">
        <f>IF($Q170="","",VLOOKUP($Q170,'Dept Head vs YTD acct'!$A$5:$M$500,11,FALSE))</f>
        <v>102490.98</v>
      </c>
      <c r="K170" s="10">
        <f t="shared" si="4"/>
        <v>-22490.979999999996</v>
      </c>
      <c r="L170" s="6">
        <f t="shared" si="5"/>
        <v>1.2810999999999999</v>
      </c>
      <c r="Q170">
        <f>IF((MAX($Q$4:Q169)+1)&gt;Data!$C$1,"",MAX($Q$4:Q169)+1)</f>
        <v>166</v>
      </c>
    </row>
    <row r="171" spans="1:17" x14ac:dyDescent="0.2">
      <c r="A171" t="str">
        <f>IF($Q171="","",VLOOKUP($Q171,'Dept Head vs YTD acct'!$A$5:$M$500,2,FALSE))</f>
        <v>A</v>
      </c>
      <c r="B171" t="str">
        <f>IF($Q171="","",VLOOKUP($Q171,'Dept Head vs YTD acct'!$A$5:$M$500,3,FALSE))</f>
        <v>GENERAL FUND</v>
      </c>
      <c r="C171" t="str">
        <f>IF($Q171="","",VLOOKUP($Q171,'Dept Head vs YTD acct'!$A$5:$M$500,4,FALSE))</f>
        <v>3150</v>
      </c>
      <c r="D171" t="str">
        <f>IF($Q171="","",VLOOKUP($Q171,'Dept Head vs YTD acct'!$A$5:$M$500,5,FALSE))</f>
        <v>JAIL</v>
      </c>
      <c r="E171" t="str">
        <f>IF($Q171="","",VLOOKUP($Q171,'Dept Head vs YTD acct'!$A$5:$M$500,6,FALSE))</f>
        <v>1000</v>
      </c>
      <c r="F171" t="str">
        <f>IF($Q171="","",VLOOKUP($Q171,'Dept Head vs YTD acct'!$A$5:$M$500,7,FALSE))</f>
        <v>PERSONAL SERVICES</v>
      </c>
      <c r="G171" t="str">
        <f>IF($Q171="","",VLOOKUP($Q171,'Dept Head vs YTD acct'!$A$5:$M$500,8,FALSE))</f>
        <v>1007</v>
      </c>
      <c r="H171" t="str">
        <f>IF($Q171="","",VLOOKUP($Q171,'Dept Head vs YTD acct'!$A$5:$M$500,9,FALSE))</f>
        <v>CORRECTIONS SERGEANT</v>
      </c>
      <c r="I171" s="10">
        <f>IF($Q171="","",VLOOKUP($Q171,'Dept Head vs YTD acct'!$A$5:$M$500,10,FALSE))</f>
        <v>0</v>
      </c>
      <c r="J171" s="10">
        <f>IF($Q171="","",VLOOKUP($Q171,'Dept Head vs YTD acct'!$A$5:$M$500,11,FALSE))</f>
        <v>22494.26</v>
      </c>
      <c r="K171" s="10">
        <f t="shared" si="4"/>
        <v>-22494.26</v>
      </c>
      <c r="L171" s="6">
        <f t="shared" si="5"/>
        <v>0</v>
      </c>
      <c r="Q171">
        <f>IF((MAX($Q$4:Q170)+1)&gt;Data!$C$1,"",MAX($Q$4:Q170)+1)</f>
        <v>167</v>
      </c>
    </row>
    <row r="172" spans="1:17" x14ac:dyDescent="0.2">
      <c r="A172" t="str">
        <f>IF($Q172="","",VLOOKUP($Q172,'Dept Head vs YTD acct'!$A$5:$M$500,2,FALSE))</f>
        <v>A</v>
      </c>
      <c r="B172" t="str">
        <f>IF($Q172="","",VLOOKUP($Q172,'Dept Head vs YTD acct'!$A$5:$M$500,3,FALSE))</f>
        <v>GENERAL FUND</v>
      </c>
      <c r="C172" t="str">
        <f>IF($Q172="","",VLOOKUP($Q172,'Dept Head vs YTD acct'!$A$5:$M$500,4,FALSE))</f>
        <v>1680</v>
      </c>
      <c r="D172" t="str">
        <f>IF($Q172="","",VLOOKUP($Q172,'Dept Head vs YTD acct'!$A$5:$M$500,5,FALSE))</f>
        <v>INFORMATION TECHNOLOGY</v>
      </c>
      <c r="E172" t="str">
        <f>IF($Q172="","",VLOOKUP($Q172,'Dept Head vs YTD acct'!$A$5:$M$500,6,FALSE))</f>
        <v>4000</v>
      </c>
      <c r="F172" t="str">
        <f>IF($Q172="","",VLOOKUP($Q172,'Dept Head vs YTD acct'!$A$5:$M$500,7,FALSE))</f>
        <v>CONTRACTUAL EXPENSES</v>
      </c>
      <c r="G172" t="str">
        <f>IF($Q172="","",VLOOKUP($Q172,'Dept Head vs YTD acct'!$A$5:$M$500,8,FALSE))</f>
        <v>4244</v>
      </c>
      <c r="H172" t="str">
        <f>IF($Q172="","",VLOOKUP($Q172,'Dept Head vs YTD acct'!$A$5:$M$500,9,FALSE))</f>
        <v>MISCELLANEOUS CONTRACTS</v>
      </c>
      <c r="I172" s="10">
        <f>IF($Q172="","",VLOOKUP($Q172,'Dept Head vs YTD acct'!$A$5:$M$500,10,FALSE))</f>
        <v>0</v>
      </c>
      <c r="J172" s="10">
        <f>IF($Q172="","",VLOOKUP($Q172,'Dept Head vs YTD acct'!$A$5:$M$500,11,FALSE))</f>
        <v>22500</v>
      </c>
      <c r="K172" s="10">
        <f t="shared" si="4"/>
        <v>-22500</v>
      </c>
      <c r="L172" s="6">
        <f t="shared" si="5"/>
        <v>0</v>
      </c>
      <c r="Q172">
        <f>IF((MAX($Q$4:Q171)+1)&gt;Data!$C$1,"",MAX($Q$4:Q171)+1)</f>
        <v>168</v>
      </c>
    </row>
    <row r="173" spans="1:17" x14ac:dyDescent="0.2">
      <c r="A173" t="str">
        <f>IF($Q173="","",VLOOKUP($Q173,'Dept Head vs YTD acct'!$A$5:$M$500,2,FALSE))</f>
        <v>A</v>
      </c>
      <c r="B173" t="str">
        <f>IF($Q173="","",VLOOKUP($Q173,'Dept Head vs YTD acct'!$A$5:$M$500,3,FALSE))</f>
        <v>GENERAL FUND</v>
      </c>
      <c r="C173" t="str">
        <f>IF($Q173="","",VLOOKUP($Q173,'Dept Head vs YTD acct'!$A$5:$M$500,4,FALSE))</f>
        <v>1415</v>
      </c>
      <c r="D173" t="str">
        <f>IF($Q173="","",VLOOKUP($Q173,'Dept Head vs YTD acct'!$A$5:$M$500,5,FALSE))</f>
        <v>RECORDS MANAGEMENT</v>
      </c>
      <c r="E173" t="str">
        <f>IF($Q173="","",VLOOKUP($Q173,'Dept Head vs YTD acct'!$A$5:$M$500,6,FALSE))</f>
        <v>4000</v>
      </c>
      <c r="F173" t="str">
        <f>IF($Q173="","",VLOOKUP($Q173,'Dept Head vs YTD acct'!$A$5:$M$500,7,FALSE))</f>
        <v>CONTRACTUAL EXPENSES</v>
      </c>
      <c r="G173" t="str">
        <f>IF($Q173="","",VLOOKUP($Q173,'Dept Head vs YTD acct'!$A$5:$M$500,8,FALSE))</f>
        <v>4232</v>
      </c>
      <c r="H173" t="str">
        <f>IF($Q173="","",VLOOKUP($Q173,'Dept Head vs YTD acct'!$A$5:$M$500,9,FALSE))</f>
        <v>LOCAL GOVT REC IMPROVEMENT</v>
      </c>
      <c r="I173" s="10">
        <f>IF($Q173="","",VLOOKUP($Q173,'Dept Head vs YTD acct'!$A$5:$M$500,10,FALSE))</f>
        <v>0</v>
      </c>
      <c r="J173" s="10">
        <f>IF($Q173="","",VLOOKUP($Q173,'Dept Head vs YTD acct'!$A$5:$M$500,11,FALSE))</f>
        <v>22885.69</v>
      </c>
      <c r="K173" s="10">
        <f t="shared" si="4"/>
        <v>-22885.69</v>
      </c>
      <c r="L173" s="6">
        <f t="shared" si="5"/>
        <v>0</v>
      </c>
      <c r="Q173">
        <f>IF((MAX($Q$4:Q172)+1)&gt;Data!$C$1,"",MAX($Q$4:Q172)+1)</f>
        <v>169</v>
      </c>
    </row>
    <row r="174" spans="1:17" x14ac:dyDescent="0.2">
      <c r="A174" t="str">
        <f>IF($Q174="","",VLOOKUP($Q174,'Dept Head vs YTD acct'!$A$5:$M$500,2,FALSE))</f>
        <v>A</v>
      </c>
      <c r="B174" t="str">
        <f>IF($Q174="","",VLOOKUP($Q174,'Dept Head vs YTD acct'!$A$5:$M$500,3,FALSE))</f>
        <v>GENERAL FUND</v>
      </c>
      <c r="C174" t="str">
        <f>IF($Q174="","",VLOOKUP($Q174,'Dept Head vs YTD acct'!$A$5:$M$500,4,FALSE))</f>
        <v>1410</v>
      </c>
      <c r="D174" t="str">
        <f>IF($Q174="","",VLOOKUP($Q174,'Dept Head vs YTD acct'!$A$5:$M$500,5,FALSE))</f>
        <v>COUNTY CLERK</v>
      </c>
      <c r="E174" t="str">
        <f>IF($Q174="","",VLOOKUP($Q174,'Dept Head vs YTD acct'!$A$5:$M$500,6,FALSE))</f>
        <v>4000</v>
      </c>
      <c r="F174" t="str">
        <f>IF($Q174="","",VLOOKUP($Q174,'Dept Head vs YTD acct'!$A$5:$M$500,7,FALSE))</f>
        <v>CONTRACTUAL EXPENSES</v>
      </c>
      <c r="G174" t="str">
        <f>IF($Q174="","",VLOOKUP($Q174,'Dept Head vs YTD acct'!$A$5:$M$500,8,FALSE))</f>
        <v>4326</v>
      </c>
      <c r="H174" t="str">
        <f>IF($Q174="","",VLOOKUP($Q174,'Dept Head vs YTD acct'!$A$5:$M$500,9,FALSE))</f>
        <v>ARCHIVAL PRINTS</v>
      </c>
      <c r="I174" s="10">
        <f>IF($Q174="","",VLOOKUP($Q174,'Dept Head vs YTD acct'!$A$5:$M$500,10,FALSE))</f>
        <v>4500</v>
      </c>
      <c r="J174" s="10">
        <f>IF($Q174="","",VLOOKUP($Q174,'Dept Head vs YTD acct'!$A$5:$M$500,11,FALSE))</f>
        <v>27463.35</v>
      </c>
      <c r="K174" s="10">
        <f t="shared" si="4"/>
        <v>-22963.35</v>
      </c>
      <c r="L174" s="6">
        <f t="shared" si="5"/>
        <v>6.1029999999999998</v>
      </c>
      <c r="Q174">
        <f>IF((MAX($Q$4:Q173)+1)&gt;Data!$C$1,"",MAX($Q$4:Q173)+1)</f>
        <v>170</v>
      </c>
    </row>
    <row r="175" spans="1:17" x14ac:dyDescent="0.2">
      <c r="A175" t="str">
        <f>IF($Q175="","",VLOOKUP($Q175,'Dept Head vs YTD acct'!$A$5:$M$500,2,FALSE))</f>
        <v>A</v>
      </c>
      <c r="B175" t="str">
        <f>IF($Q175="","",VLOOKUP($Q175,'Dept Head vs YTD acct'!$A$5:$M$500,3,FALSE))</f>
        <v>GENERAL FUND</v>
      </c>
      <c r="C175" t="str">
        <f>IF($Q175="","",VLOOKUP($Q175,'Dept Head vs YTD acct'!$A$5:$M$500,4,FALSE))</f>
        <v>4310</v>
      </c>
      <c r="D175" t="str">
        <f>IF($Q175="","",VLOOKUP($Q175,'Dept Head vs YTD acct'!$A$5:$M$500,5,FALSE))</f>
        <v>MENTAL HEALTH</v>
      </c>
      <c r="E175" t="str">
        <f>IF($Q175="","",VLOOKUP($Q175,'Dept Head vs YTD acct'!$A$5:$M$500,6,FALSE))</f>
        <v>2000</v>
      </c>
      <c r="F175" t="str">
        <f>IF($Q175="","",VLOOKUP($Q175,'Dept Head vs YTD acct'!$A$5:$M$500,7,FALSE))</f>
        <v>EQUIPMENT</v>
      </c>
      <c r="G175" t="str">
        <f>IF($Q175="","",VLOOKUP($Q175,'Dept Head vs YTD acct'!$A$5:$M$500,8,FALSE))</f>
        <v>2401</v>
      </c>
      <c r="H175" t="str">
        <f>IF($Q175="","",VLOOKUP($Q175,'Dept Head vs YTD acct'!$A$5:$M$500,9,FALSE))</f>
        <v>VEHICLES</v>
      </c>
      <c r="I175" s="10">
        <f>IF($Q175="","",VLOOKUP($Q175,'Dept Head vs YTD acct'!$A$5:$M$500,10,FALSE))</f>
        <v>0</v>
      </c>
      <c r="J175" s="10">
        <f>IF($Q175="","",VLOOKUP($Q175,'Dept Head vs YTD acct'!$A$5:$M$500,11,FALSE))</f>
        <v>23522</v>
      </c>
      <c r="K175" s="10">
        <f t="shared" si="4"/>
        <v>-23522</v>
      </c>
      <c r="L175" s="6">
        <f t="shared" si="5"/>
        <v>0</v>
      </c>
      <c r="Q175">
        <f>IF((MAX($Q$4:Q174)+1)&gt;Data!$C$1,"",MAX($Q$4:Q174)+1)</f>
        <v>171</v>
      </c>
    </row>
    <row r="176" spans="1:17" x14ac:dyDescent="0.2">
      <c r="A176" t="str">
        <f>IF($Q176="","",VLOOKUP($Q176,'Dept Head vs YTD acct'!$A$5:$M$500,2,FALSE))</f>
        <v>A</v>
      </c>
      <c r="B176" t="str">
        <f>IF($Q176="","",VLOOKUP($Q176,'Dept Head vs YTD acct'!$A$5:$M$500,3,FALSE))</f>
        <v>GENERAL FUND</v>
      </c>
      <c r="C176" t="str">
        <f>IF($Q176="","",VLOOKUP($Q176,'Dept Head vs YTD acct'!$A$5:$M$500,4,FALSE))</f>
        <v>6101</v>
      </c>
      <c r="D176" t="str">
        <f>IF($Q176="","",VLOOKUP($Q176,'Dept Head vs YTD acct'!$A$5:$M$500,5,FALSE))</f>
        <v>MEDICAL ASSISTANCE - DSS</v>
      </c>
      <c r="E176" t="str">
        <f>IF($Q176="","",VLOOKUP($Q176,'Dept Head vs YTD acct'!$A$5:$M$500,6,FALSE))</f>
        <v>4000</v>
      </c>
      <c r="F176" t="str">
        <f>IF($Q176="","",VLOOKUP($Q176,'Dept Head vs YTD acct'!$A$5:$M$500,7,FALSE))</f>
        <v>CONTRACTUAL EXPENSES</v>
      </c>
      <c r="G176" t="str">
        <f>IF($Q176="","",VLOOKUP($Q176,'Dept Head vs YTD acct'!$A$5:$M$500,8,FALSE))</f>
        <v>4314</v>
      </c>
      <c r="H176" t="str">
        <f>IF($Q176="","",VLOOKUP($Q176,'Dept Head vs YTD acct'!$A$5:$M$500,9,FALSE))</f>
        <v>TRANSPORTATION-MEDICAL</v>
      </c>
      <c r="I176" s="10">
        <f>IF($Q176="","",VLOOKUP($Q176,'Dept Head vs YTD acct'!$A$5:$M$500,10,FALSE))</f>
        <v>0</v>
      </c>
      <c r="J176" s="10">
        <f>IF($Q176="","",VLOOKUP($Q176,'Dept Head vs YTD acct'!$A$5:$M$500,11,FALSE))</f>
        <v>24066</v>
      </c>
      <c r="K176" s="10">
        <f t="shared" si="4"/>
        <v>-24066</v>
      </c>
      <c r="L176" s="6">
        <f t="shared" si="5"/>
        <v>0</v>
      </c>
      <c r="Q176">
        <f>IF((MAX($Q$4:Q175)+1)&gt;Data!$C$1,"",MAX($Q$4:Q175)+1)</f>
        <v>172</v>
      </c>
    </row>
    <row r="177" spans="1:17" x14ac:dyDescent="0.2">
      <c r="A177" t="str">
        <f>IF($Q177="","",VLOOKUP($Q177,'Dept Head vs YTD acct'!$A$5:$M$500,2,FALSE))</f>
        <v>A</v>
      </c>
      <c r="B177" t="str">
        <f>IF($Q177="","",VLOOKUP($Q177,'Dept Head vs YTD acct'!$A$5:$M$500,3,FALSE))</f>
        <v>GENERAL FUND</v>
      </c>
      <c r="C177" t="str">
        <f>IF($Q177="","",VLOOKUP($Q177,'Dept Head vs YTD acct'!$A$5:$M$500,4,FALSE))</f>
        <v>8720</v>
      </c>
      <c r="D177" t="str">
        <f>IF($Q177="","",VLOOKUP($Q177,'Dept Head vs YTD acct'!$A$5:$M$500,5,FALSE))</f>
        <v>SOIL AND WATER CONSERVATION</v>
      </c>
      <c r="E177" t="str">
        <f>IF($Q177="","",VLOOKUP($Q177,'Dept Head vs YTD acct'!$A$5:$M$500,6,FALSE))</f>
        <v>4000</v>
      </c>
      <c r="F177" t="str">
        <f>IF($Q177="","",VLOOKUP($Q177,'Dept Head vs YTD acct'!$A$5:$M$500,7,FALSE))</f>
        <v>CONTRACTUAL EXPENSES</v>
      </c>
      <c r="G177" t="str">
        <f>IF($Q177="","",VLOOKUP($Q177,'Dept Head vs YTD acct'!$A$5:$M$500,8,FALSE))</f>
        <v>4412</v>
      </c>
      <c r="H177" t="str">
        <f>IF($Q177="","",VLOOKUP($Q177,'Dept Head vs YTD acct'!$A$5:$M$500,9,FALSE))</f>
        <v>WATERSHED REVITALIZATION</v>
      </c>
      <c r="I177" s="10">
        <f>IF($Q177="","",VLOOKUP($Q177,'Dept Head vs YTD acct'!$A$5:$M$500,10,FALSE))</f>
        <v>0</v>
      </c>
      <c r="J177" s="10">
        <f>IF($Q177="","",VLOOKUP($Q177,'Dept Head vs YTD acct'!$A$5:$M$500,11,FALSE))</f>
        <v>24417.279999999999</v>
      </c>
      <c r="K177" s="10">
        <f t="shared" si="4"/>
        <v>-24417.279999999999</v>
      </c>
      <c r="L177" s="6">
        <f t="shared" si="5"/>
        <v>0</v>
      </c>
      <c r="Q177">
        <f>IF((MAX($Q$4:Q176)+1)&gt;Data!$C$1,"",MAX($Q$4:Q176)+1)</f>
        <v>173</v>
      </c>
    </row>
    <row r="178" spans="1:17" x14ac:dyDescent="0.2">
      <c r="A178" t="str">
        <f>IF($Q178="","",VLOOKUP($Q178,'Dept Head vs YTD acct'!$A$5:$M$500,2,FALSE))</f>
        <v>A</v>
      </c>
      <c r="B178" t="str">
        <f>IF($Q178="","",VLOOKUP($Q178,'Dept Head vs YTD acct'!$A$5:$M$500,3,FALSE))</f>
        <v>GENERAL FUND</v>
      </c>
      <c r="C178" t="str">
        <f>IF($Q178="","",VLOOKUP($Q178,'Dept Head vs YTD acct'!$A$5:$M$500,4,FALSE))</f>
        <v>6420</v>
      </c>
      <c r="D178" t="str">
        <f>IF($Q178="","",VLOOKUP($Q178,'Dept Head vs YTD acct'!$A$5:$M$500,5,FALSE))</f>
        <v>ECONOMIC DEVELOPMENT</v>
      </c>
      <c r="E178" t="str">
        <f>IF($Q178="","",VLOOKUP($Q178,'Dept Head vs YTD acct'!$A$5:$M$500,6,FALSE))</f>
        <v>4000</v>
      </c>
      <c r="F178" t="str">
        <f>IF($Q178="","",VLOOKUP($Q178,'Dept Head vs YTD acct'!$A$5:$M$500,7,FALSE))</f>
        <v>CONTRACTUAL EXPENSES</v>
      </c>
      <c r="G178" t="str">
        <f>IF($Q178="","",VLOOKUP($Q178,'Dept Head vs YTD acct'!$A$5:$M$500,8,FALSE))</f>
        <v>4238</v>
      </c>
      <c r="H178" t="str">
        <f>IF($Q178="","",VLOOKUP($Q178,'Dept Head vs YTD acct'!$A$5:$M$500,9,FALSE))</f>
        <v>ECONOMIC DEV PLAN</v>
      </c>
      <c r="I178" s="10">
        <f>IF($Q178="","",VLOOKUP($Q178,'Dept Head vs YTD acct'!$A$5:$M$500,10,FALSE))</f>
        <v>67000</v>
      </c>
      <c r="J178" s="10">
        <f>IF($Q178="","",VLOOKUP($Q178,'Dept Head vs YTD acct'!$A$5:$M$500,11,FALSE))</f>
        <v>91669.57</v>
      </c>
      <c r="K178" s="10">
        <f t="shared" si="4"/>
        <v>-24669.570000000007</v>
      </c>
      <c r="L178" s="6">
        <f t="shared" si="5"/>
        <v>1.3682000000000001</v>
      </c>
      <c r="Q178">
        <f>IF((MAX($Q$4:Q177)+1)&gt;Data!$C$1,"",MAX($Q$4:Q177)+1)</f>
        <v>174</v>
      </c>
    </row>
    <row r="179" spans="1:17" x14ac:dyDescent="0.2">
      <c r="A179" t="str">
        <f>IF($Q179="","",VLOOKUP($Q179,'Dept Head vs YTD acct'!$A$5:$M$500,2,FALSE))</f>
        <v>A</v>
      </c>
      <c r="B179" t="str">
        <f>IF($Q179="","",VLOOKUP($Q179,'Dept Head vs YTD acct'!$A$5:$M$500,3,FALSE))</f>
        <v>GENERAL FUND</v>
      </c>
      <c r="C179" t="str">
        <f>IF($Q179="","",VLOOKUP($Q179,'Dept Head vs YTD acct'!$A$5:$M$500,4,FALSE))</f>
        <v>4010</v>
      </c>
      <c r="D179" t="str">
        <f>IF($Q179="","",VLOOKUP($Q179,'Dept Head vs YTD acct'!$A$5:$M$500,5,FALSE))</f>
        <v>PUBLIC HEALTH</v>
      </c>
      <c r="E179" t="str">
        <f>IF($Q179="","",VLOOKUP($Q179,'Dept Head vs YTD acct'!$A$5:$M$500,6,FALSE))</f>
        <v>1000</v>
      </c>
      <c r="F179" t="str">
        <f>IF($Q179="","",VLOOKUP($Q179,'Dept Head vs YTD acct'!$A$5:$M$500,7,FALSE))</f>
        <v>PERSONAL SERVICES</v>
      </c>
      <c r="G179" t="str">
        <f>IF($Q179="","",VLOOKUP($Q179,'Dept Head vs YTD acct'!$A$5:$M$500,8,FALSE))</f>
        <v>1500</v>
      </c>
      <c r="H179" t="str">
        <f>IF($Q179="","",VLOOKUP($Q179,'Dept Head vs YTD acct'!$A$5:$M$500,9,FALSE))</f>
        <v>ACCOUNT SUPER GRADE B G17</v>
      </c>
      <c r="I179" s="10">
        <f>IF($Q179="","",VLOOKUP($Q179,'Dept Head vs YTD acct'!$A$5:$M$500,10,FALSE))</f>
        <v>0</v>
      </c>
      <c r="J179" s="10">
        <f>IF($Q179="","",VLOOKUP($Q179,'Dept Head vs YTD acct'!$A$5:$M$500,11,FALSE))</f>
        <v>26654.36</v>
      </c>
      <c r="K179" s="10">
        <f t="shared" si="4"/>
        <v>-26654.36</v>
      </c>
      <c r="L179" s="6">
        <f t="shared" si="5"/>
        <v>0</v>
      </c>
      <c r="Q179">
        <f>IF((MAX($Q$4:Q178)+1)&gt;Data!$C$1,"",MAX($Q$4:Q178)+1)</f>
        <v>175</v>
      </c>
    </row>
    <row r="180" spans="1:17" x14ac:dyDescent="0.2">
      <c r="A180" t="str">
        <f>IF($Q180="","",VLOOKUP($Q180,'Dept Head vs YTD acct'!$A$5:$M$500,2,FALSE))</f>
        <v>A</v>
      </c>
      <c r="B180" t="str">
        <f>IF($Q180="","",VLOOKUP($Q180,'Dept Head vs YTD acct'!$A$5:$M$500,3,FALSE))</f>
        <v>GENERAL FUND</v>
      </c>
      <c r="C180" t="str">
        <f>IF($Q180="","",VLOOKUP($Q180,'Dept Head vs YTD acct'!$A$5:$M$500,4,FALSE))</f>
        <v>3640</v>
      </c>
      <c r="D180" t="str">
        <f>IF($Q180="","",VLOOKUP($Q180,'Dept Head vs YTD acct'!$A$5:$M$500,5,FALSE))</f>
        <v>EMERGENCY SERVICES</v>
      </c>
      <c r="E180" t="str">
        <f>IF($Q180="","",VLOOKUP($Q180,'Dept Head vs YTD acct'!$A$5:$M$500,6,FALSE))</f>
        <v>4000</v>
      </c>
      <c r="F180" t="str">
        <f>IF($Q180="","",VLOOKUP($Q180,'Dept Head vs YTD acct'!$A$5:$M$500,7,FALSE))</f>
        <v>CONTRACTUAL EXPENSES</v>
      </c>
      <c r="G180" t="str">
        <f>IF($Q180="","",VLOOKUP($Q180,'Dept Head vs YTD acct'!$A$5:$M$500,8,FALSE))</f>
        <v>4306</v>
      </c>
      <c r="H180" t="str">
        <f>IF($Q180="","",VLOOKUP($Q180,'Dept Head vs YTD acct'!$A$5:$M$500,9,FALSE))</f>
        <v>MISCELLANEOUS EXPENSES</v>
      </c>
      <c r="I180" s="10">
        <f>IF($Q180="","",VLOOKUP($Q180,'Dept Head vs YTD acct'!$A$5:$M$500,10,FALSE))</f>
        <v>1000</v>
      </c>
      <c r="J180" s="10">
        <f>IF($Q180="","",VLOOKUP($Q180,'Dept Head vs YTD acct'!$A$5:$M$500,11,FALSE))</f>
        <v>30210.32</v>
      </c>
      <c r="K180" s="10">
        <f t="shared" si="4"/>
        <v>-29210.32</v>
      </c>
      <c r="L180" s="6">
        <f t="shared" si="5"/>
        <v>30.2103</v>
      </c>
      <c r="Q180">
        <f>IF((MAX($Q$4:Q179)+1)&gt;Data!$C$1,"",MAX($Q$4:Q179)+1)</f>
        <v>176</v>
      </c>
    </row>
    <row r="181" spans="1:17" x14ac:dyDescent="0.2">
      <c r="A181" t="str">
        <f>IF($Q181="","",VLOOKUP($Q181,'Dept Head vs YTD acct'!$A$5:$M$500,2,FALSE))</f>
        <v>A</v>
      </c>
      <c r="B181" t="str">
        <f>IF($Q181="","",VLOOKUP($Q181,'Dept Head vs YTD acct'!$A$5:$M$500,3,FALSE))</f>
        <v>GENERAL FUND</v>
      </c>
      <c r="C181" t="str">
        <f>IF($Q181="","",VLOOKUP($Q181,'Dept Head vs YTD acct'!$A$5:$M$500,4,FALSE))</f>
        <v>1420</v>
      </c>
      <c r="D181" t="str">
        <f>IF($Q181="","",VLOOKUP($Q181,'Dept Head vs YTD acct'!$A$5:$M$500,5,FALSE))</f>
        <v>COUNTY ATTORNEY</v>
      </c>
      <c r="E181" t="str">
        <f>IF($Q181="","",VLOOKUP($Q181,'Dept Head vs YTD acct'!$A$5:$M$500,6,FALSE))</f>
        <v>4000</v>
      </c>
      <c r="F181" t="str">
        <f>IF($Q181="","",VLOOKUP($Q181,'Dept Head vs YTD acct'!$A$5:$M$500,7,FALSE))</f>
        <v>CONTRACTUAL EXPENSES</v>
      </c>
      <c r="G181" t="str">
        <f>IF($Q181="","",VLOOKUP($Q181,'Dept Head vs YTD acct'!$A$5:$M$500,8,FALSE))</f>
        <v>4673</v>
      </c>
      <c r="H181" t="str">
        <f>IF($Q181="","",VLOOKUP($Q181,'Dept Head vs YTD acct'!$A$5:$M$500,9,FALSE))</f>
        <v>LEGAL FEES</v>
      </c>
      <c r="I181" s="10">
        <f>IF($Q181="","",VLOOKUP($Q181,'Dept Head vs YTD acct'!$A$5:$M$500,10,FALSE))</f>
        <v>10000</v>
      </c>
      <c r="J181" s="10">
        <f>IF($Q181="","",VLOOKUP($Q181,'Dept Head vs YTD acct'!$A$5:$M$500,11,FALSE))</f>
        <v>39338.089999999997</v>
      </c>
      <c r="K181" s="10">
        <f t="shared" si="4"/>
        <v>-29338.089999999997</v>
      </c>
      <c r="L181" s="6">
        <f t="shared" si="5"/>
        <v>3.9338000000000002</v>
      </c>
      <c r="Q181">
        <f>IF((MAX($Q$4:Q180)+1)&gt;Data!$C$1,"",MAX($Q$4:Q180)+1)</f>
        <v>177</v>
      </c>
    </row>
    <row r="182" spans="1:17" x14ac:dyDescent="0.2">
      <c r="A182" t="str">
        <f>IF($Q182="","",VLOOKUP($Q182,'Dept Head vs YTD acct'!$A$5:$M$500,2,FALSE))</f>
        <v>A</v>
      </c>
      <c r="B182" t="str">
        <f>IF($Q182="","",VLOOKUP($Q182,'Dept Head vs YTD acct'!$A$5:$M$500,3,FALSE))</f>
        <v>GENERAL FUND</v>
      </c>
      <c r="C182" t="str">
        <f>IF($Q182="","",VLOOKUP($Q182,'Dept Head vs YTD acct'!$A$5:$M$500,4,FALSE))</f>
        <v>6010</v>
      </c>
      <c r="D182" t="str">
        <f>IF($Q182="","",VLOOKUP($Q182,'Dept Head vs YTD acct'!$A$5:$M$500,5,FALSE))</f>
        <v>SOCIAL SERVICES ADMIN</v>
      </c>
      <c r="E182" t="str">
        <f>IF($Q182="","",VLOOKUP($Q182,'Dept Head vs YTD acct'!$A$5:$M$500,6,FALSE))</f>
        <v>4000</v>
      </c>
      <c r="F182" t="str">
        <f>IF($Q182="","",VLOOKUP($Q182,'Dept Head vs YTD acct'!$A$5:$M$500,7,FALSE))</f>
        <v>CONTRACTUAL EXPENSES</v>
      </c>
      <c r="G182" t="str">
        <f>IF($Q182="","",VLOOKUP($Q182,'Dept Head vs YTD acct'!$A$5:$M$500,8,FALSE))</f>
        <v>4718</v>
      </c>
      <c r="H182" t="str">
        <f>IF($Q182="","",VLOOKUP($Q182,'Dept Head vs YTD acct'!$A$5:$M$500,9,FALSE))</f>
        <v>DRUG TESTING</v>
      </c>
      <c r="I182" s="10">
        <f>IF($Q182="","",VLOOKUP($Q182,'Dept Head vs YTD acct'!$A$5:$M$500,10,FALSE))</f>
        <v>60000</v>
      </c>
      <c r="J182" s="10">
        <f>IF($Q182="","",VLOOKUP($Q182,'Dept Head vs YTD acct'!$A$5:$M$500,11,FALSE))</f>
        <v>90857.38</v>
      </c>
      <c r="K182" s="10">
        <f t="shared" si="4"/>
        <v>-30857.380000000005</v>
      </c>
      <c r="L182" s="6">
        <f t="shared" si="5"/>
        <v>1.5143</v>
      </c>
      <c r="Q182">
        <f>IF((MAX($Q$4:Q181)+1)&gt;Data!$C$1,"",MAX($Q$4:Q181)+1)</f>
        <v>178</v>
      </c>
    </row>
    <row r="183" spans="1:17" x14ac:dyDescent="0.2">
      <c r="A183" t="str">
        <f>IF($Q183="","",VLOOKUP($Q183,'Dept Head vs YTD acct'!$A$5:$M$500,2,FALSE))</f>
        <v>A</v>
      </c>
      <c r="B183" t="str">
        <f>IF($Q183="","",VLOOKUP($Q183,'Dept Head vs YTD acct'!$A$5:$M$500,3,FALSE))</f>
        <v>GENERAL FUND</v>
      </c>
      <c r="C183" t="str">
        <f>IF($Q183="","",VLOOKUP($Q183,'Dept Head vs YTD acct'!$A$5:$M$500,4,FALSE))</f>
        <v>6010</v>
      </c>
      <c r="D183" t="str">
        <f>IF($Q183="","",VLOOKUP($Q183,'Dept Head vs YTD acct'!$A$5:$M$500,5,FALSE))</f>
        <v>SOCIAL SERVICES ADMIN</v>
      </c>
      <c r="E183" t="str">
        <f>IF($Q183="","",VLOOKUP($Q183,'Dept Head vs YTD acct'!$A$5:$M$500,6,FALSE))</f>
        <v>2000</v>
      </c>
      <c r="F183" t="str">
        <f>IF($Q183="","",VLOOKUP($Q183,'Dept Head vs YTD acct'!$A$5:$M$500,7,FALSE))</f>
        <v>EQUIPMENT</v>
      </c>
      <c r="G183" t="str">
        <f>IF($Q183="","",VLOOKUP($Q183,'Dept Head vs YTD acct'!$A$5:$M$500,8,FALSE))</f>
        <v>2401</v>
      </c>
      <c r="H183" t="str">
        <f>IF($Q183="","",VLOOKUP($Q183,'Dept Head vs YTD acct'!$A$5:$M$500,9,FALSE))</f>
        <v>VEHICLES</v>
      </c>
      <c r="I183" s="10">
        <f>IF($Q183="","",VLOOKUP($Q183,'Dept Head vs YTD acct'!$A$5:$M$500,10,FALSE))</f>
        <v>38000</v>
      </c>
      <c r="J183" s="10">
        <f>IF($Q183="","",VLOOKUP($Q183,'Dept Head vs YTD acct'!$A$5:$M$500,11,FALSE))</f>
        <v>70887</v>
      </c>
      <c r="K183" s="10">
        <f t="shared" si="4"/>
        <v>-32887</v>
      </c>
      <c r="L183" s="6">
        <f t="shared" si="5"/>
        <v>1.8653999999999999</v>
      </c>
      <c r="Q183">
        <f>IF((MAX($Q$4:Q182)+1)&gt;Data!$C$1,"",MAX($Q$4:Q182)+1)</f>
        <v>179</v>
      </c>
    </row>
    <row r="184" spans="1:17" x14ac:dyDescent="0.2">
      <c r="A184" t="str">
        <f>IF($Q184="","",VLOOKUP($Q184,'Dept Head vs YTD acct'!$A$5:$M$500,2,FALSE))</f>
        <v>A</v>
      </c>
      <c r="B184" t="str">
        <f>IF($Q184="","",VLOOKUP($Q184,'Dept Head vs YTD acct'!$A$5:$M$500,3,FALSE))</f>
        <v>GENERAL FUND</v>
      </c>
      <c r="C184" t="str">
        <f>IF($Q184="","",VLOOKUP($Q184,'Dept Head vs YTD acct'!$A$5:$M$500,4,FALSE))</f>
        <v>3410</v>
      </c>
      <c r="D184" t="str">
        <f>IF($Q184="","",VLOOKUP($Q184,'Dept Head vs YTD acct'!$A$5:$M$500,5,FALSE))</f>
        <v>EMERGENCY SVCS - FIRE PREV.</v>
      </c>
      <c r="E184" t="str">
        <f>IF($Q184="","",VLOOKUP($Q184,'Dept Head vs YTD acct'!$A$5:$M$500,6,FALSE))</f>
        <v>2000</v>
      </c>
      <c r="F184" t="str">
        <f>IF($Q184="","",VLOOKUP($Q184,'Dept Head vs YTD acct'!$A$5:$M$500,7,FALSE))</f>
        <v>EQUIPMENT</v>
      </c>
      <c r="G184" t="str">
        <f>IF($Q184="","",VLOOKUP($Q184,'Dept Head vs YTD acct'!$A$5:$M$500,8,FALSE))</f>
        <v>2920</v>
      </c>
      <c r="H184" t="str">
        <f>IF($Q184="","",VLOOKUP($Q184,'Dept Head vs YTD acct'!$A$5:$M$500,9,FALSE))</f>
        <v>HOMELAND SECURITY EQUIPMENT</v>
      </c>
      <c r="I184" s="10">
        <f>IF($Q184="","",VLOOKUP($Q184,'Dept Head vs YTD acct'!$A$5:$M$500,10,FALSE))</f>
        <v>80000</v>
      </c>
      <c r="J184" s="10">
        <f>IF($Q184="","",VLOOKUP($Q184,'Dept Head vs YTD acct'!$A$5:$M$500,11,FALSE))</f>
        <v>119562.93</v>
      </c>
      <c r="K184" s="10">
        <f t="shared" si="4"/>
        <v>-39562.929999999993</v>
      </c>
      <c r="L184" s="6">
        <f t="shared" si="5"/>
        <v>1.4944999999999999</v>
      </c>
      <c r="Q184">
        <f>IF((MAX($Q$4:Q183)+1)&gt;Data!$C$1,"",MAX($Q$4:Q183)+1)</f>
        <v>180</v>
      </c>
    </row>
    <row r="185" spans="1:17" x14ac:dyDescent="0.2">
      <c r="A185" t="str">
        <f>IF($Q185="","",VLOOKUP($Q185,'Dept Head vs YTD acct'!$A$5:$M$500,2,FALSE))</f>
        <v>A</v>
      </c>
      <c r="B185" t="str">
        <f>IF($Q185="","",VLOOKUP($Q185,'Dept Head vs YTD acct'!$A$5:$M$500,3,FALSE))</f>
        <v>GENERAL FUND</v>
      </c>
      <c r="C185" t="str">
        <f>IF($Q185="","",VLOOKUP($Q185,'Dept Head vs YTD acct'!$A$5:$M$500,4,FALSE))</f>
        <v>5630</v>
      </c>
      <c r="D185" t="str">
        <f>IF($Q185="","",VLOOKUP($Q185,'Dept Head vs YTD acct'!$A$5:$M$500,5,FALSE))</f>
        <v>TRANSPORTATION</v>
      </c>
      <c r="E185" t="str">
        <f>IF($Q185="","",VLOOKUP($Q185,'Dept Head vs YTD acct'!$A$5:$M$500,6,FALSE))</f>
        <v>2000</v>
      </c>
      <c r="F185" t="str">
        <f>IF($Q185="","",VLOOKUP($Q185,'Dept Head vs YTD acct'!$A$5:$M$500,7,FALSE))</f>
        <v>EQUIPMENT</v>
      </c>
      <c r="G185" t="str">
        <f>IF($Q185="","",VLOOKUP($Q185,'Dept Head vs YTD acct'!$A$5:$M$500,8,FALSE))</f>
        <v>2452</v>
      </c>
      <c r="H185" t="str">
        <f>IF($Q185="","",VLOOKUP($Q185,'Dept Head vs YTD acct'!$A$5:$M$500,9,FALSE))</f>
        <v>MEDICAID VEHICLES</v>
      </c>
      <c r="I185" s="10">
        <f>IF($Q185="","",VLOOKUP($Q185,'Dept Head vs YTD acct'!$A$5:$M$500,10,FALSE))</f>
        <v>50000</v>
      </c>
      <c r="J185" s="10">
        <f>IF($Q185="","",VLOOKUP($Q185,'Dept Head vs YTD acct'!$A$5:$M$500,11,FALSE))</f>
        <v>90780</v>
      </c>
      <c r="K185" s="10">
        <f t="shared" si="4"/>
        <v>-40780</v>
      </c>
      <c r="L185" s="6">
        <f t="shared" si="5"/>
        <v>1.8156000000000001</v>
      </c>
      <c r="Q185">
        <f>IF((MAX($Q$4:Q184)+1)&gt;Data!$C$1,"",MAX($Q$4:Q184)+1)</f>
        <v>181</v>
      </c>
    </row>
    <row r="186" spans="1:17" x14ac:dyDescent="0.2">
      <c r="A186" t="str">
        <f>IF($Q186="","",VLOOKUP($Q186,'Dept Head vs YTD acct'!$A$5:$M$500,2,FALSE))</f>
        <v>A</v>
      </c>
      <c r="B186" t="str">
        <f>IF($Q186="","",VLOOKUP($Q186,'Dept Head vs YTD acct'!$A$5:$M$500,3,FALSE))</f>
        <v>GENERAL FUND</v>
      </c>
      <c r="C186" t="str">
        <f>IF($Q186="","",VLOOKUP($Q186,'Dept Head vs YTD acct'!$A$5:$M$500,4,FALSE))</f>
        <v>6010</v>
      </c>
      <c r="D186" t="str">
        <f>IF($Q186="","",VLOOKUP($Q186,'Dept Head vs YTD acct'!$A$5:$M$500,5,FALSE))</f>
        <v>SOCIAL SERVICES ADMIN</v>
      </c>
      <c r="E186" t="str">
        <f>IF($Q186="","",VLOOKUP($Q186,'Dept Head vs YTD acct'!$A$5:$M$500,6,FALSE))</f>
        <v>2000</v>
      </c>
      <c r="F186" t="str">
        <f>IF($Q186="","",VLOOKUP($Q186,'Dept Head vs YTD acct'!$A$5:$M$500,7,FALSE))</f>
        <v>EQUIPMENT</v>
      </c>
      <c r="G186" t="str">
        <f>IF($Q186="","",VLOOKUP($Q186,'Dept Head vs YTD acct'!$A$5:$M$500,8,FALSE))</f>
        <v>2205</v>
      </c>
      <c r="H186" t="str">
        <f>IF($Q186="","",VLOOKUP($Q186,'Dept Head vs YTD acct'!$A$5:$M$500,9,FALSE))</f>
        <v>COMPUTER EQUIPMENT</v>
      </c>
      <c r="I186" s="10">
        <f>IF($Q186="","",VLOOKUP($Q186,'Dept Head vs YTD acct'!$A$5:$M$500,10,FALSE))</f>
        <v>12000</v>
      </c>
      <c r="J186" s="10">
        <f>IF($Q186="","",VLOOKUP($Q186,'Dept Head vs YTD acct'!$A$5:$M$500,11,FALSE))</f>
        <v>54448.15</v>
      </c>
      <c r="K186" s="10">
        <f t="shared" si="4"/>
        <v>-42448.15</v>
      </c>
      <c r="L186" s="6">
        <f t="shared" si="5"/>
        <v>4.5373000000000001</v>
      </c>
      <c r="Q186">
        <f>IF((MAX($Q$4:Q185)+1)&gt;Data!$C$1,"",MAX($Q$4:Q185)+1)</f>
        <v>182</v>
      </c>
    </row>
    <row r="187" spans="1:17" x14ac:dyDescent="0.2">
      <c r="A187" t="str">
        <f>IF($Q187="","",VLOOKUP($Q187,'Dept Head vs YTD acct'!$A$5:$M$500,2,FALSE))</f>
        <v>A</v>
      </c>
      <c r="B187" t="str">
        <f>IF($Q187="","",VLOOKUP($Q187,'Dept Head vs YTD acct'!$A$5:$M$500,3,FALSE))</f>
        <v>GENERAL FUND</v>
      </c>
      <c r="C187" t="str">
        <f>IF($Q187="","",VLOOKUP($Q187,'Dept Head vs YTD acct'!$A$5:$M$500,4,FALSE))</f>
        <v>3020</v>
      </c>
      <c r="D187" t="str">
        <f>IF($Q187="","",VLOOKUP($Q187,'Dept Head vs YTD acct'!$A$5:$M$500,5,FALSE))</f>
        <v>COMMUNICATION SYSTEM</v>
      </c>
      <c r="E187" t="str">
        <f>IF($Q187="","",VLOOKUP($Q187,'Dept Head vs YTD acct'!$A$5:$M$500,6,FALSE))</f>
        <v>2000</v>
      </c>
      <c r="F187" t="str">
        <f>IF($Q187="","",VLOOKUP($Q187,'Dept Head vs YTD acct'!$A$5:$M$500,7,FALSE))</f>
        <v>EQUIPMENT</v>
      </c>
      <c r="G187" t="str">
        <f>IF($Q187="","",VLOOKUP($Q187,'Dept Head vs YTD acct'!$A$5:$M$500,8,FALSE))</f>
        <v>2511</v>
      </c>
      <c r="H187" t="str">
        <f>IF($Q187="","",VLOOKUP($Q187,'Dept Head vs YTD acct'!$A$5:$M$500,9,FALSE))</f>
        <v>P.S.A.P. EQUIPMENT</v>
      </c>
      <c r="I187" s="10">
        <f>IF($Q187="","",VLOOKUP($Q187,'Dept Head vs YTD acct'!$A$5:$M$500,10,FALSE))</f>
        <v>0</v>
      </c>
      <c r="J187" s="10">
        <f>IF($Q187="","",VLOOKUP($Q187,'Dept Head vs YTD acct'!$A$5:$M$500,11,FALSE))</f>
        <v>46167.32</v>
      </c>
      <c r="K187" s="10">
        <f t="shared" si="4"/>
        <v>-46167.32</v>
      </c>
      <c r="L187" s="6">
        <f t="shared" si="5"/>
        <v>0</v>
      </c>
      <c r="Q187">
        <f>IF((MAX($Q$4:Q186)+1)&gt;Data!$C$1,"",MAX($Q$4:Q186)+1)</f>
        <v>183</v>
      </c>
    </row>
    <row r="188" spans="1:17" x14ac:dyDescent="0.2">
      <c r="A188" t="str">
        <f>IF($Q188="","",VLOOKUP($Q188,'Dept Head vs YTD acct'!$A$5:$M$500,2,FALSE))</f>
        <v>A</v>
      </c>
      <c r="B188" t="str">
        <f>IF($Q188="","",VLOOKUP($Q188,'Dept Head vs YTD acct'!$A$5:$M$500,3,FALSE))</f>
        <v>GENERAL FUND</v>
      </c>
      <c r="C188" t="str">
        <f>IF($Q188="","",VLOOKUP($Q188,'Dept Head vs YTD acct'!$A$5:$M$500,4,FALSE))</f>
        <v>6010</v>
      </c>
      <c r="D188" t="str">
        <f>IF($Q188="","",VLOOKUP($Q188,'Dept Head vs YTD acct'!$A$5:$M$500,5,FALSE))</f>
        <v>SOCIAL SERVICES ADMIN</v>
      </c>
      <c r="E188" t="str">
        <f>IF($Q188="","",VLOOKUP($Q188,'Dept Head vs YTD acct'!$A$5:$M$500,6,FALSE))</f>
        <v>1000</v>
      </c>
      <c r="F188" t="str">
        <f>IF($Q188="","",VLOOKUP($Q188,'Dept Head vs YTD acct'!$A$5:$M$500,7,FALSE))</f>
        <v>PERSONAL SERVICES</v>
      </c>
      <c r="G188" t="str">
        <f>IF($Q188="","",VLOOKUP($Q188,'Dept Head vs YTD acct'!$A$5:$M$500,8,FALSE))</f>
        <v>1901</v>
      </c>
      <c r="H188" t="str">
        <f>IF($Q188="","",VLOOKUP($Q188,'Dept Head vs YTD acct'!$A$5:$M$500,9,FALSE))</f>
        <v>OVERTIME</v>
      </c>
      <c r="I188" s="10">
        <f>IF($Q188="","",VLOOKUP($Q188,'Dept Head vs YTD acct'!$A$5:$M$500,10,FALSE))</f>
        <v>60000</v>
      </c>
      <c r="J188" s="10">
        <f>IF($Q188="","",VLOOKUP($Q188,'Dept Head vs YTD acct'!$A$5:$M$500,11,FALSE))</f>
        <v>109598.12</v>
      </c>
      <c r="K188" s="10">
        <f t="shared" si="4"/>
        <v>-49598.119999999995</v>
      </c>
      <c r="L188" s="6">
        <f t="shared" si="5"/>
        <v>1.8266</v>
      </c>
      <c r="Q188">
        <f>IF((MAX($Q$4:Q187)+1)&gt;Data!$C$1,"",MAX($Q$4:Q187)+1)</f>
        <v>184</v>
      </c>
    </row>
    <row r="189" spans="1:17" x14ac:dyDescent="0.2">
      <c r="A189" t="str">
        <f>IF($Q189="","",VLOOKUP($Q189,'Dept Head vs YTD acct'!$A$5:$M$500,2,FALSE))</f>
        <v>A</v>
      </c>
      <c r="B189" t="str">
        <f>IF($Q189="","",VLOOKUP($Q189,'Dept Head vs YTD acct'!$A$5:$M$500,3,FALSE))</f>
        <v>GENERAL FUND</v>
      </c>
      <c r="C189" t="str">
        <f>IF($Q189="","",VLOOKUP($Q189,'Dept Head vs YTD acct'!$A$5:$M$500,4,FALSE))</f>
        <v>6142</v>
      </c>
      <c r="D189" t="str">
        <f>IF($Q189="","",VLOOKUP($Q189,'Dept Head vs YTD acct'!$A$5:$M$500,5,FALSE))</f>
        <v>EMERGENCY ASSISTANCE-ADULTS</v>
      </c>
      <c r="E189" t="str">
        <f>IF($Q189="","",VLOOKUP($Q189,'Dept Head vs YTD acct'!$A$5:$M$500,6,FALSE))</f>
        <v>4000</v>
      </c>
      <c r="F189" t="str">
        <f>IF($Q189="","",VLOOKUP($Q189,'Dept Head vs YTD acct'!$A$5:$M$500,7,FALSE))</f>
        <v>CONTRACTUAL EXPENSES</v>
      </c>
      <c r="G189" t="str">
        <f>IF($Q189="","",VLOOKUP($Q189,'Dept Head vs YTD acct'!$A$5:$M$500,8,FALSE))</f>
        <v>4639</v>
      </c>
      <c r="H189" t="str">
        <f>IF($Q189="","",VLOOKUP($Q189,'Dept Head vs YTD acct'!$A$5:$M$500,9,FALSE))</f>
        <v>EMERGENCY ASSISTANCE</v>
      </c>
      <c r="I189" s="10">
        <f>IF($Q189="","",VLOOKUP($Q189,'Dept Head vs YTD acct'!$A$5:$M$500,10,FALSE))</f>
        <v>75000</v>
      </c>
      <c r="J189" s="10">
        <f>IF($Q189="","",VLOOKUP($Q189,'Dept Head vs YTD acct'!$A$5:$M$500,11,FALSE))</f>
        <v>126715.87</v>
      </c>
      <c r="K189" s="10">
        <f t="shared" si="4"/>
        <v>-51715.869999999995</v>
      </c>
      <c r="L189" s="6">
        <f t="shared" si="5"/>
        <v>1.6895</v>
      </c>
      <c r="Q189">
        <f>IF((MAX($Q$4:Q188)+1)&gt;Data!$C$1,"",MAX($Q$4:Q188)+1)</f>
        <v>185</v>
      </c>
    </row>
    <row r="190" spans="1:17" x14ac:dyDescent="0.2">
      <c r="A190" t="str">
        <f>IF($Q190="","",VLOOKUP($Q190,'Dept Head vs YTD acct'!$A$5:$M$500,2,FALSE))</f>
        <v>A</v>
      </c>
      <c r="B190" t="str">
        <f>IF($Q190="","",VLOOKUP($Q190,'Dept Head vs YTD acct'!$A$5:$M$500,3,FALSE))</f>
        <v>GENERAL FUND</v>
      </c>
      <c r="C190" t="str">
        <f>IF($Q190="","",VLOOKUP($Q190,'Dept Head vs YTD acct'!$A$5:$M$500,4,FALSE))</f>
        <v>3110</v>
      </c>
      <c r="D190" t="str">
        <f>IF($Q190="","",VLOOKUP($Q190,'Dept Head vs YTD acct'!$A$5:$M$500,5,FALSE))</f>
        <v>SHERIFF</v>
      </c>
      <c r="E190" t="str">
        <f>IF($Q190="","",VLOOKUP($Q190,'Dept Head vs YTD acct'!$A$5:$M$500,6,FALSE))</f>
        <v>2000</v>
      </c>
      <c r="F190" t="str">
        <f>IF($Q190="","",VLOOKUP($Q190,'Dept Head vs YTD acct'!$A$5:$M$500,7,FALSE))</f>
        <v>EQUIPMENT</v>
      </c>
      <c r="G190" t="str">
        <f>IF($Q190="","",VLOOKUP($Q190,'Dept Head vs YTD acct'!$A$5:$M$500,8,FALSE))</f>
        <v>2401</v>
      </c>
      <c r="H190" t="str">
        <f>IF($Q190="","",VLOOKUP($Q190,'Dept Head vs YTD acct'!$A$5:$M$500,9,FALSE))</f>
        <v>VEHICLES</v>
      </c>
      <c r="I190" s="10">
        <f>IF($Q190="","",VLOOKUP($Q190,'Dept Head vs YTD acct'!$A$5:$M$500,10,FALSE))</f>
        <v>142739</v>
      </c>
      <c r="J190" s="10">
        <f>IF($Q190="","",VLOOKUP($Q190,'Dept Head vs YTD acct'!$A$5:$M$500,11,FALSE))</f>
        <v>196187.5</v>
      </c>
      <c r="K190" s="10">
        <f t="shared" si="4"/>
        <v>-53448.5</v>
      </c>
      <c r="L190" s="6">
        <f t="shared" si="5"/>
        <v>1.3744000000000001</v>
      </c>
      <c r="Q190">
        <f>IF((MAX($Q$4:Q189)+1)&gt;Data!$C$1,"",MAX($Q$4:Q189)+1)</f>
        <v>186</v>
      </c>
    </row>
    <row r="191" spans="1:17" x14ac:dyDescent="0.2">
      <c r="A191" t="str">
        <f>IF($Q191="","",VLOOKUP($Q191,'Dept Head vs YTD acct'!$A$5:$M$500,2,FALSE))</f>
        <v>A</v>
      </c>
      <c r="B191" t="str">
        <f>IF($Q191="","",VLOOKUP($Q191,'Dept Head vs YTD acct'!$A$5:$M$500,3,FALSE))</f>
        <v>GENERAL FUND</v>
      </c>
      <c r="C191" t="str">
        <f>IF($Q191="","",VLOOKUP($Q191,'Dept Head vs YTD acct'!$A$5:$M$500,4,FALSE))</f>
        <v>1430</v>
      </c>
      <c r="D191" t="str">
        <f>IF($Q191="","",VLOOKUP($Q191,'Dept Head vs YTD acct'!$A$5:$M$500,5,FALSE))</f>
        <v>PERSONNEL</v>
      </c>
      <c r="E191" t="str">
        <f>IF($Q191="","",VLOOKUP($Q191,'Dept Head vs YTD acct'!$A$5:$M$500,6,FALSE))</f>
        <v>1000</v>
      </c>
      <c r="F191" t="str">
        <f>IF($Q191="","",VLOOKUP($Q191,'Dept Head vs YTD acct'!$A$5:$M$500,7,FALSE))</f>
        <v>PERSONAL SERVICES</v>
      </c>
      <c r="G191" t="str">
        <f>IF($Q191="","",VLOOKUP($Q191,'Dept Head vs YTD acct'!$A$5:$M$500,8,FALSE))</f>
        <v>1002</v>
      </c>
      <c r="H191" t="str">
        <f>IF($Q191="","",VLOOKUP($Q191,'Dept Head vs YTD acct'!$A$5:$M$500,9,FALSE))</f>
        <v>PERSONNEL OFFICER</v>
      </c>
      <c r="I191" s="10">
        <f>IF($Q191="","",VLOOKUP($Q191,'Dept Head vs YTD acct'!$A$5:$M$500,10,FALSE))</f>
        <v>0</v>
      </c>
      <c r="J191" s="10">
        <f>IF($Q191="","",VLOOKUP($Q191,'Dept Head vs YTD acct'!$A$5:$M$500,11,FALSE))</f>
        <v>56241.54</v>
      </c>
      <c r="K191" s="10">
        <f t="shared" si="4"/>
        <v>-56241.54</v>
      </c>
      <c r="L191" s="6">
        <f t="shared" si="5"/>
        <v>0</v>
      </c>
      <c r="Q191">
        <f>IF((MAX($Q$4:Q190)+1)&gt;Data!$C$1,"",MAX($Q$4:Q190)+1)</f>
        <v>187</v>
      </c>
    </row>
    <row r="192" spans="1:17" x14ac:dyDescent="0.2">
      <c r="A192" t="str">
        <f>IF($Q192="","",VLOOKUP($Q192,'Dept Head vs YTD acct'!$A$5:$M$500,2,FALSE))</f>
        <v>A</v>
      </c>
      <c r="B192" t="str">
        <f>IF($Q192="","",VLOOKUP($Q192,'Dept Head vs YTD acct'!$A$5:$M$500,3,FALSE))</f>
        <v>GENERAL FUND</v>
      </c>
      <c r="C192" t="str">
        <f>IF($Q192="","",VLOOKUP($Q192,'Dept Head vs YTD acct'!$A$5:$M$500,4,FALSE))</f>
        <v>6010</v>
      </c>
      <c r="D192" t="str">
        <f>IF($Q192="","",VLOOKUP($Q192,'Dept Head vs YTD acct'!$A$5:$M$500,5,FALSE))</f>
        <v>SOCIAL SERVICES ADMIN</v>
      </c>
      <c r="E192" t="str">
        <f>IF($Q192="","",VLOOKUP($Q192,'Dept Head vs YTD acct'!$A$5:$M$500,6,FALSE))</f>
        <v>1000</v>
      </c>
      <c r="F192" t="str">
        <f>IF($Q192="","",VLOOKUP($Q192,'Dept Head vs YTD acct'!$A$5:$M$500,7,FALSE))</f>
        <v>PERSONAL SERVICES</v>
      </c>
      <c r="G192" t="str">
        <f>IF($Q192="","",VLOOKUP($Q192,'Dept Head vs YTD acct'!$A$5:$M$500,8,FALSE))</f>
        <v>1301</v>
      </c>
      <c r="H192" t="str">
        <f>IF($Q192="","",VLOOKUP($Q192,'Dept Head vs YTD acct'!$A$5:$M$500,9,FALSE))</f>
        <v>HEAD SOC WELFARE EXAM G20</v>
      </c>
      <c r="I192" s="10">
        <f>IF($Q192="","",VLOOKUP($Q192,'Dept Head vs YTD acct'!$A$5:$M$500,10,FALSE))</f>
        <v>2000</v>
      </c>
      <c r="J192" s="10">
        <f>IF($Q192="","",VLOOKUP($Q192,'Dept Head vs YTD acct'!$A$5:$M$500,11,FALSE))</f>
        <v>60611</v>
      </c>
      <c r="K192" s="10">
        <f t="shared" si="4"/>
        <v>-58611</v>
      </c>
      <c r="L192" s="6">
        <f t="shared" si="5"/>
        <v>30.305499999999999</v>
      </c>
      <c r="Q192">
        <f>IF((MAX($Q$4:Q191)+1)&gt;Data!$C$1,"",MAX($Q$4:Q191)+1)</f>
        <v>188</v>
      </c>
    </row>
    <row r="193" spans="1:17" x14ac:dyDescent="0.2">
      <c r="A193" t="str">
        <f>IF($Q193="","",VLOOKUP($Q193,'Dept Head vs YTD acct'!$A$5:$M$500,2,FALSE))</f>
        <v>A</v>
      </c>
      <c r="B193" t="str">
        <f>IF($Q193="","",VLOOKUP($Q193,'Dept Head vs YTD acct'!$A$5:$M$500,3,FALSE))</f>
        <v>GENERAL FUND</v>
      </c>
      <c r="C193" t="str">
        <f>IF($Q193="","",VLOOKUP($Q193,'Dept Head vs YTD acct'!$A$5:$M$500,4,FALSE))</f>
        <v>1989</v>
      </c>
      <c r="D193" t="str">
        <f>IF($Q193="","",VLOOKUP($Q193,'Dept Head vs YTD acct'!$A$5:$M$500,5,FALSE))</f>
        <v>SALES TAX REVENUE SHARING</v>
      </c>
      <c r="E193" t="str">
        <f>IF($Q193="","",VLOOKUP($Q193,'Dept Head vs YTD acct'!$A$5:$M$500,6,FALSE))</f>
        <v>4000</v>
      </c>
      <c r="F193" t="str">
        <f>IF($Q193="","",VLOOKUP($Q193,'Dept Head vs YTD acct'!$A$5:$M$500,7,FALSE))</f>
        <v>CONTRACTUAL EXPENSES</v>
      </c>
      <c r="G193" t="str">
        <f>IF($Q193="","",VLOOKUP($Q193,'Dept Head vs YTD acct'!$A$5:$M$500,8,FALSE))</f>
        <v>4308</v>
      </c>
      <c r="H193" t="str">
        <f>IF($Q193="","",VLOOKUP($Q193,'Dept Head vs YTD acct'!$A$5:$M$500,9,FALSE))</f>
        <v>REVENUE SHARING</v>
      </c>
      <c r="I193" s="10">
        <f>IF($Q193="","",VLOOKUP($Q193,'Dept Head vs YTD acct'!$A$5:$M$500,10,FALSE))</f>
        <v>734847</v>
      </c>
      <c r="J193" s="10">
        <f>IF($Q193="","",VLOOKUP($Q193,'Dept Head vs YTD acct'!$A$5:$M$500,11,FALSE))</f>
        <v>793710.88</v>
      </c>
      <c r="K193" s="10">
        <f t="shared" si="4"/>
        <v>-58863.880000000005</v>
      </c>
      <c r="L193" s="6">
        <f t="shared" si="5"/>
        <v>1.0801000000000001</v>
      </c>
      <c r="Q193">
        <f>IF((MAX($Q$4:Q192)+1)&gt;Data!$C$1,"",MAX($Q$4:Q192)+1)</f>
        <v>189</v>
      </c>
    </row>
    <row r="194" spans="1:17" x14ac:dyDescent="0.2">
      <c r="A194" t="str">
        <f>IF($Q194="","",VLOOKUP($Q194,'Dept Head vs YTD acct'!$A$5:$M$500,2,FALSE))</f>
        <v>A</v>
      </c>
      <c r="B194" t="str">
        <f>IF($Q194="","",VLOOKUP($Q194,'Dept Head vs YTD acct'!$A$5:$M$500,3,FALSE))</f>
        <v>GENERAL FUND</v>
      </c>
      <c r="C194" t="str">
        <f>IF($Q194="","",VLOOKUP($Q194,'Dept Head vs YTD acct'!$A$5:$M$500,4,FALSE))</f>
        <v>4310</v>
      </c>
      <c r="D194" t="str">
        <f>IF($Q194="","",VLOOKUP($Q194,'Dept Head vs YTD acct'!$A$5:$M$500,5,FALSE))</f>
        <v>MENTAL HEALTH</v>
      </c>
      <c r="E194" t="str">
        <f>IF($Q194="","",VLOOKUP($Q194,'Dept Head vs YTD acct'!$A$5:$M$500,6,FALSE))</f>
        <v>2000</v>
      </c>
      <c r="F194" t="str">
        <f>IF($Q194="","",VLOOKUP($Q194,'Dept Head vs YTD acct'!$A$5:$M$500,7,FALSE))</f>
        <v>EQUIPMENT</v>
      </c>
      <c r="G194" t="str">
        <f>IF($Q194="","",VLOOKUP($Q194,'Dept Head vs YTD acct'!$A$5:$M$500,8,FALSE))</f>
        <v>2224</v>
      </c>
      <c r="H194" t="str">
        <f>IF($Q194="","",VLOOKUP($Q194,'Dept Head vs YTD acct'!$A$5:$M$500,9,FALSE))</f>
        <v>COMPUTER EQUIPMENT</v>
      </c>
      <c r="I194" s="10">
        <f>IF($Q194="","",VLOOKUP($Q194,'Dept Head vs YTD acct'!$A$5:$M$500,10,FALSE))</f>
        <v>5000</v>
      </c>
      <c r="J194" s="10">
        <f>IF($Q194="","",VLOOKUP($Q194,'Dept Head vs YTD acct'!$A$5:$M$500,11,FALSE))</f>
        <v>66003.12</v>
      </c>
      <c r="K194" s="10">
        <f t="shared" si="4"/>
        <v>-61003.119999999995</v>
      </c>
      <c r="L194" s="6">
        <f t="shared" si="5"/>
        <v>13.2006</v>
      </c>
      <c r="Q194">
        <f>IF((MAX($Q$4:Q193)+1)&gt;Data!$C$1,"",MAX($Q$4:Q193)+1)</f>
        <v>190</v>
      </c>
    </row>
    <row r="195" spans="1:17" x14ac:dyDescent="0.2">
      <c r="A195" t="str">
        <f>IF($Q195="","",VLOOKUP($Q195,'Dept Head vs YTD acct'!$A$5:$M$500,2,FALSE))</f>
        <v>A</v>
      </c>
      <c r="B195" t="str">
        <f>IF($Q195="","",VLOOKUP($Q195,'Dept Head vs YTD acct'!$A$5:$M$500,3,FALSE))</f>
        <v>GENERAL FUND</v>
      </c>
      <c r="C195" t="str">
        <f>IF($Q195="","",VLOOKUP($Q195,'Dept Head vs YTD acct'!$A$5:$M$500,4,FALSE))</f>
        <v>5630</v>
      </c>
      <c r="D195" t="str">
        <f>IF($Q195="","",VLOOKUP($Q195,'Dept Head vs YTD acct'!$A$5:$M$500,5,FALSE))</f>
        <v>TRANSPORTATION</v>
      </c>
      <c r="E195" t="str">
        <f>IF($Q195="","",VLOOKUP($Q195,'Dept Head vs YTD acct'!$A$5:$M$500,6,FALSE))</f>
        <v>2000</v>
      </c>
      <c r="F195" t="str">
        <f>IF($Q195="","",VLOOKUP($Q195,'Dept Head vs YTD acct'!$A$5:$M$500,7,FALSE))</f>
        <v>EQUIPMENT</v>
      </c>
      <c r="G195" t="str">
        <f>IF($Q195="","",VLOOKUP($Q195,'Dept Head vs YTD acct'!$A$5:$M$500,8,FALSE))</f>
        <v>2450</v>
      </c>
      <c r="H195" t="str">
        <f>IF($Q195="","",VLOOKUP($Q195,'Dept Head vs YTD acct'!$A$5:$M$500,9,FALSE))</f>
        <v>BUSES</v>
      </c>
      <c r="I195" s="10">
        <f>IF($Q195="","",VLOOKUP($Q195,'Dept Head vs YTD acct'!$A$5:$M$500,10,FALSE))</f>
        <v>381670</v>
      </c>
      <c r="J195" s="10">
        <f>IF($Q195="","",VLOOKUP($Q195,'Dept Head vs YTD acct'!$A$5:$M$500,11,FALSE))</f>
        <v>446971.08</v>
      </c>
      <c r="K195" s="10">
        <f t="shared" si="4"/>
        <v>-65301.080000000016</v>
      </c>
      <c r="L195" s="6">
        <f t="shared" si="5"/>
        <v>1.1711</v>
      </c>
      <c r="Q195">
        <f>IF((MAX($Q$4:Q194)+1)&gt;Data!$C$1,"",MAX($Q$4:Q194)+1)</f>
        <v>191</v>
      </c>
    </row>
    <row r="196" spans="1:17" x14ac:dyDescent="0.2">
      <c r="A196" t="str">
        <f>IF($Q196="","",VLOOKUP($Q196,'Dept Head vs YTD acct'!$A$5:$M$500,2,FALSE))</f>
        <v>A</v>
      </c>
      <c r="B196" t="str">
        <f>IF($Q196="","",VLOOKUP($Q196,'Dept Head vs YTD acct'!$A$5:$M$500,3,FALSE))</f>
        <v>GENERAL FUND</v>
      </c>
      <c r="C196" t="str">
        <f>IF($Q196="","",VLOOKUP($Q196,'Dept Head vs YTD acct'!$A$5:$M$500,4,FALSE))</f>
        <v>6010</v>
      </c>
      <c r="D196" t="str">
        <f>IF($Q196="","",VLOOKUP($Q196,'Dept Head vs YTD acct'!$A$5:$M$500,5,FALSE))</f>
        <v>SOCIAL SERVICES ADMIN</v>
      </c>
      <c r="E196" t="str">
        <f>IF($Q196="","",VLOOKUP($Q196,'Dept Head vs YTD acct'!$A$5:$M$500,6,FALSE))</f>
        <v>4000</v>
      </c>
      <c r="F196" t="str">
        <f>IF($Q196="","",VLOOKUP($Q196,'Dept Head vs YTD acct'!$A$5:$M$500,7,FALSE))</f>
        <v>CONTRACTUAL EXPENSES</v>
      </c>
      <c r="G196" t="str">
        <f>IF($Q196="","",VLOOKUP($Q196,'Dept Head vs YTD acct'!$A$5:$M$500,8,FALSE))</f>
        <v>4615</v>
      </c>
      <c r="H196" t="str">
        <f>IF($Q196="","",VLOOKUP($Q196,'Dept Head vs YTD acct'!$A$5:$M$500,9,FALSE))</f>
        <v>FLEXIBLE FAMILY FUND SERVICE</v>
      </c>
      <c r="I196" s="10">
        <f>IF($Q196="","",VLOOKUP($Q196,'Dept Head vs YTD acct'!$A$5:$M$500,10,FALSE))</f>
        <v>205000</v>
      </c>
      <c r="J196" s="10">
        <f>IF($Q196="","",VLOOKUP($Q196,'Dept Head vs YTD acct'!$A$5:$M$500,11,FALSE))</f>
        <v>271180.79999999999</v>
      </c>
      <c r="K196" s="10">
        <f t="shared" si="4"/>
        <v>-66180.799999999988</v>
      </c>
      <c r="L196" s="6">
        <f t="shared" si="5"/>
        <v>1.3228</v>
      </c>
      <c r="Q196">
        <f>IF((MAX($Q$4:Q195)+1)&gt;Data!$C$1,"",MAX($Q$4:Q195)+1)</f>
        <v>192</v>
      </c>
    </row>
    <row r="197" spans="1:17" x14ac:dyDescent="0.2">
      <c r="A197" t="str">
        <f>IF($Q197="","",VLOOKUP($Q197,'Dept Head vs YTD acct'!$A$5:$M$500,2,FALSE))</f>
        <v>A</v>
      </c>
      <c r="B197" t="str">
        <f>IF($Q197="","",VLOOKUP($Q197,'Dept Head vs YTD acct'!$A$5:$M$500,3,FALSE))</f>
        <v>GENERAL FUND</v>
      </c>
      <c r="C197" t="str">
        <f>IF($Q197="","",VLOOKUP($Q197,'Dept Head vs YTD acct'!$A$5:$M$500,4,FALSE))</f>
        <v>1620</v>
      </c>
      <c r="D197" t="str">
        <f>IF($Q197="","",VLOOKUP($Q197,'Dept Head vs YTD acct'!$A$5:$M$500,5,FALSE))</f>
        <v>BUILDINGS &amp; GROUNDS</v>
      </c>
      <c r="E197" t="str">
        <f>IF($Q197="","",VLOOKUP($Q197,'Dept Head vs YTD acct'!$A$5:$M$500,6,FALSE))</f>
        <v>4000</v>
      </c>
      <c r="F197" t="str">
        <f>IF($Q197="","",VLOOKUP($Q197,'Dept Head vs YTD acct'!$A$5:$M$500,7,FALSE))</f>
        <v>CONTRACTUAL EXPENSES</v>
      </c>
      <c r="G197" t="str">
        <f>IF($Q197="","",VLOOKUP($Q197,'Dept Head vs YTD acct'!$A$5:$M$500,8,FALSE))</f>
        <v>4604</v>
      </c>
      <c r="H197" t="str">
        <f>IF($Q197="","",VLOOKUP($Q197,'Dept Head vs YTD acct'!$A$5:$M$500,9,FALSE))</f>
        <v>COURTHOUSE REPAIRS &amp; MAINT.</v>
      </c>
      <c r="I197" s="10">
        <f>IF($Q197="","",VLOOKUP($Q197,'Dept Head vs YTD acct'!$A$5:$M$500,10,FALSE))</f>
        <v>75000</v>
      </c>
      <c r="J197" s="10">
        <f>IF($Q197="","",VLOOKUP($Q197,'Dept Head vs YTD acct'!$A$5:$M$500,11,FALSE))</f>
        <v>144811.22</v>
      </c>
      <c r="K197" s="10">
        <f t="shared" si="4"/>
        <v>-69811.22</v>
      </c>
      <c r="L197" s="6">
        <f t="shared" si="5"/>
        <v>1.9308000000000001</v>
      </c>
      <c r="Q197">
        <f>IF((MAX($Q$4:Q196)+1)&gt;Data!$C$1,"",MAX($Q$4:Q196)+1)</f>
        <v>193</v>
      </c>
    </row>
    <row r="198" spans="1:17" x14ac:dyDescent="0.2">
      <c r="A198" t="str">
        <f>IF($Q198="","",VLOOKUP($Q198,'Dept Head vs YTD acct'!$A$5:$M$500,2,FALSE))</f>
        <v>A</v>
      </c>
      <c r="B198" t="str">
        <f>IF($Q198="","",VLOOKUP($Q198,'Dept Head vs YTD acct'!$A$5:$M$500,3,FALSE))</f>
        <v>GENERAL FUND</v>
      </c>
      <c r="C198" t="str">
        <f>IF($Q198="","",VLOOKUP($Q198,'Dept Head vs YTD acct'!$A$5:$M$500,4,FALSE))</f>
        <v>1185</v>
      </c>
      <c r="D198" t="str">
        <f>IF($Q198="","",VLOOKUP($Q198,'Dept Head vs YTD acct'!$A$5:$M$500,5,FALSE))</f>
        <v>CORONERS &amp; MEDICAL EXAMINERS</v>
      </c>
      <c r="E198" t="str">
        <f>IF($Q198="","",VLOOKUP($Q198,'Dept Head vs YTD acct'!$A$5:$M$500,6,FALSE))</f>
        <v>4000</v>
      </c>
      <c r="F198" t="str">
        <f>IF($Q198="","",VLOOKUP($Q198,'Dept Head vs YTD acct'!$A$5:$M$500,7,FALSE))</f>
        <v>CONTRACTUAL EXPENSES</v>
      </c>
      <c r="G198" t="str">
        <f>IF($Q198="","",VLOOKUP($Q198,'Dept Head vs YTD acct'!$A$5:$M$500,8,FALSE))</f>
        <v>4260</v>
      </c>
      <c r="H198" t="str">
        <f>IF($Q198="","",VLOOKUP($Q198,'Dept Head vs YTD acct'!$A$5:$M$500,9,FALSE))</f>
        <v>AUTOPSIES</v>
      </c>
      <c r="I198" s="10">
        <f>IF($Q198="","",VLOOKUP($Q198,'Dept Head vs YTD acct'!$A$5:$M$500,10,FALSE))</f>
        <v>25000</v>
      </c>
      <c r="J198" s="10">
        <f>IF($Q198="","",VLOOKUP($Q198,'Dept Head vs YTD acct'!$A$5:$M$500,11,FALSE))</f>
        <v>95948.49</v>
      </c>
      <c r="K198" s="10">
        <f t="shared" ref="K198:K261" si="6">IF(Q198="","",I198-J198)</f>
        <v>-70948.490000000005</v>
      </c>
      <c r="L198" s="6">
        <f t="shared" ref="L198:L261" si="7">IF(Q198="","",IF(I198=0,0,ROUND((J198)/I198,4)))</f>
        <v>3.8378999999999999</v>
      </c>
      <c r="Q198">
        <f>IF((MAX($Q$4:Q197)+1)&gt;Data!$C$1,"",MAX($Q$4:Q197)+1)</f>
        <v>194</v>
      </c>
    </row>
    <row r="199" spans="1:17" x14ac:dyDescent="0.2">
      <c r="A199" t="str">
        <f>IF($Q199="","",VLOOKUP($Q199,'Dept Head vs YTD acct'!$A$5:$M$500,2,FALSE))</f>
        <v>A</v>
      </c>
      <c r="B199" t="str">
        <f>IF($Q199="","",VLOOKUP($Q199,'Dept Head vs YTD acct'!$A$5:$M$500,3,FALSE))</f>
        <v>GENERAL FUND</v>
      </c>
      <c r="C199" t="str">
        <f>IF($Q199="","",VLOOKUP($Q199,'Dept Head vs YTD acct'!$A$5:$M$500,4,FALSE))</f>
        <v>9566</v>
      </c>
      <c r="D199" t="str">
        <f>IF($Q199="","",VLOOKUP($Q199,'Dept Head vs YTD acct'!$A$5:$M$500,5,FALSE))</f>
        <v>TRANSFER TO DEBT SERVICE</v>
      </c>
      <c r="E199" t="str">
        <f>IF($Q199="","",VLOOKUP($Q199,'Dept Head vs YTD acct'!$A$5:$M$500,6,FALSE))</f>
        <v>9000</v>
      </c>
      <c r="F199" t="str">
        <f>IF($Q199="","",VLOOKUP($Q199,'Dept Head vs YTD acct'!$A$5:$M$500,7,FALSE))</f>
        <v>TRANSFERS</v>
      </c>
      <c r="G199" t="str">
        <f>IF($Q199="","",VLOOKUP($Q199,'Dept Head vs YTD acct'!$A$5:$M$500,8,FALSE))</f>
        <v>9002</v>
      </c>
      <c r="H199" t="str">
        <f>IF($Q199="","",VLOOKUP($Q199,'Dept Head vs YTD acct'!$A$5:$M$500,9,FALSE))</f>
        <v>TRANS./DEBT SERVICE FUND</v>
      </c>
      <c r="I199" s="10">
        <f>IF($Q199="","",VLOOKUP($Q199,'Dept Head vs YTD acct'!$A$5:$M$500,10,FALSE))</f>
        <v>812500</v>
      </c>
      <c r="J199" s="10">
        <f>IF($Q199="","",VLOOKUP($Q199,'Dept Head vs YTD acct'!$A$5:$M$500,11,FALSE))</f>
        <v>921308.65</v>
      </c>
      <c r="K199" s="10">
        <f t="shared" si="6"/>
        <v>-108808.65000000002</v>
      </c>
      <c r="L199" s="6">
        <f t="shared" si="7"/>
        <v>1.1338999999999999</v>
      </c>
      <c r="Q199">
        <f>IF((MAX($Q$4:Q198)+1)&gt;Data!$C$1,"",MAX($Q$4:Q198)+1)</f>
        <v>195</v>
      </c>
    </row>
    <row r="200" spans="1:17" x14ac:dyDescent="0.2">
      <c r="A200" t="str">
        <f>IF($Q200="","",VLOOKUP($Q200,'Dept Head vs YTD acct'!$A$5:$M$500,2,FALSE))</f>
        <v>A</v>
      </c>
      <c r="B200" t="str">
        <f>IF($Q200="","",VLOOKUP($Q200,'Dept Head vs YTD acct'!$A$5:$M$500,3,FALSE))</f>
        <v>GENERAL FUND</v>
      </c>
      <c r="C200" t="str">
        <f>IF($Q200="","",VLOOKUP($Q200,'Dept Head vs YTD acct'!$A$5:$M$500,4,FALSE))</f>
        <v>3410</v>
      </c>
      <c r="D200" t="str">
        <f>IF($Q200="","",VLOOKUP($Q200,'Dept Head vs YTD acct'!$A$5:$M$500,5,FALSE))</f>
        <v>EMERGENCY SVCS - FIRE PREV.</v>
      </c>
      <c r="E200" t="str">
        <f>IF($Q200="","",VLOOKUP($Q200,'Dept Head vs YTD acct'!$A$5:$M$500,6,FALSE))</f>
        <v>2000</v>
      </c>
      <c r="F200" t="str">
        <f>IF($Q200="","",VLOOKUP($Q200,'Dept Head vs YTD acct'!$A$5:$M$500,7,FALSE))</f>
        <v>EQUIPMENT</v>
      </c>
      <c r="G200" t="str">
        <f>IF($Q200="","",VLOOKUP($Q200,'Dept Head vs YTD acct'!$A$5:$M$500,8,FALSE))</f>
        <v>2927</v>
      </c>
      <c r="H200" t="str">
        <f>IF($Q200="","",VLOOKUP($Q200,'Dept Head vs YTD acct'!$A$5:$M$500,9,FALSE))</f>
        <v>FIRE PREVENTION EQUIP.</v>
      </c>
      <c r="I200" s="10">
        <f>IF($Q200="","",VLOOKUP($Q200,'Dept Head vs YTD acct'!$A$5:$M$500,10,FALSE))</f>
        <v>0</v>
      </c>
      <c r="J200" s="10">
        <f>IF($Q200="","",VLOOKUP($Q200,'Dept Head vs YTD acct'!$A$5:$M$500,11,FALSE))</f>
        <v>120000</v>
      </c>
      <c r="K200" s="10">
        <f t="shared" si="6"/>
        <v>-120000</v>
      </c>
      <c r="L200" s="6">
        <f t="shared" si="7"/>
        <v>0</v>
      </c>
      <c r="Q200">
        <f>IF((MAX($Q$4:Q199)+1)&gt;Data!$C$1,"",MAX($Q$4:Q199)+1)</f>
        <v>196</v>
      </c>
    </row>
    <row r="201" spans="1:17" x14ac:dyDescent="0.2">
      <c r="A201" t="str">
        <f>IF($Q201="","",VLOOKUP($Q201,'Dept Head vs YTD acct'!$A$5:$M$500,2,FALSE))</f>
        <v>A</v>
      </c>
      <c r="B201" t="str">
        <f>IF($Q201="","",VLOOKUP($Q201,'Dept Head vs YTD acct'!$A$5:$M$500,3,FALSE))</f>
        <v>GENERAL FUND</v>
      </c>
      <c r="C201" t="str">
        <f>IF($Q201="","",VLOOKUP($Q201,'Dept Head vs YTD acct'!$A$5:$M$500,4,FALSE))</f>
        <v>6123</v>
      </c>
      <c r="D201" t="str">
        <f>IF($Q201="","",VLOOKUP($Q201,'Dept Head vs YTD acct'!$A$5:$M$500,5,FALSE))</f>
        <v>JUVENILE DEL. FOSTER CARE</v>
      </c>
      <c r="E201" t="str">
        <f>IF($Q201="","",VLOOKUP($Q201,'Dept Head vs YTD acct'!$A$5:$M$500,6,FALSE))</f>
        <v>4000</v>
      </c>
      <c r="F201" t="str">
        <f>IF($Q201="","",VLOOKUP($Q201,'Dept Head vs YTD acct'!$A$5:$M$500,7,FALSE))</f>
        <v>CONTRACTUAL EXPENSES</v>
      </c>
      <c r="G201" t="str">
        <f>IF($Q201="","",VLOOKUP($Q201,'Dept Head vs YTD acct'!$A$5:$M$500,8,FALSE))</f>
        <v>4644</v>
      </c>
      <c r="H201" t="str">
        <f>IF($Q201="","",VLOOKUP($Q201,'Dept Head vs YTD acct'!$A$5:$M$500,9,FALSE))</f>
        <v>JD NONSECURE DETENTION</v>
      </c>
      <c r="I201" s="10">
        <f>IF($Q201="","",VLOOKUP($Q201,'Dept Head vs YTD acct'!$A$5:$M$500,10,FALSE))</f>
        <v>100000</v>
      </c>
      <c r="J201" s="10">
        <f>IF($Q201="","",VLOOKUP($Q201,'Dept Head vs YTD acct'!$A$5:$M$500,11,FALSE))</f>
        <v>225429.33</v>
      </c>
      <c r="K201" s="10">
        <f t="shared" si="6"/>
        <v>-125429.32999999999</v>
      </c>
      <c r="L201" s="6">
        <f t="shared" si="7"/>
        <v>2.2543000000000002</v>
      </c>
      <c r="Q201">
        <f>IF((MAX($Q$4:Q200)+1)&gt;Data!$C$1,"",MAX($Q$4:Q200)+1)</f>
        <v>197</v>
      </c>
    </row>
    <row r="202" spans="1:17" x14ac:dyDescent="0.2">
      <c r="A202" t="str">
        <f>IF($Q202="","",VLOOKUP($Q202,'Dept Head vs YTD acct'!$A$5:$M$500,2,FALSE))</f>
        <v>A</v>
      </c>
      <c r="B202" t="str">
        <f>IF($Q202="","",VLOOKUP($Q202,'Dept Head vs YTD acct'!$A$5:$M$500,3,FALSE))</f>
        <v>GENERAL FUND</v>
      </c>
      <c r="C202" t="str">
        <f>IF($Q202="","",VLOOKUP($Q202,'Dept Head vs YTD acct'!$A$5:$M$500,4,FALSE))</f>
        <v>6070</v>
      </c>
      <c r="D202" t="str">
        <f>IF($Q202="","",VLOOKUP($Q202,'Dept Head vs YTD acct'!$A$5:$M$500,5,FALSE))</f>
        <v>SERVICES FOR RECIPIENTS</v>
      </c>
      <c r="E202" t="str">
        <f>IF($Q202="","",VLOOKUP($Q202,'Dept Head vs YTD acct'!$A$5:$M$500,6,FALSE))</f>
        <v>4000</v>
      </c>
      <c r="F202" t="str">
        <f>IF($Q202="","",VLOOKUP($Q202,'Dept Head vs YTD acct'!$A$5:$M$500,7,FALSE))</f>
        <v>CONTRACTUAL EXPENSES</v>
      </c>
      <c r="G202" t="str">
        <f>IF($Q202="","",VLOOKUP($Q202,'Dept Head vs YTD acct'!$A$5:$M$500,8,FALSE))</f>
        <v>4600</v>
      </c>
      <c r="H202" t="str">
        <f>IF($Q202="","",VLOOKUP($Q202,'Dept Head vs YTD acct'!$A$5:$M$500,9,FALSE))</f>
        <v>MISC PREVENTIVE SERVICES</v>
      </c>
      <c r="I202" s="10">
        <f>IF($Q202="","",VLOOKUP($Q202,'Dept Head vs YTD acct'!$A$5:$M$500,10,FALSE))</f>
        <v>350000</v>
      </c>
      <c r="J202" s="10">
        <f>IF($Q202="","",VLOOKUP($Q202,'Dept Head vs YTD acct'!$A$5:$M$500,11,FALSE))</f>
        <v>497253.1</v>
      </c>
      <c r="K202" s="10">
        <f t="shared" si="6"/>
        <v>-147253.09999999998</v>
      </c>
      <c r="L202" s="6">
        <f t="shared" si="7"/>
        <v>1.4207000000000001</v>
      </c>
      <c r="Q202">
        <f>IF((MAX($Q$4:Q201)+1)&gt;Data!$C$1,"",MAX($Q$4:Q201)+1)</f>
        <v>198</v>
      </c>
    </row>
    <row r="203" spans="1:17" x14ac:dyDescent="0.2">
      <c r="A203" t="str">
        <f>IF($Q203="","",VLOOKUP($Q203,'Dept Head vs YTD acct'!$A$5:$M$500,2,FALSE))</f>
        <v>A</v>
      </c>
      <c r="B203" t="str">
        <f>IF($Q203="","",VLOOKUP($Q203,'Dept Head vs YTD acct'!$A$5:$M$500,3,FALSE))</f>
        <v>GENERAL FUND</v>
      </c>
      <c r="C203" t="str">
        <f>IF($Q203="","",VLOOKUP($Q203,'Dept Head vs YTD acct'!$A$5:$M$500,4,FALSE))</f>
        <v>4310</v>
      </c>
      <c r="D203" t="str">
        <f>IF($Q203="","",VLOOKUP($Q203,'Dept Head vs YTD acct'!$A$5:$M$500,5,FALSE))</f>
        <v>MENTAL HEALTH</v>
      </c>
      <c r="E203" t="str">
        <f>IF($Q203="","",VLOOKUP($Q203,'Dept Head vs YTD acct'!$A$5:$M$500,6,FALSE))</f>
        <v>4000</v>
      </c>
      <c r="F203" t="str">
        <f>IF($Q203="","",VLOOKUP($Q203,'Dept Head vs YTD acct'!$A$5:$M$500,7,FALSE))</f>
        <v>CONTRACTUAL EXPENSES</v>
      </c>
      <c r="G203" t="str">
        <f>IF($Q203="","",VLOOKUP($Q203,'Dept Head vs YTD acct'!$A$5:$M$500,8,FALSE))</f>
        <v>4224</v>
      </c>
      <c r="H203" t="str">
        <f>IF($Q203="","",VLOOKUP($Q203,'Dept Head vs YTD acct'!$A$5:$M$500,9,FALSE))</f>
        <v>CLINIC EXPENSE</v>
      </c>
      <c r="I203" s="10">
        <f>IF($Q203="","",VLOOKUP($Q203,'Dept Head vs YTD acct'!$A$5:$M$500,10,FALSE))</f>
        <v>35000</v>
      </c>
      <c r="J203" s="10">
        <f>IF($Q203="","",VLOOKUP($Q203,'Dept Head vs YTD acct'!$A$5:$M$500,11,FALSE))</f>
        <v>323995.62</v>
      </c>
      <c r="K203" s="10">
        <f t="shared" si="6"/>
        <v>-288995.62</v>
      </c>
      <c r="L203" s="6">
        <f t="shared" si="7"/>
        <v>9.2569999999999997</v>
      </c>
      <c r="Q203">
        <f>IF((MAX($Q$4:Q202)+1)&gt;Data!$C$1,"",MAX($Q$4:Q202)+1)</f>
        <v>199</v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G1391" workbookViewId="0">
      <selection activeCell="Q895" sqref="Q884:Q895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184</v>
      </c>
      <c r="B1">
        <f>MAX(B4:B2000)</f>
        <v>98</v>
      </c>
      <c r="C1">
        <f>MAX(C4:C2000)</f>
        <v>199</v>
      </c>
      <c r="D1">
        <f>MAX(D3:D2000)</f>
        <v>185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45</v>
      </c>
      <c r="F4" s="7" t="s">
        <v>46</v>
      </c>
      <c r="G4" s="7" t="s">
        <v>47</v>
      </c>
      <c r="H4" s="7" t="s">
        <v>48</v>
      </c>
      <c r="I4" s="7" t="s">
        <v>49</v>
      </c>
      <c r="J4" s="7" t="s">
        <v>50</v>
      </c>
      <c r="K4" s="7" t="s">
        <v>51</v>
      </c>
      <c r="L4" s="7" t="s">
        <v>52</v>
      </c>
      <c r="M4" s="8">
        <v>191595</v>
      </c>
      <c r="N4" s="8">
        <v>191597</v>
      </c>
      <c r="O4" s="8">
        <v>0</v>
      </c>
      <c r="P4" s="8">
        <v>191596.17</v>
      </c>
      <c r="Q4" s="8">
        <v>191596.17</v>
      </c>
      <c r="R4" s="8">
        <v>191595</v>
      </c>
      <c r="S4" s="4">
        <f>M4-O4-Q4</f>
        <v>-1.1700000000128057</v>
      </c>
      <c r="T4" s="6">
        <f>IF(M4=0,0,ROUND((O4+Q4)/M4,4))</f>
        <v>1</v>
      </c>
      <c r="U4" s="4">
        <f>N4-O4-Q4</f>
        <v>0.82999999998719431</v>
      </c>
      <c r="V4" s="6">
        <f>IF(N4=0,0,ROUND((O4+Q4)/N4,4))</f>
        <v>1</v>
      </c>
      <c r="W4" s="4">
        <f>R4-O4-Q4</f>
        <v>-1.1700000000128057</v>
      </c>
      <c r="X4" s="6">
        <f>IF(R4=0,0,ROUND((O4+Q4)/R4,4))</f>
        <v>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45</v>
      </c>
      <c r="F5" s="7" t="s">
        <v>46</v>
      </c>
      <c r="G5" s="7" t="s">
        <v>47</v>
      </c>
      <c r="H5" s="7" t="s">
        <v>48</v>
      </c>
      <c r="I5" s="7" t="s">
        <v>49</v>
      </c>
      <c r="J5" s="7" t="s">
        <v>50</v>
      </c>
      <c r="K5" s="7" t="s">
        <v>53</v>
      </c>
      <c r="L5" s="7" t="s">
        <v>54</v>
      </c>
      <c r="M5" s="8">
        <v>22213</v>
      </c>
      <c r="N5" s="8">
        <v>22213</v>
      </c>
      <c r="O5" s="8">
        <v>0</v>
      </c>
      <c r="P5" s="8">
        <v>22213</v>
      </c>
      <c r="Q5" s="8">
        <v>22213</v>
      </c>
      <c r="R5" s="8">
        <v>22213</v>
      </c>
      <c r="S5" s="4">
        <f t="shared" ref="S5:S68" si="7">M5-O5-Q5</f>
        <v>0</v>
      </c>
      <c r="T5" s="6">
        <f t="shared" ref="T5:T68" si="8">IF(M5=0,0,ROUND((O5+Q5)/M5,4))</f>
        <v>1</v>
      </c>
      <c r="U5" s="4">
        <f t="shared" ref="U5:U68" si="9">N5-O5-Q5</f>
        <v>0</v>
      </c>
      <c r="V5" s="6">
        <f t="shared" ref="V5:V68" si="10">IF(N5=0,0,ROUND((O5+Q5)/N5,4))</f>
        <v>1</v>
      </c>
      <c r="W5" s="4">
        <f t="shared" ref="W5:W68" si="11">R5-O5-Q5</f>
        <v>0</v>
      </c>
      <c r="X5" s="6">
        <f t="shared" ref="X5:X68" si="12">IF(R5=0,0,ROUND((O5+Q5)/R5,4))</f>
        <v>1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45</v>
      </c>
      <c r="F6" s="7" t="s">
        <v>46</v>
      </c>
      <c r="G6" s="7" t="s">
        <v>47</v>
      </c>
      <c r="H6" s="7" t="s">
        <v>48</v>
      </c>
      <c r="I6" s="7" t="s">
        <v>49</v>
      </c>
      <c r="J6" s="7" t="s">
        <v>50</v>
      </c>
      <c r="K6" s="7" t="s">
        <v>55</v>
      </c>
      <c r="L6" s="7" t="s">
        <v>56</v>
      </c>
      <c r="M6" s="8">
        <v>60160</v>
      </c>
      <c r="N6" s="8">
        <v>60160</v>
      </c>
      <c r="O6" s="8">
        <v>0</v>
      </c>
      <c r="P6" s="8">
        <v>60160</v>
      </c>
      <c r="Q6" s="8">
        <v>60160</v>
      </c>
      <c r="R6" s="8">
        <v>60160</v>
      </c>
      <c r="S6" s="4">
        <f t="shared" si="7"/>
        <v>0</v>
      </c>
      <c r="T6" s="6">
        <f t="shared" si="8"/>
        <v>1</v>
      </c>
      <c r="U6" s="4">
        <f t="shared" si="9"/>
        <v>0</v>
      </c>
      <c r="V6" s="6">
        <f t="shared" si="10"/>
        <v>1</v>
      </c>
      <c r="W6" s="4">
        <f t="shared" si="11"/>
        <v>0</v>
      </c>
      <c r="X6" s="6">
        <f t="shared" si="12"/>
        <v>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45</v>
      </c>
      <c r="F7" s="7" t="s">
        <v>46</v>
      </c>
      <c r="G7" s="7" t="s">
        <v>47</v>
      </c>
      <c r="H7" s="7" t="s">
        <v>48</v>
      </c>
      <c r="I7" s="7" t="s">
        <v>49</v>
      </c>
      <c r="J7" s="7" t="s">
        <v>50</v>
      </c>
      <c r="K7" s="7" t="s">
        <v>57</v>
      </c>
      <c r="L7" s="7" t="s">
        <v>58</v>
      </c>
      <c r="M7" s="8">
        <v>35353</v>
      </c>
      <c r="N7" s="8">
        <v>35353</v>
      </c>
      <c r="O7" s="8">
        <v>0</v>
      </c>
      <c r="P7" s="8">
        <v>35353</v>
      </c>
      <c r="Q7" s="8">
        <v>35353</v>
      </c>
      <c r="R7" s="8">
        <v>35353</v>
      </c>
      <c r="S7" s="4">
        <f t="shared" si="7"/>
        <v>0</v>
      </c>
      <c r="T7" s="6">
        <f t="shared" si="8"/>
        <v>1</v>
      </c>
      <c r="U7" s="4">
        <f t="shared" si="9"/>
        <v>0</v>
      </c>
      <c r="V7" s="6">
        <f t="shared" si="10"/>
        <v>1</v>
      </c>
      <c r="W7" s="4">
        <f t="shared" si="11"/>
        <v>0</v>
      </c>
      <c r="X7" s="6">
        <f t="shared" si="12"/>
        <v>1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45</v>
      </c>
      <c r="F8" s="7" t="s">
        <v>46</v>
      </c>
      <c r="G8" s="7" t="s">
        <v>47</v>
      </c>
      <c r="H8" s="7" t="s">
        <v>48</v>
      </c>
      <c r="I8" s="7" t="s">
        <v>49</v>
      </c>
      <c r="J8" s="7" t="s">
        <v>50</v>
      </c>
      <c r="K8" s="7" t="s">
        <v>59</v>
      </c>
      <c r="L8" s="7" t="s">
        <v>58</v>
      </c>
      <c r="M8" s="8">
        <v>38263</v>
      </c>
      <c r="N8" s="8">
        <v>38263</v>
      </c>
      <c r="O8" s="8">
        <v>0</v>
      </c>
      <c r="P8" s="8">
        <v>38263</v>
      </c>
      <c r="Q8" s="8">
        <v>38263</v>
      </c>
      <c r="R8" s="8">
        <v>38263</v>
      </c>
      <c r="S8" s="4">
        <f t="shared" si="7"/>
        <v>0</v>
      </c>
      <c r="T8" s="6">
        <f t="shared" si="8"/>
        <v>1</v>
      </c>
      <c r="U8" s="4">
        <f t="shared" si="9"/>
        <v>0</v>
      </c>
      <c r="V8" s="6">
        <f t="shared" si="10"/>
        <v>1</v>
      </c>
      <c r="W8" s="4">
        <f t="shared" si="11"/>
        <v>0</v>
      </c>
      <c r="X8" s="6">
        <f t="shared" si="12"/>
        <v>1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45</v>
      </c>
      <c r="F9" s="7" t="s">
        <v>46</v>
      </c>
      <c r="G9" s="7" t="s">
        <v>47</v>
      </c>
      <c r="H9" s="7" t="s">
        <v>48</v>
      </c>
      <c r="I9" s="7" t="s">
        <v>49</v>
      </c>
      <c r="J9" s="7" t="s">
        <v>50</v>
      </c>
      <c r="K9" s="7" t="s">
        <v>60</v>
      </c>
      <c r="L9" s="7" t="s">
        <v>61</v>
      </c>
      <c r="M9" s="8">
        <v>1500</v>
      </c>
      <c r="N9" s="8">
        <v>1500</v>
      </c>
      <c r="O9" s="8">
        <v>0</v>
      </c>
      <c r="P9" s="8">
        <v>1500</v>
      </c>
      <c r="Q9" s="8">
        <v>1500</v>
      </c>
      <c r="R9" s="8">
        <v>1500</v>
      </c>
      <c r="S9" s="4">
        <f t="shared" si="7"/>
        <v>0</v>
      </c>
      <c r="T9" s="6">
        <f t="shared" si="8"/>
        <v>1</v>
      </c>
      <c r="U9" s="4">
        <f t="shared" si="9"/>
        <v>0</v>
      </c>
      <c r="V9" s="6">
        <f t="shared" si="10"/>
        <v>1</v>
      </c>
      <c r="W9" s="4">
        <f t="shared" si="11"/>
        <v>0</v>
      </c>
      <c r="X9" s="6">
        <f t="shared" si="12"/>
        <v>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>
        <f>IF(E10="","",IF(AND(H10=H11,J10=J11),"",MAX($D$3:D9)+1))</f>
        <v>1</v>
      </c>
      <c r="E10" s="7" t="s">
        <v>45</v>
      </c>
      <c r="F10" s="7" t="s">
        <v>46</v>
      </c>
      <c r="G10" s="7" t="s">
        <v>47</v>
      </c>
      <c r="H10" s="7" t="s">
        <v>48</v>
      </c>
      <c r="I10" s="7" t="s">
        <v>49</v>
      </c>
      <c r="J10" s="7" t="s">
        <v>50</v>
      </c>
      <c r="K10" s="7" t="s">
        <v>62</v>
      </c>
      <c r="L10" s="7" t="s">
        <v>63</v>
      </c>
      <c r="M10" s="8">
        <v>6000</v>
      </c>
      <c r="N10" s="8">
        <v>7001</v>
      </c>
      <c r="O10" s="8">
        <v>0</v>
      </c>
      <c r="P10" s="8">
        <v>7000.02</v>
      </c>
      <c r="Q10" s="8">
        <v>7000.02</v>
      </c>
      <c r="R10" s="8">
        <v>6000</v>
      </c>
      <c r="S10" s="4">
        <f t="shared" si="7"/>
        <v>-1000.0200000000004</v>
      </c>
      <c r="T10" s="6">
        <f t="shared" si="8"/>
        <v>1.1667000000000001</v>
      </c>
      <c r="U10" s="4">
        <f t="shared" si="9"/>
        <v>0.97999999999956344</v>
      </c>
      <c r="V10" s="6">
        <f t="shared" si="10"/>
        <v>0.99990000000000001</v>
      </c>
      <c r="W10" s="4">
        <f t="shared" si="11"/>
        <v>-1000.0200000000004</v>
      </c>
      <c r="X10" s="6">
        <f t="shared" si="12"/>
        <v>1.1667000000000001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45</v>
      </c>
      <c r="F11" s="7" t="s">
        <v>46</v>
      </c>
      <c r="G11" s="7" t="s">
        <v>47</v>
      </c>
      <c r="H11" s="7" t="s">
        <v>48</v>
      </c>
      <c r="I11" s="7" t="s">
        <v>64</v>
      </c>
      <c r="J11" s="7" t="s">
        <v>65</v>
      </c>
      <c r="K11" s="7" t="s">
        <v>66</v>
      </c>
      <c r="L11" s="7" t="s">
        <v>67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45</v>
      </c>
      <c r="F12" s="7" t="s">
        <v>46</v>
      </c>
      <c r="G12" s="7" t="s">
        <v>47</v>
      </c>
      <c r="H12" s="7" t="s">
        <v>48</v>
      </c>
      <c r="I12" s="7" t="s">
        <v>64</v>
      </c>
      <c r="J12" s="7" t="s">
        <v>65</v>
      </c>
      <c r="K12" s="7" t="s">
        <v>68</v>
      </c>
      <c r="L12" s="7" t="s">
        <v>69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45</v>
      </c>
      <c r="F13" s="7" t="s">
        <v>46</v>
      </c>
      <c r="G13" s="7" t="s">
        <v>47</v>
      </c>
      <c r="H13" s="7" t="s">
        <v>48</v>
      </c>
      <c r="I13" s="7" t="s">
        <v>64</v>
      </c>
      <c r="J13" s="7" t="s">
        <v>65</v>
      </c>
      <c r="K13" s="7" t="s">
        <v>70</v>
      </c>
      <c r="L13" s="7" t="s">
        <v>71</v>
      </c>
      <c r="M13" s="8">
        <v>0</v>
      </c>
      <c r="N13" s="8">
        <v>2850</v>
      </c>
      <c r="O13" s="8">
        <v>0</v>
      </c>
      <c r="P13" s="8">
        <v>2838.34</v>
      </c>
      <c r="Q13" s="8">
        <v>2838.34</v>
      </c>
      <c r="R13" s="8">
        <v>0</v>
      </c>
      <c r="S13" s="4">
        <f t="shared" si="7"/>
        <v>-2838.34</v>
      </c>
      <c r="T13" s="6">
        <f t="shared" si="8"/>
        <v>0</v>
      </c>
      <c r="U13" s="4">
        <f t="shared" si="9"/>
        <v>11.659999999999854</v>
      </c>
      <c r="V13" s="6">
        <f t="shared" si="10"/>
        <v>0.99590000000000001</v>
      </c>
      <c r="W13" s="4">
        <f t="shared" si="11"/>
        <v>-2838.34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>
        <f>IF(E14="","",IF(AND(H14=H15,J14=J15),"",MAX($D$3:D13)+1))</f>
        <v>2</v>
      </c>
      <c r="E14" s="7" t="s">
        <v>45</v>
      </c>
      <c r="F14" s="7" t="s">
        <v>46</v>
      </c>
      <c r="G14" s="7" t="s">
        <v>47</v>
      </c>
      <c r="H14" s="7" t="s">
        <v>48</v>
      </c>
      <c r="I14" s="7" t="s">
        <v>64</v>
      </c>
      <c r="J14" s="7" t="s">
        <v>65</v>
      </c>
      <c r="K14" s="7" t="s">
        <v>72</v>
      </c>
      <c r="L14" s="7" t="s">
        <v>73</v>
      </c>
      <c r="M14" s="8">
        <v>2500</v>
      </c>
      <c r="N14" s="8">
        <v>2500</v>
      </c>
      <c r="O14" s="8">
        <v>0</v>
      </c>
      <c r="P14" s="8">
        <v>2472</v>
      </c>
      <c r="Q14" s="8">
        <v>2472</v>
      </c>
      <c r="R14" s="8">
        <v>2500</v>
      </c>
      <c r="S14" s="4">
        <f t="shared" si="7"/>
        <v>28</v>
      </c>
      <c r="T14" s="6">
        <f t="shared" si="8"/>
        <v>0.98880000000000001</v>
      </c>
      <c r="U14" s="4">
        <f t="shared" si="9"/>
        <v>28</v>
      </c>
      <c r="V14" s="6">
        <f t="shared" si="10"/>
        <v>0.98880000000000001</v>
      </c>
      <c r="W14" s="4">
        <f t="shared" si="11"/>
        <v>28</v>
      </c>
      <c r="X14" s="6">
        <f t="shared" si="12"/>
        <v>0.98880000000000001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45</v>
      </c>
      <c r="F15" s="7" t="s">
        <v>46</v>
      </c>
      <c r="G15" s="7" t="s">
        <v>47</v>
      </c>
      <c r="H15" s="7" t="s">
        <v>48</v>
      </c>
      <c r="I15" s="7" t="s">
        <v>74</v>
      </c>
      <c r="J15" s="7" t="s">
        <v>75</v>
      </c>
      <c r="K15" s="7" t="s">
        <v>76</v>
      </c>
      <c r="L15" s="7" t="s">
        <v>77</v>
      </c>
      <c r="M15" s="8">
        <v>1300</v>
      </c>
      <c r="N15" s="8">
        <v>650</v>
      </c>
      <c r="O15" s="8">
        <v>0</v>
      </c>
      <c r="P15" s="8">
        <v>650</v>
      </c>
      <c r="Q15" s="8">
        <v>650</v>
      </c>
      <c r="R15" s="8">
        <v>1300</v>
      </c>
      <c r="S15" s="4">
        <f t="shared" si="7"/>
        <v>650</v>
      </c>
      <c r="T15" s="6">
        <f t="shared" si="8"/>
        <v>0.5</v>
      </c>
      <c r="U15" s="4">
        <f t="shared" si="9"/>
        <v>0</v>
      </c>
      <c r="V15" s="6">
        <f t="shared" si="10"/>
        <v>1</v>
      </c>
      <c r="W15" s="4">
        <f t="shared" si="11"/>
        <v>650</v>
      </c>
      <c r="X15" s="6">
        <f t="shared" si="12"/>
        <v>0.5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45</v>
      </c>
      <c r="F16" s="7" t="s">
        <v>46</v>
      </c>
      <c r="G16" s="7" t="s">
        <v>47</v>
      </c>
      <c r="H16" s="7" t="s">
        <v>48</v>
      </c>
      <c r="I16" s="7" t="s">
        <v>74</v>
      </c>
      <c r="J16" s="7" t="s">
        <v>75</v>
      </c>
      <c r="K16" s="7" t="s">
        <v>78</v>
      </c>
      <c r="L16" s="7" t="s">
        <v>79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45</v>
      </c>
      <c r="F17" s="7" t="s">
        <v>46</v>
      </c>
      <c r="G17" s="7" t="s">
        <v>47</v>
      </c>
      <c r="H17" s="7" t="s">
        <v>48</v>
      </c>
      <c r="I17" s="7" t="s">
        <v>74</v>
      </c>
      <c r="J17" s="7" t="s">
        <v>75</v>
      </c>
      <c r="K17" s="7" t="s">
        <v>80</v>
      </c>
      <c r="L17" s="7" t="s">
        <v>81</v>
      </c>
      <c r="M17" s="8">
        <v>150</v>
      </c>
      <c r="N17" s="8">
        <v>150</v>
      </c>
      <c r="O17" s="8">
        <v>0</v>
      </c>
      <c r="P17" s="8">
        <v>150</v>
      </c>
      <c r="Q17" s="8">
        <v>150</v>
      </c>
      <c r="R17" s="8">
        <v>150</v>
      </c>
      <c r="S17" s="4">
        <f t="shared" si="7"/>
        <v>0</v>
      </c>
      <c r="T17" s="6">
        <f t="shared" si="8"/>
        <v>1</v>
      </c>
      <c r="U17" s="4">
        <f t="shared" si="9"/>
        <v>0</v>
      </c>
      <c r="V17" s="6">
        <f t="shared" si="10"/>
        <v>1</v>
      </c>
      <c r="W17" s="4">
        <f t="shared" si="11"/>
        <v>0</v>
      </c>
      <c r="X17" s="6">
        <f t="shared" si="12"/>
        <v>1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45</v>
      </c>
      <c r="F18" s="7" t="s">
        <v>46</v>
      </c>
      <c r="G18" s="7" t="s">
        <v>47</v>
      </c>
      <c r="H18" s="7" t="s">
        <v>48</v>
      </c>
      <c r="I18" s="7" t="s">
        <v>74</v>
      </c>
      <c r="J18" s="7" t="s">
        <v>75</v>
      </c>
      <c r="K18" s="7" t="s">
        <v>82</v>
      </c>
      <c r="L18" s="7" t="s">
        <v>83</v>
      </c>
      <c r="M18" s="8">
        <v>24000</v>
      </c>
      <c r="N18" s="8">
        <v>26800</v>
      </c>
      <c r="O18" s="8">
        <v>0</v>
      </c>
      <c r="P18" s="8">
        <v>28456.68</v>
      </c>
      <c r="Q18" s="8">
        <v>28456.68</v>
      </c>
      <c r="R18" s="8">
        <v>24000</v>
      </c>
      <c r="S18" s="4">
        <f t="shared" si="7"/>
        <v>-4456.68</v>
      </c>
      <c r="T18" s="6">
        <f t="shared" si="8"/>
        <v>1.1857</v>
      </c>
      <c r="U18" s="4">
        <f t="shared" si="9"/>
        <v>-1656.6800000000003</v>
      </c>
      <c r="V18" s="6">
        <f t="shared" si="10"/>
        <v>1.0618000000000001</v>
      </c>
      <c r="W18" s="4">
        <f t="shared" si="11"/>
        <v>-4456.68</v>
      </c>
      <c r="X18" s="6">
        <f t="shared" si="12"/>
        <v>1.1857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45</v>
      </c>
      <c r="F19" s="7" t="s">
        <v>46</v>
      </c>
      <c r="G19" s="7" t="s">
        <v>47</v>
      </c>
      <c r="H19" s="7" t="s">
        <v>48</v>
      </c>
      <c r="I19" s="7" t="s">
        <v>74</v>
      </c>
      <c r="J19" s="7" t="s">
        <v>75</v>
      </c>
      <c r="K19" s="7" t="s">
        <v>84</v>
      </c>
      <c r="L19" s="7" t="s">
        <v>85</v>
      </c>
      <c r="M19" s="8">
        <v>2000</v>
      </c>
      <c r="N19" s="8">
        <v>905.15</v>
      </c>
      <c r="O19" s="8">
        <v>0</v>
      </c>
      <c r="P19" s="8">
        <v>884.51</v>
      </c>
      <c r="Q19" s="8">
        <v>884.51</v>
      </c>
      <c r="R19" s="8">
        <v>2000</v>
      </c>
      <c r="S19" s="4">
        <f t="shared" si="7"/>
        <v>1115.49</v>
      </c>
      <c r="T19" s="6">
        <f t="shared" si="8"/>
        <v>0.44230000000000003</v>
      </c>
      <c r="U19" s="4">
        <f t="shared" si="9"/>
        <v>20.639999999999986</v>
      </c>
      <c r="V19" s="6">
        <f t="shared" si="10"/>
        <v>0.97719999999999996</v>
      </c>
      <c r="W19" s="4">
        <f t="shared" si="11"/>
        <v>1115.49</v>
      </c>
      <c r="X19" s="6">
        <f t="shared" si="12"/>
        <v>0.44230000000000003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45</v>
      </c>
      <c r="F20" s="7" t="s">
        <v>46</v>
      </c>
      <c r="G20" s="7" t="s">
        <v>47</v>
      </c>
      <c r="H20" s="7" t="s">
        <v>48</v>
      </c>
      <c r="I20" s="7" t="s">
        <v>74</v>
      </c>
      <c r="J20" s="7" t="s">
        <v>75</v>
      </c>
      <c r="K20" s="7" t="s">
        <v>86</v>
      </c>
      <c r="L20" s="7" t="s">
        <v>87</v>
      </c>
      <c r="M20" s="8">
        <v>2000</v>
      </c>
      <c r="N20" s="8">
        <v>1800</v>
      </c>
      <c r="O20" s="8">
        <v>0</v>
      </c>
      <c r="P20" s="8">
        <v>1367.79</v>
      </c>
      <c r="Q20" s="8">
        <v>1367.79</v>
      </c>
      <c r="R20" s="8">
        <v>2000</v>
      </c>
      <c r="S20" s="4">
        <f t="shared" si="7"/>
        <v>632.21</v>
      </c>
      <c r="T20" s="6">
        <f t="shared" si="8"/>
        <v>0.68389999999999995</v>
      </c>
      <c r="U20" s="4">
        <f t="shared" si="9"/>
        <v>432.21000000000004</v>
      </c>
      <c r="V20" s="6">
        <f t="shared" si="10"/>
        <v>0.75990000000000002</v>
      </c>
      <c r="W20" s="4">
        <f t="shared" si="11"/>
        <v>632.21</v>
      </c>
      <c r="X20" s="6">
        <f t="shared" si="12"/>
        <v>0.68389999999999995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45</v>
      </c>
      <c r="F21" s="7" t="s">
        <v>46</v>
      </c>
      <c r="G21" s="7" t="s">
        <v>47</v>
      </c>
      <c r="H21" s="7" t="s">
        <v>48</v>
      </c>
      <c r="I21" s="7" t="s">
        <v>74</v>
      </c>
      <c r="J21" s="7" t="s">
        <v>75</v>
      </c>
      <c r="K21" s="7" t="s">
        <v>88</v>
      </c>
      <c r="L21" s="7" t="s">
        <v>89</v>
      </c>
      <c r="M21" s="8">
        <v>3000</v>
      </c>
      <c r="N21" s="8">
        <v>2300</v>
      </c>
      <c r="O21" s="8">
        <v>0</v>
      </c>
      <c r="P21" s="8">
        <v>2277.65</v>
      </c>
      <c r="Q21" s="8">
        <v>2277.65</v>
      </c>
      <c r="R21" s="8">
        <v>3000</v>
      </c>
      <c r="S21" s="4">
        <f t="shared" si="7"/>
        <v>722.34999999999991</v>
      </c>
      <c r="T21" s="6">
        <f t="shared" si="8"/>
        <v>0.75919999999999999</v>
      </c>
      <c r="U21" s="4">
        <f t="shared" si="9"/>
        <v>22.349999999999909</v>
      </c>
      <c r="V21" s="6">
        <f t="shared" si="10"/>
        <v>0.99029999999999996</v>
      </c>
      <c r="W21" s="4">
        <f t="shared" si="11"/>
        <v>722.34999999999991</v>
      </c>
      <c r="X21" s="6">
        <f t="shared" si="12"/>
        <v>0.75919999999999999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45</v>
      </c>
      <c r="F22" s="7" t="s">
        <v>46</v>
      </c>
      <c r="G22" s="7" t="s">
        <v>47</v>
      </c>
      <c r="H22" s="7" t="s">
        <v>48</v>
      </c>
      <c r="I22" s="7" t="s">
        <v>74</v>
      </c>
      <c r="J22" s="7" t="s">
        <v>75</v>
      </c>
      <c r="K22" s="7" t="s">
        <v>90</v>
      </c>
      <c r="L22" s="7" t="s">
        <v>91</v>
      </c>
      <c r="M22" s="8">
        <v>500</v>
      </c>
      <c r="N22" s="8">
        <v>254.85</v>
      </c>
      <c r="O22" s="8">
        <v>0</v>
      </c>
      <c r="P22" s="8">
        <v>254.85</v>
      </c>
      <c r="Q22" s="8">
        <v>254.85</v>
      </c>
      <c r="R22" s="8">
        <v>1000</v>
      </c>
      <c r="S22" s="4">
        <f t="shared" si="7"/>
        <v>245.15</v>
      </c>
      <c r="T22" s="6">
        <f t="shared" si="8"/>
        <v>0.50970000000000004</v>
      </c>
      <c r="U22" s="4">
        <f t="shared" si="9"/>
        <v>0</v>
      </c>
      <c r="V22" s="6">
        <f t="shared" si="10"/>
        <v>1</v>
      </c>
      <c r="W22" s="4">
        <f t="shared" si="11"/>
        <v>745.15</v>
      </c>
      <c r="X22" s="6">
        <f t="shared" si="12"/>
        <v>0.25490000000000002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45</v>
      </c>
      <c r="F23" s="7" t="s">
        <v>46</v>
      </c>
      <c r="G23" s="7" t="s">
        <v>47</v>
      </c>
      <c r="H23" s="7" t="s">
        <v>48</v>
      </c>
      <c r="I23" s="7" t="s">
        <v>74</v>
      </c>
      <c r="J23" s="7" t="s">
        <v>75</v>
      </c>
      <c r="K23" s="7" t="s">
        <v>92</v>
      </c>
      <c r="L23" s="7" t="s">
        <v>93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1000</v>
      </c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1000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45</v>
      </c>
      <c r="F24" s="7" t="s">
        <v>46</v>
      </c>
      <c r="G24" s="7" t="s">
        <v>47</v>
      </c>
      <c r="H24" s="7" t="s">
        <v>48</v>
      </c>
      <c r="I24" s="7" t="s">
        <v>74</v>
      </c>
      <c r="J24" s="7" t="s">
        <v>75</v>
      </c>
      <c r="K24" s="7" t="s">
        <v>94</v>
      </c>
      <c r="L24" s="7" t="s">
        <v>95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>
        <f>IF(E25="","",IF(AND(H25=H26,J25=J26),"",MAX($D$3:D24)+1))</f>
        <v>3</v>
      </c>
      <c r="E25" s="7" t="s">
        <v>45</v>
      </c>
      <c r="F25" s="7" t="s">
        <v>46</v>
      </c>
      <c r="G25" s="7" t="s">
        <v>47</v>
      </c>
      <c r="H25" s="7" t="s">
        <v>48</v>
      </c>
      <c r="I25" s="7" t="s">
        <v>74</v>
      </c>
      <c r="J25" s="7" t="s">
        <v>75</v>
      </c>
      <c r="K25" s="7" t="s">
        <v>96</v>
      </c>
      <c r="L25" s="7" t="s">
        <v>97</v>
      </c>
      <c r="M25" s="8">
        <v>25000</v>
      </c>
      <c r="N25" s="8">
        <v>15740</v>
      </c>
      <c r="O25" s="8">
        <v>0</v>
      </c>
      <c r="P25" s="8">
        <v>15318.75</v>
      </c>
      <c r="Q25" s="8">
        <v>15318.75</v>
      </c>
      <c r="R25" s="8">
        <v>25000</v>
      </c>
      <c r="S25" s="4">
        <f t="shared" si="7"/>
        <v>9681.25</v>
      </c>
      <c r="T25" s="6">
        <f t="shared" si="8"/>
        <v>0.61280000000000001</v>
      </c>
      <c r="U25" s="4">
        <f t="shared" si="9"/>
        <v>421.25</v>
      </c>
      <c r="V25" s="6">
        <f t="shared" si="10"/>
        <v>0.97319999999999995</v>
      </c>
      <c r="W25" s="4">
        <f t="shared" si="11"/>
        <v>9681.25</v>
      </c>
      <c r="X25" s="6">
        <f t="shared" si="12"/>
        <v>0.61280000000000001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45</v>
      </c>
      <c r="F26" s="7" t="s">
        <v>46</v>
      </c>
      <c r="G26" s="7" t="s">
        <v>98</v>
      </c>
      <c r="H26" s="7" t="s">
        <v>99</v>
      </c>
      <c r="I26" s="7" t="s">
        <v>49</v>
      </c>
      <c r="J26" s="7" t="s">
        <v>50</v>
      </c>
      <c r="K26" s="7" t="s">
        <v>100</v>
      </c>
      <c r="L26" s="7" t="s">
        <v>101</v>
      </c>
      <c r="M26" s="8">
        <v>41085</v>
      </c>
      <c r="N26" s="8">
        <v>48918</v>
      </c>
      <c r="O26" s="8">
        <v>0</v>
      </c>
      <c r="P26" s="8">
        <v>48918</v>
      </c>
      <c r="Q26" s="8">
        <v>48918</v>
      </c>
      <c r="R26" s="8">
        <v>41085</v>
      </c>
      <c r="S26" s="4">
        <f t="shared" si="7"/>
        <v>-7833</v>
      </c>
      <c r="T26" s="6">
        <f t="shared" si="8"/>
        <v>1.1907000000000001</v>
      </c>
      <c r="U26" s="4">
        <f t="shared" si="9"/>
        <v>0</v>
      </c>
      <c r="V26" s="6">
        <f t="shared" si="10"/>
        <v>1</v>
      </c>
      <c r="W26" s="4">
        <f t="shared" si="11"/>
        <v>-7833</v>
      </c>
      <c r="X26" s="6">
        <f t="shared" si="12"/>
        <v>1.1907000000000001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45</v>
      </c>
      <c r="F27" s="7" t="s">
        <v>46</v>
      </c>
      <c r="G27" s="7" t="s">
        <v>98</v>
      </c>
      <c r="H27" s="7" t="s">
        <v>99</v>
      </c>
      <c r="I27" s="7" t="s">
        <v>49</v>
      </c>
      <c r="J27" s="7" t="s">
        <v>50</v>
      </c>
      <c r="K27" s="7" t="s">
        <v>102</v>
      </c>
      <c r="L27" s="7" t="s">
        <v>103</v>
      </c>
      <c r="M27" s="8">
        <v>43696</v>
      </c>
      <c r="N27" s="8">
        <v>43696</v>
      </c>
      <c r="O27" s="8">
        <v>0</v>
      </c>
      <c r="P27" s="8">
        <v>43696</v>
      </c>
      <c r="Q27" s="8">
        <v>43696</v>
      </c>
      <c r="R27" s="8">
        <v>43696</v>
      </c>
      <c r="S27" s="4">
        <f t="shared" si="7"/>
        <v>0</v>
      </c>
      <c r="T27" s="6">
        <f t="shared" si="8"/>
        <v>1</v>
      </c>
      <c r="U27" s="4">
        <f t="shared" si="9"/>
        <v>0</v>
      </c>
      <c r="V27" s="6">
        <f t="shared" si="10"/>
        <v>1</v>
      </c>
      <c r="W27" s="4">
        <f t="shared" si="11"/>
        <v>0</v>
      </c>
      <c r="X27" s="6">
        <f t="shared" si="12"/>
        <v>1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45</v>
      </c>
      <c r="F28" s="7" t="s">
        <v>46</v>
      </c>
      <c r="G28" s="7" t="s">
        <v>98</v>
      </c>
      <c r="H28" s="7" t="s">
        <v>99</v>
      </c>
      <c r="I28" s="7" t="s">
        <v>49</v>
      </c>
      <c r="J28" s="7" t="s">
        <v>50</v>
      </c>
      <c r="K28" s="7" t="s">
        <v>104</v>
      </c>
      <c r="L28" s="7" t="s">
        <v>101</v>
      </c>
      <c r="M28" s="8">
        <v>41085</v>
      </c>
      <c r="N28" s="8">
        <v>48918</v>
      </c>
      <c r="O28" s="8">
        <v>0</v>
      </c>
      <c r="P28" s="8">
        <v>48918</v>
      </c>
      <c r="Q28" s="8">
        <v>48918</v>
      </c>
      <c r="R28" s="8">
        <v>41085</v>
      </c>
      <c r="S28" s="4">
        <f t="shared" si="7"/>
        <v>-7833</v>
      </c>
      <c r="T28" s="6">
        <f t="shared" si="8"/>
        <v>1.1907000000000001</v>
      </c>
      <c r="U28" s="4">
        <f t="shared" si="9"/>
        <v>0</v>
      </c>
      <c r="V28" s="6">
        <f t="shared" si="10"/>
        <v>1</v>
      </c>
      <c r="W28" s="4">
        <f t="shared" si="11"/>
        <v>-7833</v>
      </c>
      <c r="X28" s="6">
        <f t="shared" si="12"/>
        <v>1.1907000000000001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45</v>
      </c>
      <c r="F29" s="7" t="s">
        <v>46</v>
      </c>
      <c r="G29" s="7" t="s">
        <v>98</v>
      </c>
      <c r="H29" s="7" t="s">
        <v>99</v>
      </c>
      <c r="I29" s="7" t="s">
        <v>49</v>
      </c>
      <c r="J29" s="7" t="s">
        <v>50</v>
      </c>
      <c r="K29" s="7" t="s">
        <v>105</v>
      </c>
      <c r="L29" s="7" t="s">
        <v>101</v>
      </c>
      <c r="M29" s="8">
        <v>48918</v>
      </c>
      <c r="N29" s="8">
        <v>53918</v>
      </c>
      <c r="O29" s="8">
        <v>0</v>
      </c>
      <c r="P29" s="8">
        <v>53918</v>
      </c>
      <c r="Q29" s="8">
        <v>53918</v>
      </c>
      <c r="R29" s="8">
        <v>48918</v>
      </c>
      <c r="S29" s="4">
        <f t="shared" si="7"/>
        <v>-5000</v>
      </c>
      <c r="T29" s="6">
        <f t="shared" si="8"/>
        <v>1.1022000000000001</v>
      </c>
      <c r="U29" s="4">
        <f t="shared" si="9"/>
        <v>0</v>
      </c>
      <c r="V29" s="6">
        <f t="shared" si="10"/>
        <v>1</v>
      </c>
      <c r="W29" s="4">
        <f t="shared" si="11"/>
        <v>-5000</v>
      </c>
      <c r="X29" s="6">
        <f t="shared" si="12"/>
        <v>1.1022000000000001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45</v>
      </c>
      <c r="F30" s="7" t="s">
        <v>46</v>
      </c>
      <c r="G30" s="7" t="s">
        <v>98</v>
      </c>
      <c r="H30" s="7" t="s">
        <v>99</v>
      </c>
      <c r="I30" s="7" t="s">
        <v>49</v>
      </c>
      <c r="J30" s="7" t="s">
        <v>50</v>
      </c>
      <c r="K30" s="7" t="s">
        <v>106</v>
      </c>
      <c r="L30" s="7" t="s">
        <v>107</v>
      </c>
      <c r="M30" s="8">
        <v>43696</v>
      </c>
      <c r="N30" s="8">
        <v>48918</v>
      </c>
      <c r="O30" s="8">
        <v>0</v>
      </c>
      <c r="P30" s="8">
        <v>48918</v>
      </c>
      <c r="Q30" s="8">
        <v>48918</v>
      </c>
      <c r="R30" s="8">
        <v>43696</v>
      </c>
      <c r="S30" s="4">
        <f t="shared" si="7"/>
        <v>-5222</v>
      </c>
      <c r="T30" s="6">
        <f t="shared" si="8"/>
        <v>1.1194999999999999</v>
      </c>
      <c r="U30" s="4">
        <f t="shared" si="9"/>
        <v>0</v>
      </c>
      <c r="V30" s="6">
        <f t="shared" si="10"/>
        <v>1</v>
      </c>
      <c r="W30" s="4">
        <f t="shared" si="11"/>
        <v>-5222</v>
      </c>
      <c r="X30" s="6">
        <f t="shared" si="12"/>
        <v>1.1194999999999999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45</v>
      </c>
      <c r="F31" s="7" t="s">
        <v>46</v>
      </c>
      <c r="G31" s="7" t="s">
        <v>98</v>
      </c>
      <c r="H31" s="7" t="s">
        <v>99</v>
      </c>
      <c r="I31" s="7" t="s">
        <v>49</v>
      </c>
      <c r="J31" s="7" t="s">
        <v>50</v>
      </c>
      <c r="K31" s="7" t="s">
        <v>108</v>
      </c>
      <c r="L31" s="7" t="s">
        <v>109</v>
      </c>
      <c r="M31" s="8">
        <v>5000</v>
      </c>
      <c r="N31" s="8">
        <v>1019</v>
      </c>
      <c r="O31" s="8">
        <v>0</v>
      </c>
      <c r="P31" s="8">
        <v>235.43</v>
      </c>
      <c r="Q31" s="8">
        <v>235.43</v>
      </c>
      <c r="R31" s="8">
        <v>5000</v>
      </c>
      <c r="S31" s="4">
        <f t="shared" si="7"/>
        <v>4764.57</v>
      </c>
      <c r="T31" s="6">
        <f t="shared" si="8"/>
        <v>4.7100000000000003E-2</v>
      </c>
      <c r="U31" s="4">
        <f t="shared" si="9"/>
        <v>783.56999999999994</v>
      </c>
      <c r="V31" s="6">
        <f t="shared" si="10"/>
        <v>0.23100000000000001</v>
      </c>
      <c r="W31" s="4">
        <f t="shared" si="11"/>
        <v>4764.57</v>
      </c>
      <c r="X31" s="6">
        <f t="shared" si="12"/>
        <v>4.7100000000000003E-2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45</v>
      </c>
      <c r="F32" s="7" t="s">
        <v>46</v>
      </c>
      <c r="G32" s="7" t="s">
        <v>98</v>
      </c>
      <c r="H32" s="7" t="s">
        <v>99</v>
      </c>
      <c r="I32" s="7" t="s">
        <v>49</v>
      </c>
      <c r="J32" s="7" t="s">
        <v>50</v>
      </c>
      <c r="K32" s="7" t="s">
        <v>110</v>
      </c>
      <c r="L32" s="7" t="s">
        <v>111</v>
      </c>
      <c r="M32" s="8">
        <v>4500</v>
      </c>
      <c r="N32" s="8">
        <v>7617</v>
      </c>
      <c r="O32" s="8">
        <v>0</v>
      </c>
      <c r="P32" s="8">
        <v>6922.85</v>
      </c>
      <c r="Q32" s="8">
        <v>6922.85</v>
      </c>
      <c r="R32" s="8">
        <v>5500</v>
      </c>
      <c r="S32" s="4">
        <f t="shared" si="7"/>
        <v>-2422.8500000000004</v>
      </c>
      <c r="T32" s="6">
        <f t="shared" si="8"/>
        <v>1.5384</v>
      </c>
      <c r="U32" s="4">
        <f t="shared" si="9"/>
        <v>694.14999999999964</v>
      </c>
      <c r="V32" s="6">
        <f t="shared" si="10"/>
        <v>0.90890000000000004</v>
      </c>
      <c r="W32" s="4">
        <f t="shared" si="11"/>
        <v>-1422.8500000000004</v>
      </c>
      <c r="X32" s="6">
        <f t="shared" si="12"/>
        <v>1.2586999999999999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45</v>
      </c>
      <c r="F33" s="7" t="s">
        <v>46</v>
      </c>
      <c r="G33" s="7" t="s">
        <v>98</v>
      </c>
      <c r="H33" s="7" t="s">
        <v>99</v>
      </c>
      <c r="I33" s="7" t="s">
        <v>49</v>
      </c>
      <c r="J33" s="7" t="s">
        <v>50</v>
      </c>
      <c r="K33" s="7" t="s">
        <v>112</v>
      </c>
      <c r="L33" s="7" t="s">
        <v>113</v>
      </c>
      <c r="M33" s="8">
        <v>1200</v>
      </c>
      <c r="N33" s="8">
        <v>1200</v>
      </c>
      <c r="O33" s="8">
        <v>0</v>
      </c>
      <c r="P33" s="8">
        <v>1175.8599999999999</v>
      </c>
      <c r="Q33" s="8">
        <v>1175.8599999999999</v>
      </c>
      <c r="R33" s="8">
        <v>1200</v>
      </c>
      <c r="S33" s="4">
        <f t="shared" si="7"/>
        <v>24.1400000000001</v>
      </c>
      <c r="T33" s="6">
        <f t="shared" si="8"/>
        <v>0.97989999999999999</v>
      </c>
      <c r="U33" s="4">
        <f t="shared" si="9"/>
        <v>24.1400000000001</v>
      </c>
      <c r="V33" s="6">
        <f t="shared" si="10"/>
        <v>0.97989999999999999</v>
      </c>
      <c r="W33" s="4">
        <f t="shared" si="11"/>
        <v>24.1400000000001</v>
      </c>
      <c r="X33" s="6">
        <f t="shared" si="12"/>
        <v>0.97989999999999999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45</v>
      </c>
      <c r="F34" s="7" t="s">
        <v>46</v>
      </c>
      <c r="G34" s="7" t="s">
        <v>98</v>
      </c>
      <c r="H34" s="7" t="s">
        <v>99</v>
      </c>
      <c r="I34" s="7" t="s">
        <v>49</v>
      </c>
      <c r="J34" s="7" t="s">
        <v>50</v>
      </c>
      <c r="K34" s="7" t="s">
        <v>62</v>
      </c>
      <c r="L34" s="7" t="s">
        <v>63</v>
      </c>
      <c r="M34" s="8">
        <v>7000</v>
      </c>
      <c r="N34" s="8">
        <v>500</v>
      </c>
      <c r="O34" s="8">
        <v>0</v>
      </c>
      <c r="P34" s="8">
        <v>500</v>
      </c>
      <c r="Q34" s="8">
        <v>500</v>
      </c>
      <c r="R34" s="8">
        <v>7000</v>
      </c>
      <c r="S34" s="4">
        <f t="shared" si="7"/>
        <v>6500</v>
      </c>
      <c r="T34" s="6">
        <f t="shared" si="8"/>
        <v>7.1400000000000005E-2</v>
      </c>
      <c r="U34" s="4">
        <f t="shared" si="9"/>
        <v>0</v>
      </c>
      <c r="V34" s="6">
        <f t="shared" si="10"/>
        <v>1</v>
      </c>
      <c r="W34" s="4">
        <f t="shared" si="11"/>
        <v>6500</v>
      </c>
      <c r="X34" s="6">
        <f t="shared" si="12"/>
        <v>7.1400000000000005E-2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45</v>
      </c>
      <c r="F35" s="7" t="s">
        <v>46</v>
      </c>
      <c r="G35" s="7" t="s">
        <v>98</v>
      </c>
      <c r="H35" s="7" t="s">
        <v>99</v>
      </c>
      <c r="I35" s="7" t="s">
        <v>49</v>
      </c>
      <c r="J35" s="7" t="s">
        <v>50</v>
      </c>
      <c r="K35" s="7" t="s">
        <v>114</v>
      </c>
      <c r="L35" s="7" t="s">
        <v>115</v>
      </c>
      <c r="M35" s="8">
        <v>3000</v>
      </c>
      <c r="N35" s="8">
        <v>4133</v>
      </c>
      <c r="O35" s="8">
        <v>0</v>
      </c>
      <c r="P35" s="8">
        <v>4132.2299999999996</v>
      </c>
      <c r="Q35" s="8">
        <v>4132.2299999999996</v>
      </c>
      <c r="R35" s="8">
        <v>3000</v>
      </c>
      <c r="S35" s="4">
        <f t="shared" si="7"/>
        <v>-1132.2299999999996</v>
      </c>
      <c r="T35" s="6">
        <f t="shared" si="8"/>
        <v>1.3774</v>
      </c>
      <c r="U35" s="4">
        <f t="shared" si="9"/>
        <v>0.77000000000043656</v>
      </c>
      <c r="V35" s="6">
        <f t="shared" si="10"/>
        <v>0.99980000000000002</v>
      </c>
      <c r="W35" s="4">
        <f t="shared" si="11"/>
        <v>-1132.2299999999996</v>
      </c>
      <c r="X35" s="6">
        <f t="shared" si="12"/>
        <v>1.3774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>
        <f>IF(E36="","",IF(AND(H36=H37,J36=J37),"",MAX($D$3:D35)+1))</f>
        <v>4</v>
      </c>
      <c r="E36" s="7" t="s">
        <v>45</v>
      </c>
      <c r="F36" s="7" t="s">
        <v>46</v>
      </c>
      <c r="G36" s="7" t="s">
        <v>98</v>
      </c>
      <c r="H36" s="7" t="s">
        <v>99</v>
      </c>
      <c r="I36" s="7" t="s">
        <v>49</v>
      </c>
      <c r="J36" s="7" t="s">
        <v>50</v>
      </c>
      <c r="K36" s="7" t="s">
        <v>116</v>
      </c>
      <c r="L36" s="7" t="s">
        <v>117</v>
      </c>
      <c r="M36" s="8">
        <v>2000</v>
      </c>
      <c r="N36" s="8">
        <v>2000</v>
      </c>
      <c r="O36" s="8">
        <v>0</v>
      </c>
      <c r="P36" s="8">
        <v>1750</v>
      </c>
      <c r="Q36" s="8">
        <v>1750</v>
      </c>
      <c r="R36" s="8">
        <v>2000</v>
      </c>
      <c r="S36" s="4">
        <f t="shared" si="7"/>
        <v>250</v>
      </c>
      <c r="T36" s="6">
        <f t="shared" si="8"/>
        <v>0.875</v>
      </c>
      <c r="U36" s="4">
        <f t="shared" si="9"/>
        <v>250</v>
      </c>
      <c r="V36" s="6">
        <f t="shared" si="10"/>
        <v>0.875</v>
      </c>
      <c r="W36" s="4">
        <f t="shared" si="11"/>
        <v>250</v>
      </c>
      <c r="X36" s="6">
        <f t="shared" si="12"/>
        <v>0.875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45</v>
      </c>
      <c r="F37" s="7" t="s">
        <v>46</v>
      </c>
      <c r="G37" s="7" t="s">
        <v>98</v>
      </c>
      <c r="H37" s="7" t="s">
        <v>99</v>
      </c>
      <c r="I37" s="7" t="s">
        <v>74</v>
      </c>
      <c r="J37" s="7" t="s">
        <v>75</v>
      </c>
      <c r="K37" s="7" t="s">
        <v>118</v>
      </c>
      <c r="L37" s="7" t="s">
        <v>119</v>
      </c>
      <c r="M37" s="8">
        <v>4740</v>
      </c>
      <c r="N37" s="8">
        <v>4740</v>
      </c>
      <c r="O37" s="8">
        <v>0</v>
      </c>
      <c r="P37" s="8">
        <v>5100</v>
      </c>
      <c r="Q37" s="8">
        <v>5100</v>
      </c>
      <c r="R37" s="8">
        <v>4740</v>
      </c>
      <c r="S37" s="4">
        <f t="shared" si="7"/>
        <v>-360</v>
      </c>
      <c r="T37" s="6">
        <f t="shared" si="8"/>
        <v>1.0759000000000001</v>
      </c>
      <c r="U37" s="4">
        <f t="shared" si="9"/>
        <v>-360</v>
      </c>
      <c r="V37" s="6">
        <f t="shared" si="10"/>
        <v>1.0759000000000001</v>
      </c>
      <c r="W37" s="4">
        <f t="shared" si="11"/>
        <v>-360</v>
      </c>
      <c r="X37" s="6">
        <f t="shared" si="12"/>
        <v>1.0759000000000001</v>
      </c>
    </row>
    <row r="38" spans="1:24" x14ac:dyDescent="0.2">
      <c r="A38">
        <f>IF(AND(ABS(S38)&gt;Input!$A$3,ABS(1-T38)&gt;Input!$A$4),MAX($A$3:A37)+1,"")</f>
        <v>1</v>
      </c>
      <c r="B38">
        <f>IF(AND(ABS(U38)&gt;Input!$B$3,ABS(1-V38)&gt;Input!$B$4),MAX($B$3:B37)+1,"")</f>
        <v>1</v>
      </c>
      <c r="C38">
        <f>IF(AND(ABS(W38)&gt;Input!$C$3,ABS(1-X38)&gt;Input!$C$4),MAX($C$3:C37)+1,"")</f>
        <v>1</v>
      </c>
      <c r="D38">
        <f>IF(E38="","",IF(AND(H38=H39,J38=J39),"",MAX($D$3:D37)+1))</f>
        <v>5</v>
      </c>
      <c r="E38" s="7" t="s">
        <v>45</v>
      </c>
      <c r="F38" s="7" t="s">
        <v>46</v>
      </c>
      <c r="G38" s="7" t="s">
        <v>98</v>
      </c>
      <c r="H38" s="7" t="s">
        <v>99</v>
      </c>
      <c r="I38" s="7" t="s">
        <v>74</v>
      </c>
      <c r="J38" s="7" t="s">
        <v>75</v>
      </c>
      <c r="K38" s="7" t="s">
        <v>120</v>
      </c>
      <c r="L38" s="7" t="s">
        <v>121</v>
      </c>
      <c r="M38" s="8">
        <v>5000</v>
      </c>
      <c r="N38" s="8">
        <v>0</v>
      </c>
      <c r="O38" s="8">
        <v>0</v>
      </c>
      <c r="P38" s="8">
        <v>21054.28</v>
      </c>
      <c r="Q38" s="8">
        <v>21054.28</v>
      </c>
      <c r="R38" s="8">
        <v>5000</v>
      </c>
      <c r="S38" s="4">
        <f t="shared" si="7"/>
        <v>-16054.279999999999</v>
      </c>
      <c r="T38" s="6">
        <f t="shared" si="8"/>
        <v>4.2108999999999996</v>
      </c>
      <c r="U38" s="4">
        <f t="shared" si="9"/>
        <v>-21054.28</v>
      </c>
      <c r="V38" s="6">
        <f t="shared" si="10"/>
        <v>0</v>
      </c>
      <c r="W38" s="4">
        <f t="shared" si="11"/>
        <v>-16054.279999999999</v>
      </c>
      <c r="X38" s="6">
        <f t="shared" si="12"/>
        <v>4.2108999999999996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>
        <f>IF(E39="","",IF(AND(H39=H40,J39=J40),"",MAX($D$3:D38)+1))</f>
        <v>6</v>
      </c>
      <c r="E39" s="7" t="s">
        <v>45</v>
      </c>
      <c r="F39" s="7" t="s">
        <v>46</v>
      </c>
      <c r="G39" s="7" t="s">
        <v>122</v>
      </c>
      <c r="H39" s="7" t="s">
        <v>123</v>
      </c>
      <c r="I39" s="7" t="s">
        <v>74</v>
      </c>
      <c r="J39" s="7" t="s">
        <v>75</v>
      </c>
      <c r="K39" s="7" t="s">
        <v>118</v>
      </c>
      <c r="L39" s="7" t="s">
        <v>119</v>
      </c>
      <c r="M39" s="8">
        <v>4500</v>
      </c>
      <c r="N39" s="8">
        <v>1000</v>
      </c>
      <c r="O39" s="8">
        <v>0</v>
      </c>
      <c r="P39" s="8">
        <v>0</v>
      </c>
      <c r="Q39" s="8">
        <v>0</v>
      </c>
      <c r="R39" s="8">
        <v>4500</v>
      </c>
      <c r="S39" s="4">
        <f t="shared" si="7"/>
        <v>4500</v>
      </c>
      <c r="T39" s="6">
        <f t="shared" si="8"/>
        <v>0</v>
      </c>
      <c r="U39" s="4">
        <f t="shared" si="9"/>
        <v>1000</v>
      </c>
      <c r="V39" s="6">
        <f t="shared" si="10"/>
        <v>0</v>
      </c>
      <c r="W39" s="4">
        <f t="shared" si="11"/>
        <v>4500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45</v>
      </c>
      <c r="F40" s="7" t="s">
        <v>46</v>
      </c>
      <c r="G40" s="7" t="s">
        <v>124</v>
      </c>
      <c r="H40" s="7" t="s">
        <v>125</v>
      </c>
      <c r="I40" s="7" t="s">
        <v>49</v>
      </c>
      <c r="J40" s="7" t="s">
        <v>50</v>
      </c>
      <c r="K40" s="7" t="s">
        <v>51</v>
      </c>
      <c r="L40" s="7" t="s">
        <v>125</v>
      </c>
      <c r="M40" s="8">
        <v>190500</v>
      </c>
      <c r="N40" s="8">
        <v>195825</v>
      </c>
      <c r="O40" s="8">
        <v>0</v>
      </c>
      <c r="P40" s="8">
        <v>190500</v>
      </c>
      <c r="Q40" s="8">
        <v>190500</v>
      </c>
      <c r="R40" s="8">
        <v>190500</v>
      </c>
      <c r="S40" s="4">
        <f t="shared" si="7"/>
        <v>0</v>
      </c>
      <c r="T40" s="6">
        <f t="shared" si="8"/>
        <v>1</v>
      </c>
      <c r="U40" s="4">
        <f t="shared" si="9"/>
        <v>5325</v>
      </c>
      <c r="V40" s="6">
        <f t="shared" si="10"/>
        <v>0.9728</v>
      </c>
      <c r="W40" s="4">
        <f t="shared" si="11"/>
        <v>0</v>
      </c>
      <c r="X40" s="6">
        <f t="shared" si="12"/>
        <v>1</v>
      </c>
    </row>
    <row r="41" spans="1:24" x14ac:dyDescent="0.2">
      <c r="A41">
        <f>IF(AND(ABS(S41)&gt;Input!$A$3,ABS(1-T41)&gt;Input!$A$4),MAX($A$3:A40)+1,"")</f>
        <v>2</v>
      </c>
      <c r="B41" t="str">
        <f>IF(AND(ABS(U41)&gt;Input!$B$3,ABS(1-V41)&gt;Input!$B$4),MAX($B$3:B40)+1,"")</f>
        <v/>
      </c>
      <c r="C41">
        <f>IF(AND(ABS(W41)&gt;Input!$C$3,ABS(1-X41)&gt;Input!$C$4),MAX($C$3:C40)+1,"")</f>
        <v>2</v>
      </c>
      <c r="D41" t="str">
        <f>IF(E41="","",IF(AND(H41=H42,J41=J42),"",MAX($D$3:D40)+1))</f>
        <v/>
      </c>
      <c r="E41" s="7" t="s">
        <v>45</v>
      </c>
      <c r="F41" s="7" t="s">
        <v>46</v>
      </c>
      <c r="G41" s="7" t="s">
        <v>124</v>
      </c>
      <c r="H41" s="7" t="s">
        <v>125</v>
      </c>
      <c r="I41" s="7" t="s">
        <v>49</v>
      </c>
      <c r="J41" s="7" t="s">
        <v>50</v>
      </c>
      <c r="K41" s="7" t="s">
        <v>100</v>
      </c>
      <c r="L41" s="7" t="s">
        <v>126</v>
      </c>
      <c r="M41" s="8">
        <v>42628</v>
      </c>
      <c r="N41" s="8">
        <v>32128</v>
      </c>
      <c r="O41" s="8">
        <v>0</v>
      </c>
      <c r="P41" s="8">
        <v>32102.12</v>
      </c>
      <c r="Q41" s="8">
        <v>32102.12</v>
      </c>
      <c r="R41" s="8">
        <v>42628</v>
      </c>
      <c r="S41" s="4">
        <f t="shared" si="7"/>
        <v>10525.880000000001</v>
      </c>
      <c r="T41" s="6">
        <f t="shared" si="8"/>
        <v>0.75309999999999999</v>
      </c>
      <c r="U41" s="4">
        <f t="shared" si="9"/>
        <v>25.880000000001019</v>
      </c>
      <c r="V41" s="6">
        <f t="shared" si="10"/>
        <v>0.99919999999999998</v>
      </c>
      <c r="W41" s="4">
        <f t="shared" si="11"/>
        <v>10525.880000000001</v>
      </c>
      <c r="X41" s="6">
        <f t="shared" si="12"/>
        <v>0.75309999999999999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45</v>
      </c>
      <c r="F42" s="7" t="s">
        <v>46</v>
      </c>
      <c r="G42" s="7" t="s">
        <v>124</v>
      </c>
      <c r="H42" s="7" t="s">
        <v>125</v>
      </c>
      <c r="I42" s="7" t="s">
        <v>49</v>
      </c>
      <c r="J42" s="7" t="s">
        <v>50</v>
      </c>
      <c r="K42" s="7" t="s">
        <v>102</v>
      </c>
      <c r="L42" s="7" t="s">
        <v>127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45</v>
      </c>
      <c r="F43" s="7" t="s">
        <v>46</v>
      </c>
      <c r="G43" s="7" t="s">
        <v>124</v>
      </c>
      <c r="H43" s="7" t="s">
        <v>125</v>
      </c>
      <c r="I43" s="7" t="s">
        <v>49</v>
      </c>
      <c r="J43" s="7" t="s">
        <v>50</v>
      </c>
      <c r="K43" s="7" t="s">
        <v>104</v>
      </c>
      <c r="L43" s="7" t="s">
        <v>127</v>
      </c>
      <c r="M43" s="8">
        <v>58484</v>
      </c>
      <c r="N43" s="8">
        <v>58484</v>
      </c>
      <c r="O43" s="8">
        <v>0</v>
      </c>
      <c r="P43" s="8">
        <v>56694.16</v>
      </c>
      <c r="Q43" s="8">
        <v>56694.16</v>
      </c>
      <c r="R43" s="8">
        <v>58484</v>
      </c>
      <c r="S43" s="4">
        <f t="shared" si="7"/>
        <v>1789.8399999999965</v>
      </c>
      <c r="T43" s="6">
        <f t="shared" si="8"/>
        <v>0.96940000000000004</v>
      </c>
      <c r="U43" s="4">
        <f t="shared" si="9"/>
        <v>1789.8399999999965</v>
      </c>
      <c r="V43" s="6">
        <f t="shared" si="10"/>
        <v>0.96940000000000004</v>
      </c>
      <c r="W43" s="4">
        <f t="shared" si="11"/>
        <v>1789.8399999999965</v>
      </c>
      <c r="X43" s="6">
        <f t="shared" si="12"/>
        <v>0.96940000000000004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45</v>
      </c>
      <c r="F44" s="7" t="s">
        <v>46</v>
      </c>
      <c r="G44" s="7" t="s">
        <v>124</v>
      </c>
      <c r="H44" s="7" t="s">
        <v>125</v>
      </c>
      <c r="I44" s="7" t="s">
        <v>49</v>
      </c>
      <c r="J44" s="7" t="s">
        <v>50</v>
      </c>
      <c r="K44" s="7" t="s">
        <v>105</v>
      </c>
      <c r="L44" s="7" t="s">
        <v>127</v>
      </c>
      <c r="M44" s="8">
        <v>58490</v>
      </c>
      <c r="N44" s="8">
        <v>58490</v>
      </c>
      <c r="O44" s="8">
        <v>0</v>
      </c>
      <c r="P44" s="8">
        <v>58264.1</v>
      </c>
      <c r="Q44" s="8">
        <v>58264.1</v>
      </c>
      <c r="R44" s="8">
        <v>58490</v>
      </c>
      <c r="S44" s="4">
        <f t="shared" si="7"/>
        <v>225.90000000000146</v>
      </c>
      <c r="T44" s="6">
        <f t="shared" si="8"/>
        <v>0.99609999999999999</v>
      </c>
      <c r="U44" s="4">
        <f t="shared" si="9"/>
        <v>225.90000000000146</v>
      </c>
      <c r="V44" s="6">
        <f t="shared" si="10"/>
        <v>0.99609999999999999</v>
      </c>
      <c r="W44" s="4">
        <f t="shared" si="11"/>
        <v>225.90000000000146</v>
      </c>
      <c r="X44" s="6">
        <f t="shared" si="12"/>
        <v>0.99609999999999999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45</v>
      </c>
      <c r="F45" s="7" t="s">
        <v>46</v>
      </c>
      <c r="G45" s="7" t="s">
        <v>124</v>
      </c>
      <c r="H45" s="7" t="s">
        <v>125</v>
      </c>
      <c r="I45" s="7" t="s">
        <v>49</v>
      </c>
      <c r="J45" s="7" t="s">
        <v>50</v>
      </c>
      <c r="K45" s="7" t="s">
        <v>106</v>
      </c>
      <c r="L45" s="7" t="s">
        <v>128</v>
      </c>
      <c r="M45" s="8">
        <v>43628</v>
      </c>
      <c r="N45" s="8">
        <v>43628</v>
      </c>
      <c r="O45" s="8">
        <v>0</v>
      </c>
      <c r="P45" s="8">
        <v>43628</v>
      </c>
      <c r="Q45" s="8">
        <v>43628</v>
      </c>
      <c r="R45" s="8">
        <v>43628</v>
      </c>
      <c r="S45" s="4">
        <f t="shared" si="7"/>
        <v>0</v>
      </c>
      <c r="T45" s="6">
        <f t="shared" si="8"/>
        <v>1</v>
      </c>
      <c r="U45" s="4">
        <f t="shared" si="9"/>
        <v>0</v>
      </c>
      <c r="V45" s="6">
        <f t="shared" si="10"/>
        <v>1</v>
      </c>
      <c r="W45" s="4">
        <f t="shared" si="11"/>
        <v>0</v>
      </c>
      <c r="X45" s="6">
        <f t="shared" si="12"/>
        <v>1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IF(E46="","",IF(AND(H46=H47,J46=J47),"",MAX($D$3:D45)+1))</f>
        <v/>
      </c>
      <c r="E46" s="7" t="s">
        <v>45</v>
      </c>
      <c r="F46" s="7" t="s">
        <v>46</v>
      </c>
      <c r="G46" s="7" t="s">
        <v>124</v>
      </c>
      <c r="H46" s="7" t="s">
        <v>125</v>
      </c>
      <c r="I46" s="7" t="s">
        <v>49</v>
      </c>
      <c r="J46" s="7" t="s">
        <v>50</v>
      </c>
      <c r="K46" s="7" t="s">
        <v>60</v>
      </c>
      <c r="L46" s="7" t="s">
        <v>61</v>
      </c>
      <c r="M46" s="8">
        <v>500</v>
      </c>
      <c r="N46" s="8">
        <v>500</v>
      </c>
      <c r="O46" s="8">
        <v>0</v>
      </c>
      <c r="P46" s="8">
        <v>0</v>
      </c>
      <c r="Q46" s="8">
        <v>0</v>
      </c>
      <c r="R46" s="8">
        <v>500</v>
      </c>
      <c r="S46" s="4">
        <f t="shared" si="7"/>
        <v>500</v>
      </c>
      <c r="T46" s="6">
        <f t="shared" si="8"/>
        <v>0</v>
      </c>
      <c r="U46" s="4">
        <f t="shared" si="9"/>
        <v>500</v>
      </c>
      <c r="V46" s="6">
        <f t="shared" si="10"/>
        <v>0</v>
      </c>
      <c r="W46" s="4">
        <f t="shared" si="11"/>
        <v>500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45</v>
      </c>
      <c r="F47" s="7" t="s">
        <v>46</v>
      </c>
      <c r="G47" s="7" t="s">
        <v>124</v>
      </c>
      <c r="H47" s="7" t="s">
        <v>125</v>
      </c>
      <c r="I47" s="7" t="s">
        <v>49</v>
      </c>
      <c r="J47" s="7" t="s">
        <v>50</v>
      </c>
      <c r="K47" s="7" t="s">
        <v>62</v>
      </c>
      <c r="L47" s="7" t="s">
        <v>63</v>
      </c>
      <c r="M47" s="8">
        <v>6000</v>
      </c>
      <c r="N47" s="8">
        <v>6000</v>
      </c>
      <c r="O47" s="8">
        <v>0</v>
      </c>
      <c r="P47" s="8">
        <v>4000</v>
      </c>
      <c r="Q47" s="8">
        <v>4000</v>
      </c>
      <c r="R47" s="8">
        <v>6000</v>
      </c>
      <c r="S47" s="4">
        <f t="shared" si="7"/>
        <v>2000</v>
      </c>
      <c r="T47" s="6">
        <f t="shared" si="8"/>
        <v>0.66669999999999996</v>
      </c>
      <c r="U47" s="4">
        <f t="shared" si="9"/>
        <v>2000</v>
      </c>
      <c r="V47" s="6">
        <f t="shared" si="10"/>
        <v>0.66669999999999996</v>
      </c>
      <c r="W47" s="4">
        <f t="shared" si="11"/>
        <v>2000</v>
      </c>
      <c r="X47" s="6">
        <f t="shared" si="12"/>
        <v>0.66669999999999996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>
        <f>IF(E48="","",IF(AND(H48=H49,J48=J49),"",MAX($D$3:D47)+1))</f>
        <v>7</v>
      </c>
      <c r="E48" s="7" t="s">
        <v>45</v>
      </c>
      <c r="F48" s="7" t="s">
        <v>46</v>
      </c>
      <c r="G48" s="7" t="s">
        <v>124</v>
      </c>
      <c r="H48" s="7" t="s">
        <v>125</v>
      </c>
      <c r="I48" s="7" t="s">
        <v>49</v>
      </c>
      <c r="J48" s="7" t="s">
        <v>50</v>
      </c>
      <c r="K48" s="7" t="s">
        <v>129</v>
      </c>
      <c r="L48" s="7" t="s">
        <v>130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 t="s">
        <v>45</v>
      </c>
      <c r="F49" s="7" t="s">
        <v>46</v>
      </c>
      <c r="G49" s="7" t="s">
        <v>124</v>
      </c>
      <c r="H49" s="7" t="s">
        <v>125</v>
      </c>
      <c r="I49" s="7" t="s">
        <v>64</v>
      </c>
      <c r="J49" s="7" t="s">
        <v>65</v>
      </c>
      <c r="K49" s="7" t="s">
        <v>66</v>
      </c>
      <c r="L49" s="7" t="s">
        <v>67</v>
      </c>
      <c r="M49" s="8">
        <v>0</v>
      </c>
      <c r="N49" s="8">
        <v>3000</v>
      </c>
      <c r="O49" s="8">
        <v>2969.91</v>
      </c>
      <c r="P49" s="8">
        <v>0</v>
      </c>
      <c r="Q49" s="8">
        <v>0</v>
      </c>
      <c r="R49" s="8">
        <v>0</v>
      </c>
      <c r="S49" s="4">
        <f t="shared" si="7"/>
        <v>-2969.91</v>
      </c>
      <c r="T49" s="6">
        <f t="shared" si="8"/>
        <v>0</v>
      </c>
      <c r="U49" s="4">
        <f t="shared" si="9"/>
        <v>30.090000000000146</v>
      </c>
      <c r="V49" s="6">
        <f t="shared" si="10"/>
        <v>0.99</v>
      </c>
      <c r="W49" s="4">
        <f t="shared" si="11"/>
        <v>-2969.91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45</v>
      </c>
      <c r="F50" s="7" t="s">
        <v>46</v>
      </c>
      <c r="G50" s="7" t="s">
        <v>124</v>
      </c>
      <c r="H50" s="7" t="s">
        <v>125</v>
      </c>
      <c r="I50" s="7" t="s">
        <v>64</v>
      </c>
      <c r="J50" s="7" t="s">
        <v>65</v>
      </c>
      <c r="K50" s="7" t="s">
        <v>131</v>
      </c>
      <c r="L50" s="7" t="s">
        <v>132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45</v>
      </c>
      <c r="F51" s="7" t="s">
        <v>46</v>
      </c>
      <c r="G51" s="7" t="s">
        <v>124</v>
      </c>
      <c r="H51" s="7" t="s">
        <v>125</v>
      </c>
      <c r="I51" s="7" t="s">
        <v>64</v>
      </c>
      <c r="J51" s="7" t="s">
        <v>65</v>
      </c>
      <c r="K51" s="7" t="s">
        <v>133</v>
      </c>
      <c r="L51" s="7" t="s">
        <v>134</v>
      </c>
      <c r="M51" s="8">
        <v>0</v>
      </c>
      <c r="N51" s="8">
        <v>4100</v>
      </c>
      <c r="O51" s="8">
        <v>0</v>
      </c>
      <c r="P51" s="8">
        <v>3995</v>
      </c>
      <c r="Q51" s="8">
        <v>3995</v>
      </c>
      <c r="R51" s="8">
        <v>0</v>
      </c>
      <c r="S51" s="4">
        <f t="shared" si="7"/>
        <v>-3995</v>
      </c>
      <c r="T51" s="6">
        <f t="shared" si="8"/>
        <v>0</v>
      </c>
      <c r="U51" s="4">
        <f t="shared" si="9"/>
        <v>105</v>
      </c>
      <c r="V51" s="6">
        <f t="shared" si="10"/>
        <v>0.97440000000000004</v>
      </c>
      <c r="W51" s="4">
        <f t="shared" si="11"/>
        <v>-3995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45</v>
      </c>
      <c r="F52" s="7" t="s">
        <v>46</v>
      </c>
      <c r="G52" s="7" t="s">
        <v>124</v>
      </c>
      <c r="H52" s="7" t="s">
        <v>125</v>
      </c>
      <c r="I52" s="7" t="s">
        <v>64</v>
      </c>
      <c r="J52" s="7" t="s">
        <v>65</v>
      </c>
      <c r="K52" s="7" t="s">
        <v>135</v>
      </c>
      <c r="L52" s="7" t="s">
        <v>136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>
        <f>IF(E53="","",IF(AND(H53=H54,J53=J54),"",MAX($D$3:D52)+1))</f>
        <v>8</v>
      </c>
      <c r="E53" s="7" t="s">
        <v>45</v>
      </c>
      <c r="F53" s="7" t="s">
        <v>46</v>
      </c>
      <c r="G53" s="7" t="s">
        <v>124</v>
      </c>
      <c r="H53" s="7" t="s">
        <v>125</v>
      </c>
      <c r="I53" s="7" t="s">
        <v>64</v>
      </c>
      <c r="J53" s="7" t="s">
        <v>65</v>
      </c>
      <c r="K53" s="7" t="s">
        <v>137</v>
      </c>
      <c r="L53" s="7" t="s">
        <v>138</v>
      </c>
      <c r="M53" s="8">
        <v>0</v>
      </c>
      <c r="N53" s="8">
        <v>1959</v>
      </c>
      <c r="O53" s="8">
        <v>0</v>
      </c>
      <c r="P53" s="8">
        <v>1958.77</v>
      </c>
      <c r="Q53" s="8">
        <v>1958.77</v>
      </c>
      <c r="R53" s="8">
        <v>0</v>
      </c>
      <c r="S53" s="4">
        <f t="shared" si="7"/>
        <v>-1958.77</v>
      </c>
      <c r="T53" s="6">
        <f t="shared" si="8"/>
        <v>0</v>
      </c>
      <c r="U53" s="4">
        <f t="shared" si="9"/>
        <v>0.23000000000001819</v>
      </c>
      <c r="V53" s="6">
        <f t="shared" si="10"/>
        <v>0.99990000000000001</v>
      </c>
      <c r="W53" s="4">
        <f t="shared" si="11"/>
        <v>-1958.77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 t="s">
        <v>45</v>
      </c>
      <c r="F54" s="7" t="s">
        <v>46</v>
      </c>
      <c r="G54" s="7" t="s">
        <v>124</v>
      </c>
      <c r="H54" s="7" t="s">
        <v>125</v>
      </c>
      <c r="I54" s="7" t="s">
        <v>74</v>
      </c>
      <c r="J54" s="7" t="s">
        <v>75</v>
      </c>
      <c r="K54" s="7" t="s">
        <v>76</v>
      </c>
      <c r="L54" s="7" t="s">
        <v>77</v>
      </c>
      <c r="M54" s="8">
        <v>1250</v>
      </c>
      <c r="N54" s="8">
        <v>2250</v>
      </c>
      <c r="O54" s="8">
        <v>150</v>
      </c>
      <c r="P54" s="8">
        <v>2099.1999999999998</v>
      </c>
      <c r="Q54" s="8">
        <v>2099.1999999999998</v>
      </c>
      <c r="R54" s="8">
        <v>1250</v>
      </c>
      <c r="S54" s="4">
        <f t="shared" si="7"/>
        <v>-999.19999999999982</v>
      </c>
      <c r="T54" s="6">
        <f t="shared" si="8"/>
        <v>1.7994000000000001</v>
      </c>
      <c r="U54" s="4">
        <f t="shared" si="9"/>
        <v>0.8000000000001819</v>
      </c>
      <c r="V54" s="6">
        <f t="shared" si="10"/>
        <v>0.99960000000000004</v>
      </c>
      <c r="W54" s="4">
        <f t="shared" si="11"/>
        <v>-999.19999999999982</v>
      </c>
      <c r="X54" s="6">
        <f t="shared" si="12"/>
        <v>1.7994000000000001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45</v>
      </c>
      <c r="F55" s="7" t="s">
        <v>46</v>
      </c>
      <c r="G55" s="7" t="s">
        <v>124</v>
      </c>
      <c r="H55" s="7" t="s">
        <v>125</v>
      </c>
      <c r="I55" s="7" t="s">
        <v>74</v>
      </c>
      <c r="J55" s="7" t="s">
        <v>75</v>
      </c>
      <c r="K55" s="7" t="s">
        <v>139</v>
      </c>
      <c r="L55" s="7" t="s">
        <v>140</v>
      </c>
      <c r="M55" s="8">
        <v>2000</v>
      </c>
      <c r="N55" s="8">
        <v>2000</v>
      </c>
      <c r="O55" s="8">
        <v>0</v>
      </c>
      <c r="P55" s="8">
        <v>2495.73</v>
      </c>
      <c r="Q55" s="8">
        <v>2495.73</v>
      </c>
      <c r="R55" s="8">
        <v>2000</v>
      </c>
      <c r="S55" s="4">
        <f t="shared" si="7"/>
        <v>-495.73</v>
      </c>
      <c r="T55" s="6">
        <f t="shared" si="8"/>
        <v>1.2479</v>
      </c>
      <c r="U55" s="4">
        <f t="shared" si="9"/>
        <v>-495.73</v>
      </c>
      <c r="V55" s="6">
        <f t="shared" si="10"/>
        <v>1.2479</v>
      </c>
      <c r="W55" s="4">
        <f t="shared" si="11"/>
        <v>-495.73</v>
      </c>
      <c r="X55" s="6">
        <f t="shared" si="12"/>
        <v>1.2479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45</v>
      </c>
      <c r="F56" s="7" t="s">
        <v>46</v>
      </c>
      <c r="G56" s="7" t="s">
        <v>124</v>
      </c>
      <c r="H56" s="7" t="s">
        <v>125</v>
      </c>
      <c r="I56" s="7" t="s">
        <v>74</v>
      </c>
      <c r="J56" s="7" t="s">
        <v>75</v>
      </c>
      <c r="K56" s="7" t="s">
        <v>141</v>
      </c>
      <c r="L56" s="7" t="s">
        <v>142</v>
      </c>
      <c r="M56" s="8">
        <v>750</v>
      </c>
      <c r="N56" s="8">
        <v>750</v>
      </c>
      <c r="O56" s="8">
        <v>0</v>
      </c>
      <c r="P56" s="8">
        <v>712</v>
      </c>
      <c r="Q56" s="8">
        <v>712</v>
      </c>
      <c r="R56" s="8">
        <v>750</v>
      </c>
      <c r="S56" s="4">
        <f t="shared" si="7"/>
        <v>38</v>
      </c>
      <c r="T56" s="6">
        <f t="shared" si="8"/>
        <v>0.94930000000000003</v>
      </c>
      <c r="U56" s="4">
        <f t="shared" si="9"/>
        <v>38</v>
      </c>
      <c r="V56" s="6">
        <f t="shared" si="10"/>
        <v>0.94930000000000003</v>
      </c>
      <c r="W56" s="4">
        <f t="shared" si="11"/>
        <v>38</v>
      </c>
      <c r="X56" s="6">
        <f t="shared" si="12"/>
        <v>0.94930000000000003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 t="s">
        <v>45</v>
      </c>
      <c r="F57" s="7" t="s">
        <v>46</v>
      </c>
      <c r="G57" s="7" t="s">
        <v>124</v>
      </c>
      <c r="H57" s="7" t="s">
        <v>125</v>
      </c>
      <c r="I57" s="7" t="s">
        <v>74</v>
      </c>
      <c r="J57" s="7" t="s">
        <v>75</v>
      </c>
      <c r="K57" s="7" t="s">
        <v>143</v>
      </c>
      <c r="L57" s="7" t="s">
        <v>144</v>
      </c>
      <c r="M57" s="8">
        <v>750</v>
      </c>
      <c r="N57" s="8">
        <v>150</v>
      </c>
      <c r="O57" s="8">
        <v>0</v>
      </c>
      <c r="P57" s="8">
        <v>0</v>
      </c>
      <c r="Q57" s="8">
        <v>0</v>
      </c>
      <c r="R57" s="8">
        <v>750</v>
      </c>
      <c r="S57" s="4">
        <f t="shared" si="7"/>
        <v>750</v>
      </c>
      <c r="T57" s="6">
        <f t="shared" si="8"/>
        <v>0</v>
      </c>
      <c r="U57" s="4">
        <f t="shared" si="9"/>
        <v>150</v>
      </c>
      <c r="V57" s="6">
        <f t="shared" si="10"/>
        <v>0</v>
      </c>
      <c r="W57" s="4">
        <f t="shared" si="11"/>
        <v>750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IF(E58="","",IF(AND(H58=H59,J58=J59),"",MAX($D$3:D57)+1))</f>
        <v/>
      </c>
      <c r="E58" s="7" t="s">
        <v>45</v>
      </c>
      <c r="F58" s="7" t="s">
        <v>46</v>
      </c>
      <c r="G58" s="7" t="s">
        <v>124</v>
      </c>
      <c r="H58" s="7" t="s">
        <v>125</v>
      </c>
      <c r="I58" s="7" t="s">
        <v>74</v>
      </c>
      <c r="J58" s="7" t="s">
        <v>75</v>
      </c>
      <c r="K58" s="7" t="s">
        <v>80</v>
      </c>
      <c r="L58" s="7" t="s">
        <v>145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45</v>
      </c>
      <c r="F59" s="7" t="s">
        <v>46</v>
      </c>
      <c r="G59" s="7" t="s">
        <v>124</v>
      </c>
      <c r="H59" s="7" t="s">
        <v>125</v>
      </c>
      <c r="I59" s="7" t="s">
        <v>74</v>
      </c>
      <c r="J59" s="7" t="s">
        <v>75</v>
      </c>
      <c r="K59" s="7" t="s">
        <v>146</v>
      </c>
      <c r="L59" s="7" t="s">
        <v>147</v>
      </c>
      <c r="M59" s="8">
        <v>250</v>
      </c>
      <c r="N59" s="8">
        <v>1750</v>
      </c>
      <c r="O59" s="8">
        <v>0</v>
      </c>
      <c r="P59" s="8">
        <v>1190.9000000000001</v>
      </c>
      <c r="Q59" s="8">
        <v>1190.9000000000001</v>
      </c>
      <c r="R59" s="8">
        <v>250</v>
      </c>
      <c r="S59" s="4">
        <f t="shared" si="7"/>
        <v>-940.90000000000009</v>
      </c>
      <c r="T59" s="6">
        <f t="shared" si="8"/>
        <v>4.7636000000000003</v>
      </c>
      <c r="U59" s="4">
        <f t="shared" si="9"/>
        <v>559.09999999999991</v>
      </c>
      <c r="V59" s="6">
        <f t="shared" si="10"/>
        <v>0.68049999999999999</v>
      </c>
      <c r="W59" s="4">
        <f t="shared" si="11"/>
        <v>-940.90000000000009</v>
      </c>
      <c r="X59" s="6">
        <f t="shared" si="12"/>
        <v>4.7636000000000003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45</v>
      </c>
      <c r="F60" s="7" t="s">
        <v>46</v>
      </c>
      <c r="G60" s="7" t="s">
        <v>124</v>
      </c>
      <c r="H60" s="7" t="s">
        <v>125</v>
      </c>
      <c r="I60" s="7" t="s">
        <v>74</v>
      </c>
      <c r="J60" s="7" t="s">
        <v>75</v>
      </c>
      <c r="K60" s="7" t="s">
        <v>148</v>
      </c>
      <c r="L60" s="7" t="s">
        <v>149</v>
      </c>
      <c r="M60" s="8">
        <v>4000</v>
      </c>
      <c r="N60" s="8">
        <v>3000</v>
      </c>
      <c r="O60" s="8">
        <v>0</v>
      </c>
      <c r="P60" s="8">
        <v>2595</v>
      </c>
      <c r="Q60" s="8">
        <v>2595</v>
      </c>
      <c r="R60" s="8">
        <v>4000</v>
      </c>
      <c r="S60" s="4">
        <f t="shared" si="7"/>
        <v>1405</v>
      </c>
      <c r="T60" s="6">
        <f t="shared" si="8"/>
        <v>0.64880000000000004</v>
      </c>
      <c r="U60" s="4">
        <f t="shared" si="9"/>
        <v>405</v>
      </c>
      <c r="V60" s="6">
        <f t="shared" si="10"/>
        <v>0.86499999999999999</v>
      </c>
      <c r="W60" s="4">
        <f t="shared" si="11"/>
        <v>1405</v>
      </c>
      <c r="X60" s="6">
        <f t="shared" si="12"/>
        <v>0.64880000000000004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45</v>
      </c>
      <c r="F61" s="7" t="s">
        <v>46</v>
      </c>
      <c r="G61" s="7" t="s">
        <v>124</v>
      </c>
      <c r="H61" s="7" t="s">
        <v>125</v>
      </c>
      <c r="I61" s="7" t="s">
        <v>74</v>
      </c>
      <c r="J61" s="7" t="s">
        <v>75</v>
      </c>
      <c r="K61" s="7" t="s">
        <v>150</v>
      </c>
      <c r="L61" s="7" t="s">
        <v>151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 t="s">
        <v>45</v>
      </c>
      <c r="F62" s="7" t="s">
        <v>46</v>
      </c>
      <c r="G62" s="7" t="s">
        <v>124</v>
      </c>
      <c r="H62" s="7" t="s">
        <v>125</v>
      </c>
      <c r="I62" s="7" t="s">
        <v>74</v>
      </c>
      <c r="J62" s="7" t="s">
        <v>75</v>
      </c>
      <c r="K62" s="7" t="s">
        <v>152</v>
      </c>
      <c r="L62" s="7" t="s">
        <v>153</v>
      </c>
      <c r="M62" s="8">
        <v>1000</v>
      </c>
      <c r="N62" s="8">
        <v>1000</v>
      </c>
      <c r="O62" s="8">
        <v>1000</v>
      </c>
      <c r="P62" s="8">
        <v>0</v>
      </c>
      <c r="Q62" s="8">
        <v>0</v>
      </c>
      <c r="R62" s="8">
        <v>1000</v>
      </c>
      <c r="S62" s="4">
        <f t="shared" si="7"/>
        <v>0</v>
      </c>
      <c r="T62" s="6">
        <f t="shared" si="8"/>
        <v>1</v>
      </c>
      <c r="U62" s="4">
        <f t="shared" si="9"/>
        <v>0</v>
      </c>
      <c r="V62" s="6">
        <f t="shared" si="10"/>
        <v>1</v>
      </c>
      <c r="W62" s="4">
        <f t="shared" si="11"/>
        <v>0</v>
      </c>
      <c r="X62" s="6">
        <f t="shared" si="12"/>
        <v>1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 t="s">
        <v>45</v>
      </c>
      <c r="F63" s="7" t="s">
        <v>46</v>
      </c>
      <c r="G63" s="7" t="s">
        <v>124</v>
      </c>
      <c r="H63" s="7" t="s">
        <v>125</v>
      </c>
      <c r="I63" s="7" t="s">
        <v>74</v>
      </c>
      <c r="J63" s="7" t="s">
        <v>75</v>
      </c>
      <c r="K63" s="7" t="s">
        <v>154</v>
      </c>
      <c r="L63" s="7" t="s">
        <v>155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45</v>
      </c>
      <c r="F64" s="7" t="s">
        <v>46</v>
      </c>
      <c r="G64" s="7" t="s">
        <v>124</v>
      </c>
      <c r="H64" s="7" t="s">
        <v>125</v>
      </c>
      <c r="I64" s="7" t="s">
        <v>74</v>
      </c>
      <c r="J64" s="7" t="s">
        <v>75</v>
      </c>
      <c r="K64" s="7" t="s">
        <v>156</v>
      </c>
      <c r="L64" s="7" t="s">
        <v>157</v>
      </c>
      <c r="M64" s="8">
        <v>50</v>
      </c>
      <c r="N64" s="8">
        <v>50</v>
      </c>
      <c r="O64" s="8">
        <v>0</v>
      </c>
      <c r="P64" s="8">
        <v>50</v>
      </c>
      <c r="Q64" s="8">
        <v>50</v>
      </c>
      <c r="R64" s="8">
        <v>50</v>
      </c>
      <c r="S64" s="4">
        <f t="shared" si="7"/>
        <v>0</v>
      </c>
      <c r="T64" s="6">
        <f t="shared" si="8"/>
        <v>1</v>
      </c>
      <c r="U64" s="4">
        <f t="shared" si="9"/>
        <v>0</v>
      </c>
      <c r="V64" s="6">
        <f t="shared" si="10"/>
        <v>1</v>
      </c>
      <c r="W64" s="4">
        <f t="shared" si="11"/>
        <v>0</v>
      </c>
      <c r="X64" s="6">
        <f t="shared" si="12"/>
        <v>1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45</v>
      </c>
      <c r="F65" s="7" t="s">
        <v>46</v>
      </c>
      <c r="G65" s="7" t="s">
        <v>124</v>
      </c>
      <c r="H65" s="7" t="s">
        <v>125</v>
      </c>
      <c r="I65" s="7" t="s">
        <v>74</v>
      </c>
      <c r="J65" s="7" t="s">
        <v>75</v>
      </c>
      <c r="K65" s="7" t="s">
        <v>86</v>
      </c>
      <c r="L65" s="7" t="s">
        <v>87</v>
      </c>
      <c r="M65" s="8">
        <v>1000</v>
      </c>
      <c r="N65" s="8">
        <v>1000</v>
      </c>
      <c r="O65" s="8">
        <v>0</v>
      </c>
      <c r="P65" s="8">
        <v>987.07</v>
      </c>
      <c r="Q65" s="8">
        <v>987.07</v>
      </c>
      <c r="R65" s="8">
        <v>1000</v>
      </c>
      <c r="S65" s="4">
        <f t="shared" si="7"/>
        <v>12.92999999999995</v>
      </c>
      <c r="T65" s="6">
        <f t="shared" si="8"/>
        <v>0.98709999999999998</v>
      </c>
      <c r="U65" s="4">
        <f t="shared" si="9"/>
        <v>12.92999999999995</v>
      </c>
      <c r="V65" s="6">
        <f t="shared" si="10"/>
        <v>0.98709999999999998</v>
      </c>
      <c r="W65" s="4">
        <f t="shared" si="11"/>
        <v>12.92999999999995</v>
      </c>
      <c r="X65" s="6">
        <f t="shared" si="12"/>
        <v>0.98709999999999998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45</v>
      </c>
      <c r="F66" s="7" t="s">
        <v>46</v>
      </c>
      <c r="G66" s="7" t="s">
        <v>124</v>
      </c>
      <c r="H66" s="7" t="s">
        <v>125</v>
      </c>
      <c r="I66" s="7" t="s">
        <v>74</v>
      </c>
      <c r="J66" s="7" t="s">
        <v>75</v>
      </c>
      <c r="K66" s="7" t="s">
        <v>158</v>
      </c>
      <c r="L66" s="7" t="s">
        <v>159</v>
      </c>
      <c r="M66" s="8">
        <v>9000</v>
      </c>
      <c r="N66" s="8">
        <v>14000</v>
      </c>
      <c r="O66" s="8">
        <v>0</v>
      </c>
      <c r="P66" s="8">
        <v>11560</v>
      </c>
      <c r="Q66" s="8">
        <v>11560</v>
      </c>
      <c r="R66" s="8">
        <v>9000</v>
      </c>
      <c r="S66" s="4">
        <f t="shared" si="7"/>
        <v>-2560</v>
      </c>
      <c r="T66" s="6">
        <f t="shared" si="8"/>
        <v>1.2844</v>
      </c>
      <c r="U66" s="4">
        <f t="shared" si="9"/>
        <v>2440</v>
      </c>
      <c r="V66" s="6">
        <f t="shared" si="10"/>
        <v>0.82569999999999999</v>
      </c>
      <c r="W66" s="4">
        <f t="shared" si="11"/>
        <v>-2560</v>
      </c>
      <c r="X66" s="6">
        <f t="shared" si="12"/>
        <v>1.2844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45</v>
      </c>
      <c r="F67" s="7" t="s">
        <v>46</v>
      </c>
      <c r="G67" s="7" t="s">
        <v>124</v>
      </c>
      <c r="H67" s="7" t="s">
        <v>125</v>
      </c>
      <c r="I67" s="7" t="s">
        <v>74</v>
      </c>
      <c r="J67" s="7" t="s">
        <v>75</v>
      </c>
      <c r="K67" s="7" t="s">
        <v>160</v>
      </c>
      <c r="L67" s="7" t="s">
        <v>161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>
        <f>IF(E68="","",IF(AND(H68=H69,J68=J69),"",MAX($D$3:D67)+1))</f>
        <v>9</v>
      </c>
      <c r="E68" s="7" t="s">
        <v>45</v>
      </c>
      <c r="F68" s="7" t="s">
        <v>46</v>
      </c>
      <c r="G68" s="7" t="s">
        <v>124</v>
      </c>
      <c r="H68" s="7" t="s">
        <v>125</v>
      </c>
      <c r="I68" s="7" t="s">
        <v>74</v>
      </c>
      <c r="J68" s="7" t="s">
        <v>75</v>
      </c>
      <c r="K68" s="7" t="s">
        <v>162</v>
      </c>
      <c r="L68" s="7" t="s">
        <v>163</v>
      </c>
      <c r="M68" s="8">
        <v>0</v>
      </c>
      <c r="N68" s="8">
        <v>6500</v>
      </c>
      <c r="O68" s="8">
        <v>0</v>
      </c>
      <c r="P68" s="8">
        <v>1471</v>
      </c>
      <c r="Q68" s="8">
        <v>1471</v>
      </c>
      <c r="R68" s="8">
        <v>0</v>
      </c>
      <c r="S68" s="4">
        <f t="shared" si="7"/>
        <v>-1471</v>
      </c>
      <c r="T68" s="6">
        <f t="shared" si="8"/>
        <v>0</v>
      </c>
      <c r="U68" s="4">
        <f t="shared" si="9"/>
        <v>5029</v>
      </c>
      <c r="V68" s="6">
        <f t="shared" si="10"/>
        <v>0.2263</v>
      </c>
      <c r="W68" s="4">
        <f t="shared" si="11"/>
        <v>-1471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45</v>
      </c>
      <c r="F69" s="7" t="s">
        <v>46</v>
      </c>
      <c r="G69" s="7" t="s">
        <v>164</v>
      </c>
      <c r="H69" s="7" t="s">
        <v>165</v>
      </c>
      <c r="I69" s="7" t="s">
        <v>49</v>
      </c>
      <c r="J69" s="7" t="s">
        <v>50</v>
      </c>
      <c r="K69" s="7" t="s">
        <v>166</v>
      </c>
      <c r="L69" s="7" t="s">
        <v>167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4">
        <f t="shared" ref="S69:S132" si="13">M69-O69-Q69</f>
        <v>0</v>
      </c>
      <c r="T69" s="6">
        <f t="shared" ref="T69:T132" si="14">IF(M69=0,0,ROUND((O69+Q69)/M69,4))</f>
        <v>0</v>
      </c>
      <c r="U69" s="4">
        <f t="shared" ref="U69:U132" si="15">N69-O69-Q69</f>
        <v>0</v>
      </c>
      <c r="V69" s="6">
        <f t="shared" ref="V69:V132" si="16">IF(N69=0,0,ROUND((O69+Q69)/N69,4))</f>
        <v>0</v>
      </c>
      <c r="W69" s="4">
        <f t="shared" ref="W69:W132" si="17">R69-O69-Q69</f>
        <v>0</v>
      </c>
      <c r="X69" s="6">
        <f t="shared" ref="X69:X132" si="18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45</v>
      </c>
      <c r="F70" s="7" t="s">
        <v>46</v>
      </c>
      <c r="G70" s="7" t="s">
        <v>164</v>
      </c>
      <c r="H70" s="7" t="s">
        <v>165</v>
      </c>
      <c r="I70" s="7" t="s">
        <v>49</v>
      </c>
      <c r="J70" s="7" t="s">
        <v>50</v>
      </c>
      <c r="K70" s="7" t="s">
        <v>168</v>
      </c>
      <c r="L70" s="7" t="s">
        <v>169</v>
      </c>
      <c r="M70" s="8">
        <v>14092</v>
      </c>
      <c r="N70" s="8">
        <v>14092</v>
      </c>
      <c r="O70" s="8">
        <v>0</v>
      </c>
      <c r="P70" s="8">
        <v>14092</v>
      </c>
      <c r="Q70" s="8">
        <v>14092</v>
      </c>
      <c r="R70" s="8">
        <v>14092</v>
      </c>
      <c r="S70" s="4">
        <f t="shared" si="13"/>
        <v>0</v>
      </c>
      <c r="T70" s="6">
        <f t="shared" si="14"/>
        <v>1</v>
      </c>
      <c r="U70" s="4">
        <f t="shared" si="15"/>
        <v>0</v>
      </c>
      <c r="V70" s="6">
        <f t="shared" si="16"/>
        <v>1</v>
      </c>
      <c r="W70" s="4">
        <f t="shared" si="17"/>
        <v>0</v>
      </c>
      <c r="X70" s="6">
        <f t="shared" si="18"/>
        <v>1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 t="s">
        <v>45</v>
      </c>
      <c r="F71" s="7" t="s">
        <v>46</v>
      </c>
      <c r="G71" s="7" t="s">
        <v>164</v>
      </c>
      <c r="H71" s="7" t="s">
        <v>165</v>
      </c>
      <c r="I71" s="7" t="s">
        <v>49</v>
      </c>
      <c r="J71" s="7" t="s">
        <v>50</v>
      </c>
      <c r="K71" s="7" t="s">
        <v>108</v>
      </c>
      <c r="L71" s="7" t="s">
        <v>170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4">
        <f t="shared" si="13"/>
        <v>0</v>
      </c>
      <c r="T71" s="6">
        <f t="shared" si="14"/>
        <v>0</v>
      </c>
      <c r="U71" s="4">
        <f t="shared" si="15"/>
        <v>0</v>
      </c>
      <c r="V71" s="6">
        <f t="shared" si="16"/>
        <v>0</v>
      </c>
      <c r="W71" s="4">
        <f t="shared" si="17"/>
        <v>0</v>
      </c>
      <c r="X71" s="6">
        <f t="shared" si="18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 t="s">
        <v>45</v>
      </c>
      <c r="F72" s="7" t="s">
        <v>46</v>
      </c>
      <c r="G72" s="7" t="s">
        <v>164</v>
      </c>
      <c r="H72" s="7" t="s">
        <v>165</v>
      </c>
      <c r="I72" s="7" t="s">
        <v>49</v>
      </c>
      <c r="J72" s="7" t="s">
        <v>50</v>
      </c>
      <c r="K72" s="7" t="s">
        <v>62</v>
      </c>
      <c r="L72" s="7" t="s">
        <v>63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4">
        <f t="shared" si="13"/>
        <v>0</v>
      </c>
      <c r="T72" s="6">
        <f t="shared" si="14"/>
        <v>0</v>
      </c>
      <c r="U72" s="4">
        <f t="shared" si="15"/>
        <v>0</v>
      </c>
      <c r="V72" s="6">
        <f t="shared" si="16"/>
        <v>0</v>
      </c>
      <c r="W72" s="4">
        <f t="shared" si="17"/>
        <v>0</v>
      </c>
      <c r="X72" s="6">
        <f t="shared" si="18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>
        <f>IF(E73="","",IF(AND(H73=H74,J73=J74),"",MAX($D$3:D72)+1))</f>
        <v>10</v>
      </c>
      <c r="E73" s="7" t="s">
        <v>45</v>
      </c>
      <c r="F73" s="7" t="s">
        <v>46</v>
      </c>
      <c r="G73" s="7" t="s">
        <v>164</v>
      </c>
      <c r="H73" s="7" t="s">
        <v>165</v>
      </c>
      <c r="I73" s="7" t="s">
        <v>49</v>
      </c>
      <c r="J73" s="7" t="s">
        <v>50</v>
      </c>
      <c r="K73" s="7" t="s">
        <v>129</v>
      </c>
      <c r="L73" s="7" t="s">
        <v>130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4">
        <f t="shared" si="13"/>
        <v>0</v>
      </c>
      <c r="T73" s="6">
        <f t="shared" si="14"/>
        <v>0</v>
      </c>
      <c r="U73" s="4">
        <f t="shared" si="15"/>
        <v>0</v>
      </c>
      <c r="V73" s="6">
        <f t="shared" si="16"/>
        <v>0</v>
      </c>
      <c r="W73" s="4">
        <f t="shared" si="17"/>
        <v>0</v>
      </c>
      <c r="X73" s="6">
        <f t="shared" si="18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45</v>
      </c>
      <c r="F74" s="7" t="s">
        <v>46</v>
      </c>
      <c r="G74" s="7" t="s">
        <v>164</v>
      </c>
      <c r="H74" s="7" t="s">
        <v>165</v>
      </c>
      <c r="I74" s="7" t="s">
        <v>64</v>
      </c>
      <c r="J74" s="7" t="s">
        <v>65</v>
      </c>
      <c r="K74" s="7" t="s">
        <v>66</v>
      </c>
      <c r="L74" s="7" t="s">
        <v>67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4">
        <f t="shared" si="13"/>
        <v>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0</v>
      </c>
      <c r="X74" s="6">
        <f t="shared" si="18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>
        <f>IF(E75="","",IF(AND(H75=H76,J75=J76),"",MAX($D$3:D74)+1))</f>
        <v>11</v>
      </c>
      <c r="E75" s="7" t="s">
        <v>45</v>
      </c>
      <c r="F75" s="7" t="s">
        <v>46</v>
      </c>
      <c r="G75" s="7" t="s">
        <v>164</v>
      </c>
      <c r="H75" s="7" t="s">
        <v>165</v>
      </c>
      <c r="I75" s="7" t="s">
        <v>64</v>
      </c>
      <c r="J75" s="7" t="s">
        <v>65</v>
      </c>
      <c r="K75" s="7" t="s">
        <v>70</v>
      </c>
      <c r="L75" s="7" t="s">
        <v>171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45</v>
      </c>
      <c r="F76" s="7" t="s">
        <v>46</v>
      </c>
      <c r="G76" s="7" t="s">
        <v>164</v>
      </c>
      <c r="H76" s="7" t="s">
        <v>165</v>
      </c>
      <c r="I76" s="7" t="s">
        <v>74</v>
      </c>
      <c r="J76" s="7" t="s">
        <v>75</v>
      </c>
      <c r="K76" s="7" t="s">
        <v>76</v>
      </c>
      <c r="L76" s="7" t="s">
        <v>77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4">
        <f t="shared" si="13"/>
        <v>0</v>
      </c>
      <c r="T76" s="6">
        <f t="shared" si="14"/>
        <v>0</v>
      </c>
      <c r="U76" s="4">
        <f t="shared" si="15"/>
        <v>0</v>
      </c>
      <c r="V76" s="6">
        <f t="shared" si="16"/>
        <v>0</v>
      </c>
      <c r="W76" s="4">
        <f t="shared" si="17"/>
        <v>0</v>
      </c>
      <c r="X76" s="6">
        <f t="shared" si="18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 t="s">
        <v>45</v>
      </c>
      <c r="F77" s="7" t="s">
        <v>46</v>
      </c>
      <c r="G77" s="7" t="s">
        <v>164</v>
      </c>
      <c r="H77" s="7" t="s">
        <v>165</v>
      </c>
      <c r="I77" s="7" t="s">
        <v>74</v>
      </c>
      <c r="J77" s="7" t="s">
        <v>75</v>
      </c>
      <c r="K77" s="7" t="s">
        <v>172</v>
      </c>
      <c r="L77" s="7" t="s">
        <v>173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 t="s">
        <v>45</v>
      </c>
      <c r="F78" s="7" t="s">
        <v>46</v>
      </c>
      <c r="G78" s="7" t="s">
        <v>164</v>
      </c>
      <c r="H78" s="7" t="s">
        <v>165</v>
      </c>
      <c r="I78" s="7" t="s">
        <v>74</v>
      </c>
      <c r="J78" s="7" t="s">
        <v>75</v>
      </c>
      <c r="K78" s="7" t="s">
        <v>174</v>
      </c>
      <c r="L78" s="7" t="s">
        <v>175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45</v>
      </c>
      <c r="F79" s="7" t="s">
        <v>46</v>
      </c>
      <c r="G79" s="7" t="s">
        <v>164</v>
      </c>
      <c r="H79" s="7" t="s">
        <v>165</v>
      </c>
      <c r="I79" s="7" t="s">
        <v>74</v>
      </c>
      <c r="J79" s="7" t="s">
        <v>75</v>
      </c>
      <c r="K79" s="7" t="s">
        <v>82</v>
      </c>
      <c r="L79" s="7" t="s">
        <v>176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>
        <f>IF(AND(ABS(S80)&gt;Input!$A$3,ABS(1-T80)&gt;Input!$A$4),MAX($A$3:A79)+1,"")</f>
        <v>3</v>
      </c>
      <c r="B80">
        <f>IF(AND(ABS(U80)&gt;Input!$B$3,ABS(1-V80)&gt;Input!$B$4),MAX($B$3:B79)+1,"")</f>
        <v>2</v>
      </c>
      <c r="C80">
        <f>IF(AND(ABS(W80)&gt;Input!$C$3,ABS(1-X80)&gt;Input!$C$4),MAX($C$3:C79)+1,"")</f>
        <v>3</v>
      </c>
      <c r="D80" t="str">
        <f>IF(E80="","",IF(AND(H80=H81,J80=J81),"",MAX($D$3:D79)+1))</f>
        <v/>
      </c>
      <c r="E80" s="7" t="s">
        <v>45</v>
      </c>
      <c r="F80" s="7" t="s">
        <v>46</v>
      </c>
      <c r="G80" s="7" t="s">
        <v>164</v>
      </c>
      <c r="H80" s="7" t="s">
        <v>165</v>
      </c>
      <c r="I80" s="7" t="s">
        <v>74</v>
      </c>
      <c r="J80" s="7" t="s">
        <v>75</v>
      </c>
      <c r="K80" s="7" t="s">
        <v>177</v>
      </c>
      <c r="L80" s="7" t="s">
        <v>178</v>
      </c>
      <c r="M80" s="8">
        <v>450000</v>
      </c>
      <c r="N80" s="8">
        <v>450000</v>
      </c>
      <c r="O80" s="8">
        <v>0</v>
      </c>
      <c r="P80" s="8">
        <v>419261.17</v>
      </c>
      <c r="Q80" s="8">
        <v>419261.17</v>
      </c>
      <c r="R80" s="8">
        <v>471000</v>
      </c>
      <c r="S80" s="4">
        <f t="shared" si="13"/>
        <v>30738.830000000016</v>
      </c>
      <c r="T80" s="6">
        <f t="shared" si="14"/>
        <v>0.93169999999999997</v>
      </c>
      <c r="U80" s="4">
        <f t="shared" si="15"/>
        <v>30738.830000000016</v>
      </c>
      <c r="V80" s="6">
        <f t="shared" si="16"/>
        <v>0.93169999999999997</v>
      </c>
      <c r="W80" s="4">
        <f t="shared" si="17"/>
        <v>51738.830000000016</v>
      </c>
      <c r="X80" s="6">
        <f t="shared" si="18"/>
        <v>0.89019999999999999</v>
      </c>
    </row>
    <row r="81" spans="1:24" x14ac:dyDescent="0.2">
      <c r="A81">
        <f>IF(AND(ABS(S81)&gt;Input!$A$3,ABS(1-T81)&gt;Input!$A$4),MAX($A$3:A80)+1,"")</f>
        <v>4</v>
      </c>
      <c r="B81">
        <f>IF(AND(ABS(U81)&gt;Input!$B$3,ABS(1-V81)&gt;Input!$B$4),MAX($B$3:B80)+1,"")</f>
        <v>3</v>
      </c>
      <c r="C81">
        <f>IF(AND(ABS(W81)&gt;Input!$C$3,ABS(1-X81)&gt;Input!$C$4),MAX($C$3:C80)+1,"")</f>
        <v>4</v>
      </c>
      <c r="D81" t="str">
        <f>IF(E81="","",IF(AND(H81=H82,J81=J82),"",MAX($D$3:D80)+1))</f>
        <v/>
      </c>
      <c r="E81" s="7" t="s">
        <v>45</v>
      </c>
      <c r="F81" s="7" t="s">
        <v>46</v>
      </c>
      <c r="G81" s="7" t="s">
        <v>164</v>
      </c>
      <c r="H81" s="7" t="s">
        <v>165</v>
      </c>
      <c r="I81" s="7" t="s">
        <v>74</v>
      </c>
      <c r="J81" s="7" t="s">
        <v>75</v>
      </c>
      <c r="K81" s="7" t="s">
        <v>179</v>
      </c>
      <c r="L81" s="7" t="s">
        <v>180</v>
      </c>
      <c r="M81" s="8">
        <v>45660</v>
      </c>
      <c r="N81" s="8">
        <v>45660</v>
      </c>
      <c r="O81" s="8">
        <v>0</v>
      </c>
      <c r="P81" s="8">
        <v>3983.81</v>
      </c>
      <c r="Q81" s="8">
        <v>3983.81</v>
      </c>
      <c r="R81" s="8">
        <v>45660</v>
      </c>
      <c r="S81" s="4">
        <f t="shared" si="13"/>
        <v>41676.19</v>
      </c>
      <c r="T81" s="6">
        <f t="shared" si="14"/>
        <v>8.72E-2</v>
      </c>
      <c r="U81" s="4">
        <f t="shared" si="15"/>
        <v>41676.19</v>
      </c>
      <c r="V81" s="6">
        <f t="shared" si="16"/>
        <v>8.72E-2</v>
      </c>
      <c r="W81" s="4">
        <f t="shared" si="17"/>
        <v>41676.19</v>
      </c>
      <c r="X81" s="6">
        <f t="shared" si="18"/>
        <v>8.72E-2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45</v>
      </c>
      <c r="F82" s="7" t="s">
        <v>46</v>
      </c>
      <c r="G82" s="7" t="s">
        <v>164</v>
      </c>
      <c r="H82" s="7" t="s">
        <v>165</v>
      </c>
      <c r="I82" s="7" t="s">
        <v>74</v>
      </c>
      <c r="J82" s="7" t="s">
        <v>75</v>
      </c>
      <c r="K82" s="7" t="s">
        <v>86</v>
      </c>
      <c r="L82" s="7" t="s">
        <v>87</v>
      </c>
      <c r="M82" s="8">
        <v>2000</v>
      </c>
      <c r="N82" s="8">
        <v>2000</v>
      </c>
      <c r="O82" s="8">
        <v>0</v>
      </c>
      <c r="P82" s="8">
        <v>0</v>
      </c>
      <c r="Q82" s="8">
        <v>0</v>
      </c>
      <c r="R82" s="8">
        <v>2000</v>
      </c>
      <c r="S82" s="4">
        <f t="shared" si="13"/>
        <v>2000</v>
      </c>
      <c r="T82" s="6">
        <f t="shared" si="14"/>
        <v>0</v>
      </c>
      <c r="U82" s="4">
        <f t="shared" si="15"/>
        <v>2000</v>
      </c>
      <c r="V82" s="6">
        <f t="shared" si="16"/>
        <v>0</v>
      </c>
      <c r="W82" s="4">
        <f t="shared" si="17"/>
        <v>2000</v>
      </c>
      <c r="X82" s="6">
        <f t="shared" si="18"/>
        <v>0</v>
      </c>
    </row>
    <row r="83" spans="1:24" x14ac:dyDescent="0.2">
      <c r="A83">
        <f>IF(AND(ABS(S83)&gt;Input!$A$3,ABS(1-T83)&gt;Input!$A$4),MAX($A$3:A82)+1,"")</f>
        <v>5</v>
      </c>
      <c r="B83">
        <f>IF(AND(ABS(U83)&gt;Input!$B$3,ABS(1-V83)&gt;Input!$B$4),MAX($B$3:B82)+1,"")</f>
        <v>4</v>
      </c>
      <c r="C83">
        <f>IF(AND(ABS(W83)&gt;Input!$C$3,ABS(1-X83)&gt;Input!$C$4),MAX($C$3:C82)+1,"")</f>
        <v>5</v>
      </c>
      <c r="D83" t="str">
        <f>IF(E83="","",IF(AND(H83=H84,J83=J84),"",MAX($D$3:D82)+1))</f>
        <v/>
      </c>
      <c r="E83" s="7" t="s">
        <v>45</v>
      </c>
      <c r="F83" s="7" t="s">
        <v>46</v>
      </c>
      <c r="G83" s="7" t="s">
        <v>164</v>
      </c>
      <c r="H83" s="7" t="s">
        <v>165</v>
      </c>
      <c r="I83" s="7" t="s">
        <v>74</v>
      </c>
      <c r="J83" s="7" t="s">
        <v>75</v>
      </c>
      <c r="K83" s="7" t="s">
        <v>92</v>
      </c>
      <c r="L83" s="7" t="s">
        <v>93</v>
      </c>
      <c r="M83" s="8">
        <v>15000</v>
      </c>
      <c r="N83" s="8">
        <v>15000</v>
      </c>
      <c r="O83" s="8">
        <v>0</v>
      </c>
      <c r="P83" s="8">
        <v>217.82</v>
      </c>
      <c r="Q83" s="8">
        <v>217.82</v>
      </c>
      <c r="R83" s="8">
        <v>15000</v>
      </c>
      <c r="S83" s="4">
        <f t="shared" si="13"/>
        <v>14782.18</v>
      </c>
      <c r="T83" s="6">
        <f t="shared" si="14"/>
        <v>1.4500000000000001E-2</v>
      </c>
      <c r="U83" s="4">
        <f t="shared" si="15"/>
        <v>14782.18</v>
      </c>
      <c r="V83" s="6">
        <f t="shared" si="16"/>
        <v>1.4500000000000001E-2</v>
      </c>
      <c r="W83" s="4">
        <f t="shared" si="17"/>
        <v>14782.18</v>
      </c>
      <c r="X83" s="6">
        <f t="shared" si="18"/>
        <v>1.4500000000000001E-2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 t="s">
        <v>45</v>
      </c>
      <c r="F84" s="7" t="s">
        <v>46</v>
      </c>
      <c r="G84" s="7" t="s">
        <v>164</v>
      </c>
      <c r="H84" s="7" t="s">
        <v>165</v>
      </c>
      <c r="I84" s="7" t="s">
        <v>74</v>
      </c>
      <c r="J84" s="7" t="s">
        <v>75</v>
      </c>
      <c r="K84" s="7" t="s">
        <v>181</v>
      </c>
      <c r="L84" s="7" t="s">
        <v>182</v>
      </c>
      <c r="M84" s="8">
        <v>3000</v>
      </c>
      <c r="N84" s="8">
        <v>3000</v>
      </c>
      <c r="O84" s="8">
        <v>0</v>
      </c>
      <c r="P84" s="8">
        <v>0</v>
      </c>
      <c r="Q84" s="8">
        <v>0</v>
      </c>
      <c r="R84" s="8">
        <v>3000</v>
      </c>
      <c r="S84" s="4">
        <f t="shared" si="13"/>
        <v>3000</v>
      </c>
      <c r="T84" s="6">
        <f t="shared" si="14"/>
        <v>0</v>
      </c>
      <c r="U84" s="4">
        <f t="shared" si="15"/>
        <v>3000</v>
      </c>
      <c r="V84" s="6">
        <f t="shared" si="16"/>
        <v>0</v>
      </c>
      <c r="W84" s="4">
        <f t="shared" si="17"/>
        <v>3000</v>
      </c>
      <c r="X84" s="6">
        <f t="shared" si="18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>
        <f>IF(E85="","",IF(AND(H85=H86,J85=J86),"",MAX($D$3:D84)+1))</f>
        <v>12</v>
      </c>
      <c r="E85" s="7" t="s">
        <v>45</v>
      </c>
      <c r="F85" s="7" t="s">
        <v>46</v>
      </c>
      <c r="G85" s="7" t="s">
        <v>164</v>
      </c>
      <c r="H85" s="7" t="s">
        <v>165</v>
      </c>
      <c r="I85" s="7" t="s">
        <v>74</v>
      </c>
      <c r="J85" s="7" t="s">
        <v>75</v>
      </c>
      <c r="K85" s="7" t="s">
        <v>183</v>
      </c>
      <c r="L85" s="7" t="s">
        <v>184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4">
        <f t="shared" si="13"/>
        <v>0</v>
      </c>
      <c r="T85" s="6">
        <f t="shared" si="14"/>
        <v>0</v>
      </c>
      <c r="U85" s="4">
        <f t="shared" si="15"/>
        <v>0</v>
      </c>
      <c r="V85" s="6">
        <f t="shared" si="16"/>
        <v>0</v>
      </c>
      <c r="W85" s="4">
        <f t="shared" si="17"/>
        <v>0</v>
      </c>
      <c r="X85" s="6">
        <f t="shared" si="18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>
        <f>IF(E86="","",IF(AND(H86=H87,J86=J87),"",MAX($D$3:D85)+1))</f>
        <v>13</v>
      </c>
      <c r="E86" s="7" t="s">
        <v>45</v>
      </c>
      <c r="F86" s="7" t="s">
        <v>46</v>
      </c>
      <c r="G86" s="7" t="s">
        <v>185</v>
      </c>
      <c r="H86" s="7" t="s">
        <v>186</v>
      </c>
      <c r="I86" s="7" t="s">
        <v>74</v>
      </c>
      <c r="J86" s="7" t="s">
        <v>75</v>
      </c>
      <c r="K86" s="7" t="s">
        <v>187</v>
      </c>
      <c r="L86" s="7" t="s">
        <v>188</v>
      </c>
      <c r="M86" s="8">
        <v>1500</v>
      </c>
      <c r="N86" s="8">
        <v>1500</v>
      </c>
      <c r="O86" s="8">
        <v>0</v>
      </c>
      <c r="P86" s="8">
        <v>850</v>
      </c>
      <c r="Q86" s="8">
        <v>850</v>
      </c>
      <c r="R86" s="8">
        <v>1500</v>
      </c>
      <c r="S86" s="4">
        <f t="shared" si="13"/>
        <v>650</v>
      </c>
      <c r="T86" s="6">
        <f t="shared" si="14"/>
        <v>0.56669999999999998</v>
      </c>
      <c r="U86" s="4">
        <f t="shared" si="15"/>
        <v>650</v>
      </c>
      <c r="V86" s="6">
        <f t="shared" si="16"/>
        <v>0.56669999999999998</v>
      </c>
      <c r="W86" s="4">
        <f t="shared" si="17"/>
        <v>650</v>
      </c>
      <c r="X86" s="6">
        <f t="shared" si="18"/>
        <v>0.56669999999999998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 t="s">
        <v>45</v>
      </c>
      <c r="F87" s="7" t="s">
        <v>46</v>
      </c>
      <c r="G87" s="7" t="s">
        <v>189</v>
      </c>
      <c r="H87" s="7" t="s">
        <v>190</v>
      </c>
      <c r="I87" s="7" t="s">
        <v>74</v>
      </c>
      <c r="J87" s="7" t="s">
        <v>75</v>
      </c>
      <c r="K87" s="7" t="s">
        <v>191</v>
      </c>
      <c r="L87" s="7" t="s">
        <v>192</v>
      </c>
      <c r="M87" s="8">
        <v>10000</v>
      </c>
      <c r="N87" s="8">
        <v>12000</v>
      </c>
      <c r="O87" s="8">
        <v>0</v>
      </c>
      <c r="P87" s="8">
        <v>18670</v>
      </c>
      <c r="Q87" s="8">
        <v>18670</v>
      </c>
      <c r="R87" s="8">
        <v>10000</v>
      </c>
      <c r="S87" s="4">
        <f t="shared" si="13"/>
        <v>-8670</v>
      </c>
      <c r="T87" s="6">
        <f t="shared" si="14"/>
        <v>1.867</v>
      </c>
      <c r="U87" s="4">
        <f t="shared" si="15"/>
        <v>-6670</v>
      </c>
      <c r="V87" s="6">
        <f t="shared" si="16"/>
        <v>1.5558000000000001</v>
      </c>
      <c r="W87" s="4">
        <f t="shared" si="17"/>
        <v>-8670</v>
      </c>
      <c r="X87" s="6">
        <f t="shared" si="18"/>
        <v>1.867</v>
      </c>
    </row>
    <row r="88" spans="1:24" x14ac:dyDescent="0.2">
      <c r="A88">
        <f>IF(AND(ABS(S88)&gt;Input!$A$3,ABS(1-T88)&gt;Input!$A$4),MAX($A$3:A87)+1,"")</f>
        <v>6</v>
      </c>
      <c r="B88">
        <f>IF(AND(ABS(U88)&gt;Input!$B$3,ABS(1-V88)&gt;Input!$B$4),MAX($B$3:B87)+1,"")</f>
        <v>5</v>
      </c>
      <c r="C88">
        <f>IF(AND(ABS(W88)&gt;Input!$C$3,ABS(1-X88)&gt;Input!$C$4),MAX($C$3:C87)+1,"")</f>
        <v>6</v>
      </c>
      <c r="D88">
        <f>IF(E88="","",IF(AND(H88=H89,J88=J89),"",MAX($D$3:D87)+1))</f>
        <v>14</v>
      </c>
      <c r="E88" s="7" t="s">
        <v>45</v>
      </c>
      <c r="F88" s="7" t="s">
        <v>46</v>
      </c>
      <c r="G88" s="7" t="s">
        <v>189</v>
      </c>
      <c r="H88" s="7" t="s">
        <v>190</v>
      </c>
      <c r="I88" s="7" t="s">
        <v>74</v>
      </c>
      <c r="J88" s="7" t="s">
        <v>75</v>
      </c>
      <c r="K88" s="7" t="s">
        <v>193</v>
      </c>
      <c r="L88" s="7" t="s">
        <v>194</v>
      </c>
      <c r="M88" s="8">
        <v>25000</v>
      </c>
      <c r="N88" s="8">
        <v>49500</v>
      </c>
      <c r="O88" s="8">
        <v>0</v>
      </c>
      <c r="P88" s="8">
        <v>95948.49</v>
      </c>
      <c r="Q88" s="8">
        <v>95948.49</v>
      </c>
      <c r="R88" s="8">
        <v>25000</v>
      </c>
      <c r="S88" s="4">
        <f t="shared" si="13"/>
        <v>-70948.490000000005</v>
      </c>
      <c r="T88" s="6">
        <f t="shared" si="14"/>
        <v>3.8378999999999999</v>
      </c>
      <c r="U88" s="4">
        <f t="shared" si="15"/>
        <v>-46448.490000000005</v>
      </c>
      <c r="V88" s="6">
        <f t="shared" si="16"/>
        <v>1.9383999999999999</v>
      </c>
      <c r="W88" s="4">
        <f t="shared" si="17"/>
        <v>-70948.490000000005</v>
      </c>
      <c r="X88" s="6">
        <f t="shared" si="18"/>
        <v>3.8378999999999999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 t="s">
        <v>45</v>
      </c>
      <c r="F89" s="7" t="s">
        <v>46</v>
      </c>
      <c r="G89" s="7" t="s">
        <v>195</v>
      </c>
      <c r="H89" s="7" t="s">
        <v>196</v>
      </c>
      <c r="I89" s="7" t="s">
        <v>49</v>
      </c>
      <c r="J89" s="7" t="s">
        <v>50</v>
      </c>
      <c r="K89" s="7" t="s">
        <v>51</v>
      </c>
      <c r="L89" s="7" t="s">
        <v>196</v>
      </c>
      <c r="M89" s="8">
        <v>100000</v>
      </c>
      <c r="N89" s="8">
        <v>100000</v>
      </c>
      <c r="O89" s="8">
        <v>0</v>
      </c>
      <c r="P89" s="8">
        <v>100000</v>
      </c>
      <c r="Q89" s="8">
        <v>100000</v>
      </c>
      <c r="R89" s="8">
        <v>100000</v>
      </c>
      <c r="S89" s="4">
        <f t="shared" si="13"/>
        <v>0</v>
      </c>
      <c r="T89" s="6">
        <f t="shared" si="14"/>
        <v>1</v>
      </c>
      <c r="U89" s="4">
        <f t="shared" si="15"/>
        <v>0</v>
      </c>
      <c r="V89" s="6">
        <f t="shared" si="16"/>
        <v>1</v>
      </c>
      <c r="W89" s="4">
        <f t="shared" si="17"/>
        <v>0</v>
      </c>
      <c r="X89" s="6">
        <f t="shared" si="18"/>
        <v>1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 t="s">
        <v>45</v>
      </c>
      <c r="F90" s="7" t="s">
        <v>46</v>
      </c>
      <c r="G90" s="7" t="s">
        <v>195</v>
      </c>
      <c r="H90" s="7" t="s">
        <v>196</v>
      </c>
      <c r="I90" s="7" t="s">
        <v>49</v>
      </c>
      <c r="J90" s="7" t="s">
        <v>50</v>
      </c>
      <c r="K90" s="7" t="s">
        <v>100</v>
      </c>
      <c r="L90" s="7" t="s">
        <v>197</v>
      </c>
      <c r="M90" s="8">
        <v>57639</v>
      </c>
      <c r="N90" s="8">
        <v>57639</v>
      </c>
      <c r="O90" s="8">
        <v>0</v>
      </c>
      <c r="P90" s="8">
        <v>57639</v>
      </c>
      <c r="Q90" s="8">
        <v>57639</v>
      </c>
      <c r="R90" s="8">
        <v>57639</v>
      </c>
      <c r="S90" s="4">
        <f t="shared" si="13"/>
        <v>0</v>
      </c>
      <c r="T90" s="6">
        <f t="shared" si="14"/>
        <v>1</v>
      </c>
      <c r="U90" s="4">
        <f t="shared" si="15"/>
        <v>0</v>
      </c>
      <c r="V90" s="6">
        <f t="shared" si="16"/>
        <v>1</v>
      </c>
      <c r="W90" s="4">
        <f t="shared" si="17"/>
        <v>0</v>
      </c>
      <c r="X90" s="6">
        <f t="shared" si="18"/>
        <v>1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 t="s">
        <v>45</v>
      </c>
      <c r="F91" s="7" t="s">
        <v>46</v>
      </c>
      <c r="G91" s="7" t="s">
        <v>195</v>
      </c>
      <c r="H91" s="7" t="s">
        <v>196</v>
      </c>
      <c r="I91" s="7" t="s">
        <v>49</v>
      </c>
      <c r="J91" s="7" t="s">
        <v>50</v>
      </c>
      <c r="K91" s="7" t="s">
        <v>60</v>
      </c>
      <c r="L91" s="7" t="s">
        <v>61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>
        <f>IF(E92="","",IF(AND(H92=H93,J92=J93),"",MAX($D$3:D91)+1))</f>
        <v>15</v>
      </c>
      <c r="E92" s="7" t="s">
        <v>45</v>
      </c>
      <c r="F92" s="7" t="s">
        <v>46</v>
      </c>
      <c r="G92" s="7" t="s">
        <v>195</v>
      </c>
      <c r="H92" s="7" t="s">
        <v>196</v>
      </c>
      <c r="I92" s="7" t="s">
        <v>49</v>
      </c>
      <c r="J92" s="7" t="s">
        <v>50</v>
      </c>
      <c r="K92" s="7" t="s">
        <v>62</v>
      </c>
      <c r="L92" s="7" t="s">
        <v>63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 t="s">
        <v>45</v>
      </c>
      <c r="F93" s="7" t="s">
        <v>46</v>
      </c>
      <c r="G93" s="7" t="s">
        <v>195</v>
      </c>
      <c r="H93" s="7" t="s">
        <v>196</v>
      </c>
      <c r="I93" s="7" t="s">
        <v>64</v>
      </c>
      <c r="J93" s="7" t="s">
        <v>65</v>
      </c>
      <c r="K93" s="7" t="s">
        <v>66</v>
      </c>
      <c r="L93" s="7" t="s">
        <v>67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500</v>
      </c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500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 t="s">
        <v>45</v>
      </c>
      <c r="F94" s="7" t="s">
        <v>46</v>
      </c>
      <c r="G94" s="7" t="s">
        <v>195</v>
      </c>
      <c r="H94" s="7" t="s">
        <v>196</v>
      </c>
      <c r="I94" s="7" t="s">
        <v>64</v>
      </c>
      <c r="J94" s="7" t="s">
        <v>65</v>
      </c>
      <c r="K94" s="7" t="s">
        <v>68</v>
      </c>
      <c r="L94" s="7" t="s">
        <v>134</v>
      </c>
      <c r="M94" s="8">
        <v>500</v>
      </c>
      <c r="N94" s="8">
        <v>100</v>
      </c>
      <c r="O94" s="8">
        <v>0</v>
      </c>
      <c r="P94" s="8">
        <v>0</v>
      </c>
      <c r="Q94" s="8">
        <v>0</v>
      </c>
      <c r="R94" s="8">
        <v>500</v>
      </c>
      <c r="S94" s="4">
        <f t="shared" si="13"/>
        <v>500</v>
      </c>
      <c r="T94" s="6">
        <f t="shared" si="14"/>
        <v>0</v>
      </c>
      <c r="U94" s="4">
        <f t="shared" si="15"/>
        <v>100</v>
      </c>
      <c r="V94" s="6">
        <f t="shared" si="16"/>
        <v>0</v>
      </c>
      <c r="W94" s="4">
        <f t="shared" si="17"/>
        <v>500</v>
      </c>
      <c r="X94" s="6">
        <f t="shared" si="18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>
        <f>IF(E95="","",IF(AND(H95=H96,J95=J96),"",MAX($D$3:D94)+1))</f>
        <v>16</v>
      </c>
      <c r="E95" s="7" t="s">
        <v>45</v>
      </c>
      <c r="F95" s="7" t="s">
        <v>46</v>
      </c>
      <c r="G95" s="7" t="s">
        <v>195</v>
      </c>
      <c r="H95" s="7" t="s">
        <v>196</v>
      </c>
      <c r="I95" s="7" t="s">
        <v>64</v>
      </c>
      <c r="J95" s="7" t="s">
        <v>65</v>
      </c>
      <c r="K95" s="7" t="s">
        <v>70</v>
      </c>
      <c r="L95" s="7" t="s">
        <v>71</v>
      </c>
      <c r="M95" s="8">
        <v>2000</v>
      </c>
      <c r="N95" s="8">
        <v>2000</v>
      </c>
      <c r="O95" s="8">
        <v>0</v>
      </c>
      <c r="P95" s="8">
        <v>1900</v>
      </c>
      <c r="Q95" s="8">
        <v>1900</v>
      </c>
      <c r="R95" s="8">
        <v>2000</v>
      </c>
      <c r="S95" s="4">
        <f t="shared" si="13"/>
        <v>100</v>
      </c>
      <c r="T95" s="6">
        <f t="shared" si="14"/>
        <v>0.95</v>
      </c>
      <c r="U95" s="4">
        <f t="shared" si="15"/>
        <v>100</v>
      </c>
      <c r="V95" s="6">
        <f t="shared" si="16"/>
        <v>0.95</v>
      </c>
      <c r="W95" s="4">
        <f t="shared" si="17"/>
        <v>100</v>
      </c>
      <c r="X95" s="6">
        <f t="shared" si="18"/>
        <v>0.95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 t="s">
        <v>45</v>
      </c>
      <c r="F96" s="7" t="s">
        <v>46</v>
      </c>
      <c r="G96" s="7" t="s">
        <v>195</v>
      </c>
      <c r="H96" s="7" t="s">
        <v>196</v>
      </c>
      <c r="I96" s="7" t="s">
        <v>74</v>
      </c>
      <c r="J96" s="7" t="s">
        <v>75</v>
      </c>
      <c r="K96" s="7" t="s">
        <v>76</v>
      </c>
      <c r="L96" s="7" t="s">
        <v>77</v>
      </c>
      <c r="M96" s="8">
        <v>750</v>
      </c>
      <c r="N96" s="8">
        <v>750</v>
      </c>
      <c r="O96" s="8">
        <v>0</v>
      </c>
      <c r="P96" s="8">
        <v>544.17999999999995</v>
      </c>
      <c r="Q96" s="8">
        <v>544.17999999999995</v>
      </c>
      <c r="R96" s="8">
        <v>1000</v>
      </c>
      <c r="S96" s="4">
        <f t="shared" si="13"/>
        <v>205.82000000000005</v>
      </c>
      <c r="T96" s="6">
        <f t="shared" si="14"/>
        <v>0.72560000000000002</v>
      </c>
      <c r="U96" s="4">
        <f t="shared" si="15"/>
        <v>205.82000000000005</v>
      </c>
      <c r="V96" s="6">
        <f t="shared" si="16"/>
        <v>0.72560000000000002</v>
      </c>
      <c r="W96" s="4">
        <f t="shared" si="17"/>
        <v>455.82000000000005</v>
      </c>
      <c r="X96" s="6">
        <f t="shared" si="18"/>
        <v>0.54420000000000002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 t="s">
        <v>45</v>
      </c>
      <c r="F97" s="7" t="s">
        <v>46</v>
      </c>
      <c r="G97" s="7" t="s">
        <v>195</v>
      </c>
      <c r="H97" s="7" t="s">
        <v>196</v>
      </c>
      <c r="I97" s="7" t="s">
        <v>74</v>
      </c>
      <c r="J97" s="7" t="s">
        <v>75</v>
      </c>
      <c r="K97" s="7" t="s">
        <v>86</v>
      </c>
      <c r="L97" s="7" t="s">
        <v>87</v>
      </c>
      <c r="M97" s="8">
        <v>750</v>
      </c>
      <c r="N97" s="8">
        <v>1140</v>
      </c>
      <c r="O97" s="8">
        <v>327</v>
      </c>
      <c r="P97" s="8">
        <v>293.26</v>
      </c>
      <c r="Q97" s="8">
        <v>293.26</v>
      </c>
      <c r="R97" s="8">
        <v>1500</v>
      </c>
      <c r="S97" s="4">
        <f t="shared" si="13"/>
        <v>129.74</v>
      </c>
      <c r="T97" s="6">
        <f t="shared" si="14"/>
        <v>0.82699999999999996</v>
      </c>
      <c r="U97" s="4">
        <f t="shared" si="15"/>
        <v>519.74</v>
      </c>
      <c r="V97" s="6">
        <f t="shared" si="16"/>
        <v>0.54410000000000003</v>
      </c>
      <c r="W97" s="4">
        <f t="shared" si="17"/>
        <v>879.74</v>
      </c>
      <c r="X97" s="6">
        <f t="shared" si="18"/>
        <v>0.41349999999999998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 t="s">
        <v>45</v>
      </c>
      <c r="F98" s="7" t="s">
        <v>46</v>
      </c>
      <c r="G98" s="7" t="s">
        <v>195</v>
      </c>
      <c r="H98" s="7" t="s">
        <v>196</v>
      </c>
      <c r="I98" s="7" t="s">
        <v>74</v>
      </c>
      <c r="J98" s="7" t="s">
        <v>75</v>
      </c>
      <c r="K98" s="7" t="s">
        <v>90</v>
      </c>
      <c r="L98" s="7" t="s">
        <v>91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 t="s">
        <v>45</v>
      </c>
      <c r="F99" s="7" t="s">
        <v>46</v>
      </c>
      <c r="G99" s="7" t="s">
        <v>195</v>
      </c>
      <c r="H99" s="7" t="s">
        <v>196</v>
      </c>
      <c r="I99" s="7" t="s">
        <v>74</v>
      </c>
      <c r="J99" s="7" t="s">
        <v>75</v>
      </c>
      <c r="K99" s="7" t="s">
        <v>198</v>
      </c>
      <c r="L99" s="7" t="s">
        <v>93</v>
      </c>
      <c r="M99" s="8">
        <v>0</v>
      </c>
      <c r="N99" s="8">
        <v>708.95</v>
      </c>
      <c r="O99" s="8">
        <v>0</v>
      </c>
      <c r="P99" s="8">
        <v>681.48</v>
      </c>
      <c r="Q99" s="8">
        <v>681.48</v>
      </c>
      <c r="R99" s="8">
        <v>0</v>
      </c>
      <c r="S99" s="4">
        <f t="shared" si="13"/>
        <v>-681.48</v>
      </c>
      <c r="T99" s="6">
        <f t="shared" si="14"/>
        <v>0</v>
      </c>
      <c r="U99" s="4">
        <f t="shared" si="15"/>
        <v>27.470000000000027</v>
      </c>
      <c r="V99" s="6">
        <f t="shared" si="16"/>
        <v>0.96130000000000004</v>
      </c>
      <c r="W99" s="4">
        <f t="shared" si="17"/>
        <v>-681.48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>
        <f>IF(E100="","",IF(AND(H100=H101,J100=J101),"",MAX($D$3:D99)+1))</f>
        <v>17</v>
      </c>
      <c r="E100" s="7" t="s">
        <v>45</v>
      </c>
      <c r="F100" s="7" t="s">
        <v>46</v>
      </c>
      <c r="G100" s="7" t="s">
        <v>195</v>
      </c>
      <c r="H100" s="7" t="s">
        <v>196</v>
      </c>
      <c r="I100" s="7" t="s">
        <v>74</v>
      </c>
      <c r="J100" s="7" t="s">
        <v>75</v>
      </c>
      <c r="K100" s="7" t="s">
        <v>181</v>
      </c>
      <c r="L100" s="7" t="s">
        <v>182</v>
      </c>
      <c r="M100" s="8">
        <v>0</v>
      </c>
      <c r="N100" s="8">
        <v>800</v>
      </c>
      <c r="O100" s="8">
        <v>0</v>
      </c>
      <c r="P100" s="8">
        <v>800</v>
      </c>
      <c r="Q100" s="8">
        <v>800</v>
      </c>
      <c r="R100" s="8">
        <v>0</v>
      </c>
      <c r="S100" s="4">
        <f t="shared" si="13"/>
        <v>-800</v>
      </c>
      <c r="T100" s="6">
        <f t="shared" si="14"/>
        <v>0</v>
      </c>
      <c r="U100" s="4">
        <f t="shared" si="15"/>
        <v>0</v>
      </c>
      <c r="V100" s="6">
        <f t="shared" si="16"/>
        <v>1</v>
      </c>
      <c r="W100" s="4">
        <f t="shared" si="17"/>
        <v>-800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>
        <f>IF(E101="","",IF(AND(H101=H102,J101=J102),"",MAX($D$3:D100)+1))</f>
        <v>18</v>
      </c>
      <c r="E101" s="7" t="s">
        <v>45</v>
      </c>
      <c r="F101" s="7" t="s">
        <v>46</v>
      </c>
      <c r="G101" s="7" t="s">
        <v>199</v>
      </c>
      <c r="H101" s="7" t="s">
        <v>200</v>
      </c>
      <c r="I101" s="7" t="s">
        <v>74</v>
      </c>
      <c r="J101" s="7" t="s">
        <v>75</v>
      </c>
      <c r="K101" s="7" t="s">
        <v>201</v>
      </c>
      <c r="L101" s="7" t="s">
        <v>202</v>
      </c>
      <c r="M101" s="8">
        <v>400</v>
      </c>
      <c r="N101" s="8">
        <v>400</v>
      </c>
      <c r="O101" s="8">
        <v>0</v>
      </c>
      <c r="P101" s="8">
        <v>400</v>
      </c>
      <c r="Q101" s="8">
        <v>400</v>
      </c>
      <c r="R101" s="8">
        <v>400</v>
      </c>
      <c r="S101" s="4">
        <f t="shared" si="13"/>
        <v>0</v>
      </c>
      <c r="T101" s="6">
        <f t="shared" si="14"/>
        <v>1</v>
      </c>
      <c r="U101" s="4">
        <f t="shared" si="15"/>
        <v>0</v>
      </c>
      <c r="V101" s="6">
        <f t="shared" si="16"/>
        <v>1</v>
      </c>
      <c r="W101" s="4">
        <f t="shared" si="17"/>
        <v>0</v>
      </c>
      <c r="X101" s="6">
        <f t="shared" si="18"/>
        <v>1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 t="s">
        <v>45</v>
      </c>
      <c r="F102" s="7" t="s">
        <v>46</v>
      </c>
      <c r="G102" s="7" t="s">
        <v>203</v>
      </c>
      <c r="H102" s="7" t="s">
        <v>204</v>
      </c>
      <c r="I102" s="7" t="s">
        <v>49</v>
      </c>
      <c r="J102" s="7" t="s">
        <v>50</v>
      </c>
      <c r="K102" s="7" t="s">
        <v>51</v>
      </c>
      <c r="L102" s="7" t="s">
        <v>205</v>
      </c>
      <c r="M102" s="8">
        <v>81575</v>
      </c>
      <c r="N102" s="8">
        <v>81575</v>
      </c>
      <c r="O102" s="8">
        <v>0</v>
      </c>
      <c r="P102" s="8">
        <v>81575</v>
      </c>
      <c r="Q102" s="8">
        <v>81575</v>
      </c>
      <c r="R102" s="8">
        <v>81575</v>
      </c>
      <c r="S102" s="4">
        <f t="shared" si="13"/>
        <v>0</v>
      </c>
      <c r="T102" s="6">
        <f t="shared" si="14"/>
        <v>1</v>
      </c>
      <c r="U102" s="4">
        <f t="shared" si="15"/>
        <v>0</v>
      </c>
      <c r="V102" s="6">
        <f t="shared" si="16"/>
        <v>1</v>
      </c>
      <c r="W102" s="4">
        <f t="shared" si="17"/>
        <v>0</v>
      </c>
      <c r="X102" s="6">
        <f t="shared" si="18"/>
        <v>1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 t="s">
        <v>45</v>
      </c>
      <c r="F103" s="7" t="s">
        <v>46</v>
      </c>
      <c r="G103" s="7" t="s">
        <v>203</v>
      </c>
      <c r="H103" s="7" t="s">
        <v>204</v>
      </c>
      <c r="I103" s="7" t="s">
        <v>49</v>
      </c>
      <c r="J103" s="7" t="s">
        <v>50</v>
      </c>
      <c r="K103" s="7" t="s">
        <v>102</v>
      </c>
      <c r="L103" s="7" t="s">
        <v>206</v>
      </c>
      <c r="M103" s="8">
        <v>62018</v>
      </c>
      <c r="N103" s="8">
        <v>62018</v>
      </c>
      <c r="O103" s="8">
        <v>0</v>
      </c>
      <c r="P103" s="8">
        <v>62018</v>
      </c>
      <c r="Q103" s="8">
        <v>62018</v>
      </c>
      <c r="R103" s="8">
        <v>62018</v>
      </c>
      <c r="S103" s="4">
        <f t="shared" si="13"/>
        <v>0</v>
      </c>
      <c r="T103" s="6">
        <f t="shared" si="14"/>
        <v>1</v>
      </c>
      <c r="U103" s="4">
        <f t="shared" si="15"/>
        <v>0</v>
      </c>
      <c r="V103" s="6">
        <f t="shared" si="16"/>
        <v>1</v>
      </c>
      <c r="W103" s="4">
        <f t="shared" si="17"/>
        <v>0</v>
      </c>
      <c r="X103" s="6">
        <f t="shared" si="18"/>
        <v>1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 t="s">
        <v>45</v>
      </c>
      <c r="F104" s="7" t="s">
        <v>46</v>
      </c>
      <c r="G104" s="7" t="s">
        <v>203</v>
      </c>
      <c r="H104" s="7" t="s">
        <v>204</v>
      </c>
      <c r="I104" s="7" t="s">
        <v>49</v>
      </c>
      <c r="J104" s="7" t="s">
        <v>50</v>
      </c>
      <c r="K104" s="7" t="s">
        <v>104</v>
      </c>
      <c r="L104" s="7" t="s">
        <v>207</v>
      </c>
      <c r="M104" s="8">
        <v>43628</v>
      </c>
      <c r="N104" s="8">
        <v>43628</v>
      </c>
      <c r="O104" s="8">
        <v>0</v>
      </c>
      <c r="P104" s="8">
        <v>43628</v>
      </c>
      <c r="Q104" s="8">
        <v>43628</v>
      </c>
      <c r="R104" s="8">
        <v>43628</v>
      </c>
      <c r="S104" s="4">
        <f t="shared" si="13"/>
        <v>0</v>
      </c>
      <c r="T104" s="6">
        <f t="shared" si="14"/>
        <v>1</v>
      </c>
      <c r="U104" s="4">
        <f t="shared" si="15"/>
        <v>0</v>
      </c>
      <c r="V104" s="6">
        <f t="shared" si="16"/>
        <v>1</v>
      </c>
      <c r="W104" s="4">
        <f t="shared" si="17"/>
        <v>0</v>
      </c>
      <c r="X104" s="6">
        <f t="shared" si="18"/>
        <v>1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 t="s">
        <v>45</v>
      </c>
      <c r="F105" s="7" t="s">
        <v>46</v>
      </c>
      <c r="G105" s="7" t="s">
        <v>203</v>
      </c>
      <c r="H105" s="7" t="s">
        <v>204</v>
      </c>
      <c r="I105" s="7" t="s">
        <v>49</v>
      </c>
      <c r="J105" s="7" t="s">
        <v>50</v>
      </c>
      <c r="K105" s="7" t="s">
        <v>105</v>
      </c>
      <c r="L105" s="7" t="s">
        <v>208</v>
      </c>
      <c r="M105" s="8">
        <v>58841</v>
      </c>
      <c r="N105" s="8">
        <v>61883</v>
      </c>
      <c r="O105" s="8">
        <v>0</v>
      </c>
      <c r="P105" s="8">
        <v>61882.93</v>
      </c>
      <c r="Q105" s="8">
        <v>61882.93</v>
      </c>
      <c r="R105" s="8">
        <v>58841</v>
      </c>
      <c r="S105" s="4">
        <f t="shared" si="13"/>
        <v>-3041.9300000000003</v>
      </c>
      <c r="T105" s="6">
        <f t="shared" si="14"/>
        <v>1.0517000000000001</v>
      </c>
      <c r="U105" s="4">
        <f t="shared" si="15"/>
        <v>6.9999999999708962E-2</v>
      </c>
      <c r="V105" s="6">
        <f t="shared" si="16"/>
        <v>1</v>
      </c>
      <c r="W105" s="4">
        <f t="shared" si="17"/>
        <v>-3041.9300000000003</v>
      </c>
      <c r="X105" s="6">
        <f t="shared" si="18"/>
        <v>1.0517000000000001</v>
      </c>
    </row>
    <row r="106" spans="1:24" x14ac:dyDescent="0.2">
      <c r="A106">
        <f>IF(AND(ABS(S106)&gt;Input!$A$3,ABS(1-T106)&gt;Input!$A$4),MAX($A$3:A105)+1,"")</f>
        <v>7</v>
      </c>
      <c r="B106">
        <f>IF(AND(ABS(U106)&gt;Input!$B$3,ABS(1-V106)&gt;Input!$B$4),MAX($B$3:B105)+1,"")</f>
        <v>6</v>
      </c>
      <c r="C106">
        <f>IF(AND(ABS(W106)&gt;Input!$C$3,ABS(1-X106)&gt;Input!$C$4),MAX($C$3:C105)+1,"")</f>
        <v>7</v>
      </c>
      <c r="D106" t="str">
        <f>IF(E106="","",IF(AND(H106=H107,J106=J107),"",MAX($D$3:D105)+1))</f>
        <v/>
      </c>
      <c r="E106" s="7" t="s">
        <v>45</v>
      </c>
      <c r="F106" s="7" t="s">
        <v>46</v>
      </c>
      <c r="G106" s="7" t="s">
        <v>203</v>
      </c>
      <c r="H106" s="7" t="s">
        <v>204</v>
      </c>
      <c r="I106" s="7" t="s">
        <v>49</v>
      </c>
      <c r="J106" s="7" t="s">
        <v>50</v>
      </c>
      <c r="K106" s="30">
        <v>1007</v>
      </c>
      <c r="L106" s="7" t="s">
        <v>209</v>
      </c>
      <c r="M106" s="8">
        <v>34011</v>
      </c>
      <c r="N106" s="8">
        <v>20220</v>
      </c>
      <c r="O106" s="8">
        <v>0</v>
      </c>
      <c r="P106" s="8">
        <v>15616.49</v>
      </c>
      <c r="Q106" s="8">
        <f>15616.49+34011</f>
        <v>49627.49</v>
      </c>
      <c r="R106" s="8">
        <v>34011</v>
      </c>
      <c r="S106" s="4">
        <f t="shared" si="13"/>
        <v>-15616.489999999998</v>
      </c>
      <c r="T106" s="6">
        <f t="shared" si="14"/>
        <v>1.4592000000000001</v>
      </c>
      <c r="U106" s="4">
        <f t="shared" si="15"/>
        <v>-29407.489999999998</v>
      </c>
      <c r="V106" s="6">
        <f t="shared" si="16"/>
        <v>2.4544000000000001</v>
      </c>
      <c r="W106" s="4">
        <f t="shared" si="17"/>
        <v>-15616.489999999998</v>
      </c>
      <c r="X106" s="6">
        <f t="shared" si="18"/>
        <v>1.4592000000000001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 t="s">
        <v>45</v>
      </c>
      <c r="F107" s="7" t="s">
        <v>46</v>
      </c>
      <c r="G107" s="7" t="s">
        <v>203</v>
      </c>
      <c r="H107" s="7" t="s">
        <v>204</v>
      </c>
      <c r="I107" s="7" t="s">
        <v>49</v>
      </c>
      <c r="J107" s="7" t="s">
        <v>50</v>
      </c>
      <c r="K107" s="7" t="s">
        <v>210</v>
      </c>
      <c r="L107" s="7" t="s">
        <v>211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>
        <f>IF(AND(ABS(S108)&gt;Input!$A$3,ABS(1-T108)&gt;Input!$A$4),MAX($A$3:A107)+1,"")</f>
        <v>8</v>
      </c>
      <c r="B108" t="str">
        <f>IF(AND(ABS(U108)&gt;Input!$B$3,ABS(1-V108)&gt;Input!$B$4),MAX($B$3:B107)+1,"")</f>
        <v/>
      </c>
      <c r="C108">
        <f>IF(AND(ABS(W108)&gt;Input!$C$3,ABS(1-X108)&gt;Input!$C$4),MAX($C$3:C107)+1,"")</f>
        <v>8</v>
      </c>
      <c r="D108" t="str">
        <f>IF(E108="","",IF(AND(H108=H109,J108=J109),"",MAX($D$3:D107)+1))</f>
        <v/>
      </c>
      <c r="E108" s="7" t="s">
        <v>45</v>
      </c>
      <c r="F108" s="7" t="s">
        <v>46</v>
      </c>
      <c r="G108" s="7" t="s">
        <v>203</v>
      </c>
      <c r="H108" s="7" t="s">
        <v>204</v>
      </c>
      <c r="I108" s="7" t="s">
        <v>49</v>
      </c>
      <c r="J108" s="7" t="s">
        <v>50</v>
      </c>
      <c r="K108" s="7" t="s">
        <v>212</v>
      </c>
      <c r="L108" s="7" t="s">
        <v>213</v>
      </c>
      <c r="M108" s="8">
        <v>45083</v>
      </c>
      <c r="N108" s="8">
        <v>18656</v>
      </c>
      <c r="O108" s="8">
        <v>0</v>
      </c>
      <c r="P108" s="8">
        <v>18655.05</v>
      </c>
      <c r="Q108" s="8">
        <v>18655.05</v>
      </c>
      <c r="R108" s="8">
        <v>45083</v>
      </c>
      <c r="S108" s="4">
        <f t="shared" si="13"/>
        <v>26427.95</v>
      </c>
      <c r="T108" s="6">
        <f t="shared" si="14"/>
        <v>0.4138</v>
      </c>
      <c r="U108" s="4">
        <f t="shared" si="15"/>
        <v>0.9500000000007276</v>
      </c>
      <c r="V108" s="6">
        <f t="shared" si="16"/>
        <v>0.99990000000000001</v>
      </c>
      <c r="W108" s="4">
        <f t="shared" si="17"/>
        <v>26427.95</v>
      </c>
      <c r="X108" s="6">
        <f t="shared" si="18"/>
        <v>0.4138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 t="s">
        <v>45</v>
      </c>
      <c r="F109" s="7" t="s">
        <v>46</v>
      </c>
      <c r="G109" s="7" t="s">
        <v>203</v>
      </c>
      <c r="H109" s="7" t="s">
        <v>204</v>
      </c>
      <c r="I109" s="7" t="s">
        <v>49</v>
      </c>
      <c r="J109" s="7" t="s">
        <v>50</v>
      </c>
      <c r="K109" s="7" t="s">
        <v>47</v>
      </c>
      <c r="L109" s="7" t="s">
        <v>214</v>
      </c>
      <c r="M109" s="8">
        <v>64925</v>
      </c>
      <c r="N109" s="8">
        <v>64925</v>
      </c>
      <c r="O109" s="8">
        <v>0</v>
      </c>
      <c r="P109" s="8">
        <v>64925</v>
      </c>
      <c r="Q109" s="8">
        <v>64925</v>
      </c>
      <c r="R109" s="8">
        <v>64925</v>
      </c>
      <c r="S109" s="4">
        <f t="shared" si="13"/>
        <v>0</v>
      </c>
      <c r="T109" s="6">
        <f t="shared" si="14"/>
        <v>1</v>
      </c>
      <c r="U109" s="4">
        <f t="shared" si="15"/>
        <v>0</v>
      </c>
      <c r="V109" s="6">
        <f t="shared" si="16"/>
        <v>1</v>
      </c>
      <c r="W109" s="4">
        <f t="shared" si="17"/>
        <v>0</v>
      </c>
      <c r="X109" s="6">
        <f t="shared" si="18"/>
        <v>1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 t="s">
        <v>45</v>
      </c>
      <c r="F110" s="7" t="s">
        <v>46</v>
      </c>
      <c r="G110" s="7" t="s">
        <v>203</v>
      </c>
      <c r="H110" s="7" t="s">
        <v>204</v>
      </c>
      <c r="I110" s="7" t="s">
        <v>49</v>
      </c>
      <c r="J110" s="7" t="s">
        <v>50</v>
      </c>
      <c r="K110" s="7" t="s">
        <v>215</v>
      </c>
      <c r="L110" s="7" t="s">
        <v>216</v>
      </c>
      <c r="M110" s="8">
        <v>48568</v>
      </c>
      <c r="N110" s="8">
        <v>48568</v>
      </c>
      <c r="O110" s="8">
        <v>0</v>
      </c>
      <c r="P110" s="8">
        <v>48568</v>
      </c>
      <c r="Q110" s="8">
        <v>48568</v>
      </c>
      <c r="R110" s="8">
        <v>48568</v>
      </c>
      <c r="S110" s="4">
        <f t="shared" si="13"/>
        <v>0</v>
      </c>
      <c r="T110" s="6">
        <f t="shared" si="14"/>
        <v>1</v>
      </c>
      <c r="U110" s="4">
        <f t="shared" si="15"/>
        <v>0</v>
      </c>
      <c r="V110" s="6">
        <f t="shared" si="16"/>
        <v>1</v>
      </c>
      <c r="W110" s="4">
        <f t="shared" si="17"/>
        <v>0</v>
      </c>
      <c r="X110" s="6">
        <f t="shared" si="18"/>
        <v>1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 t="s">
        <v>45</v>
      </c>
      <c r="F111" s="7" t="s">
        <v>46</v>
      </c>
      <c r="G111" s="7" t="s">
        <v>203</v>
      </c>
      <c r="H111" s="7" t="s">
        <v>204</v>
      </c>
      <c r="I111" s="7" t="s">
        <v>49</v>
      </c>
      <c r="J111" s="7" t="s">
        <v>50</v>
      </c>
      <c r="K111" s="7" t="s">
        <v>217</v>
      </c>
      <c r="L111" s="7" t="s">
        <v>218</v>
      </c>
      <c r="M111" s="8">
        <v>38735</v>
      </c>
      <c r="N111" s="8">
        <v>38735</v>
      </c>
      <c r="O111" s="8">
        <v>0</v>
      </c>
      <c r="P111" s="8">
        <v>38735</v>
      </c>
      <c r="Q111" s="8">
        <v>38735</v>
      </c>
      <c r="R111" s="8">
        <v>38735</v>
      </c>
      <c r="S111" s="4">
        <f t="shared" si="13"/>
        <v>0</v>
      </c>
      <c r="T111" s="6">
        <f t="shared" si="14"/>
        <v>1</v>
      </c>
      <c r="U111" s="4">
        <f t="shared" si="15"/>
        <v>0</v>
      </c>
      <c r="V111" s="6">
        <f t="shared" si="16"/>
        <v>1</v>
      </c>
      <c r="W111" s="4">
        <f t="shared" si="17"/>
        <v>0</v>
      </c>
      <c r="X111" s="6">
        <f t="shared" si="18"/>
        <v>1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 t="s">
        <v>45</v>
      </c>
      <c r="F112" s="7" t="s">
        <v>46</v>
      </c>
      <c r="G112" s="7" t="s">
        <v>203</v>
      </c>
      <c r="H112" s="7" t="s">
        <v>204</v>
      </c>
      <c r="I112" s="7" t="s">
        <v>49</v>
      </c>
      <c r="J112" s="7" t="s">
        <v>50</v>
      </c>
      <c r="K112" s="7" t="s">
        <v>60</v>
      </c>
      <c r="L112" s="7" t="s">
        <v>61</v>
      </c>
      <c r="M112" s="8">
        <v>2000</v>
      </c>
      <c r="N112" s="8">
        <v>2000</v>
      </c>
      <c r="O112" s="8">
        <v>0</v>
      </c>
      <c r="P112" s="8">
        <v>2000</v>
      </c>
      <c r="Q112" s="8">
        <v>2000</v>
      </c>
      <c r="R112" s="8">
        <v>2000</v>
      </c>
      <c r="S112" s="4">
        <f t="shared" si="13"/>
        <v>0</v>
      </c>
      <c r="T112" s="6">
        <f t="shared" si="14"/>
        <v>1</v>
      </c>
      <c r="U112" s="4">
        <f t="shared" si="15"/>
        <v>0</v>
      </c>
      <c r="V112" s="6">
        <f t="shared" si="16"/>
        <v>1</v>
      </c>
      <c r="W112" s="4">
        <f t="shared" si="17"/>
        <v>0</v>
      </c>
      <c r="X112" s="6">
        <f t="shared" si="18"/>
        <v>1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 t="s">
        <v>45</v>
      </c>
      <c r="F113" s="7" t="s">
        <v>46</v>
      </c>
      <c r="G113" s="7" t="s">
        <v>203</v>
      </c>
      <c r="H113" s="7" t="s">
        <v>204</v>
      </c>
      <c r="I113" s="7" t="s">
        <v>49</v>
      </c>
      <c r="J113" s="7" t="s">
        <v>50</v>
      </c>
      <c r="K113" s="7" t="s">
        <v>219</v>
      </c>
      <c r="L113" s="7" t="s">
        <v>220</v>
      </c>
      <c r="M113" s="8">
        <v>30000</v>
      </c>
      <c r="N113" s="8">
        <v>30000</v>
      </c>
      <c r="O113" s="8">
        <v>0</v>
      </c>
      <c r="P113" s="8">
        <v>30000</v>
      </c>
      <c r="Q113" s="8">
        <v>30000</v>
      </c>
      <c r="R113" s="8">
        <v>30000</v>
      </c>
      <c r="S113" s="4">
        <f t="shared" si="13"/>
        <v>0</v>
      </c>
      <c r="T113" s="6">
        <f t="shared" si="14"/>
        <v>1</v>
      </c>
      <c r="U113" s="4">
        <f t="shared" si="15"/>
        <v>0</v>
      </c>
      <c r="V113" s="6">
        <f t="shared" si="16"/>
        <v>1</v>
      </c>
      <c r="W113" s="4">
        <f t="shared" si="17"/>
        <v>0</v>
      </c>
      <c r="X113" s="6">
        <f t="shared" si="18"/>
        <v>1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 t="s">
        <v>45</v>
      </c>
      <c r="F114" s="7" t="s">
        <v>46</v>
      </c>
      <c r="G114" s="7" t="s">
        <v>203</v>
      </c>
      <c r="H114" s="7" t="s">
        <v>204</v>
      </c>
      <c r="I114" s="7" t="s">
        <v>49</v>
      </c>
      <c r="J114" s="7" t="s">
        <v>50</v>
      </c>
      <c r="K114" s="7" t="s">
        <v>221</v>
      </c>
      <c r="L114" s="7" t="s">
        <v>222</v>
      </c>
      <c r="M114" s="8">
        <v>0</v>
      </c>
      <c r="N114" s="8">
        <v>3165</v>
      </c>
      <c r="O114" s="8">
        <v>0</v>
      </c>
      <c r="P114" s="8">
        <v>3164.36</v>
      </c>
      <c r="Q114" s="8">
        <v>3164.36</v>
      </c>
      <c r="R114" s="8">
        <v>0</v>
      </c>
      <c r="S114" s="4">
        <f t="shared" si="13"/>
        <v>-3164.36</v>
      </c>
      <c r="T114" s="6">
        <f t="shared" si="14"/>
        <v>0</v>
      </c>
      <c r="U114" s="4">
        <f t="shared" si="15"/>
        <v>0.63999999999987267</v>
      </c>
      <c r="V114" s="6">
        <f t="shared" si="16"/>
        <v>0.99980000000000002</v>
      </c>
      <c r="W114" s="4">
        <f t="shared" si="17"/>
        <v>-3164.36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 t="s">
        <v>45</v>
      </c>
      <c r="F115" s="7" t="s">
        <v>46</v>
      </c>
      <c r="G115" s="7" t="s">
        <v>203</v>
      </c>
      <c r="H115" s="7" t="s">
        <v>204</v>
      </c>
      <c r="I115" s="7" t="s">
        <v>49</v>
      </c>
      <c r="J115" s="7" t="s">
        <v>50</v>
      </c>
      <c r="K115" s="7" t="s">
        <v>110</v>
      </c>
      <c r="L115" s="7" t="s">
        <v>111</v>
      </c>
      <c r="M115" s="8">
        <v>3000</v>
      </c>
      <c r="N115" s="8">
        <v>3000</v>
      </c>
      <c r="O115" s="8">
        <v>0</v>
      </c>
      <c r="P115" s="8">
        <v>1749.87</v>
      </c>
      <c r="Q115" s="8">
        <v>1749.87</v>
      </c>
      <c r="R115" s="8">
        <v>4000</v>
      </c>
      <c r="S115" s="4">
        <f t="shared" si="13"/>
        <v>1250.1300000000001</v>
      </c>
      <c r="T115" s="6">
        <f t="shared" si="14"/>
        <v>0.58330000000000004</v>
      </c>
      <c r="U115" s="4">
        <f t="shared" si="15"/>
        <v>1250.1300000000001</v>
      </c>
      <c r="V115" s="6">
        <f t="shared" si="16"/>
        <v>0.58330000000000004</v>
      </c>
      <c r="W115" s="4">
        <f t="shared" si="17"/>
        <v>2250.13</v>
      </c>
      <c r="X115" s="6">
        <f t="shared" si="18"/>
        <v>0.4375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 t="s">
        <v>45</v>
      </c>
      <c r="F116" s="7" t="s">
        <v>46</v>
      </c>
      <c r="G116" s="7" t="s">
        <v>203</v>
      </c>
      <c r="H116" s="7" t="s">
        <v>204</v>
      </c>
      <c r="I116" s="7" t="s">
        <v>49</v>
      </c>
      <c r="J116" s="7" t="s">
        <v>50</v>
      </c>
      <c r="K116" s="7" t="s">
        <v>62</v>
      </c>
      <c r="L116" s="7" t="s">
        <v>63</v>
      </c>
      <c r="M116" s="8">
        <v>4000</v>
      </c>
      <c r="N116" s="8">
        <v>4000</v>
      </c>
      <c r="O116" s="8">
        <v>0</v>
      </c>
      <c r="P116" s="8">
        <v>3000</v>
      </c>
      <c r="Q116" s="8">
        <v>3000</v>
      </c>
      <c r="R116" s="8">
        <v>4000</v>
      </c>
      <c r="S116" s="4">
        <f t="shared" si="13"/>
        <v>1000</v>
      </c>
      <c r="T116" s="6">
        <f t="shared" si="14"/>
        <v>0.75</v>
      </c>
      <c r="U116" s="4">
        <f t="shared" si="15"/>
        <v>1000</v>
      </c>
      <c r="V116" s="6">
        <f t="shared" si="16"/>
        <v>0.75</v>
      </c>
      <c r="W116" s="4">
        <f t="shared" si="17"/>
        <v>1000</v>
      </c>
      <c r="X116" s="6">
        <f t="shared" si="18"/>
        <v>0.75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>
        <f>IF(E117="","",IF(AND(H117=H118,J117=J118),"",MAX($D$3:D116)+1))</f>
        <v>19</v>
      </c>
      <c r="E117" s="7" t="s">
        <v>45</v>
      </c>
      <c r="F117" s="7" t="s">
        <v>46</v>
      </c>
      <c r="G117" s="7" t="s">
        <v>203</v>
      </c>
      <c r="H117" s="7" t="s">
        <v>204</v>
      </c>
      <c r="I117" s="7" t="s">
        <v>49</v>
      </c>
      <c r="J117" s="7" t="s">
        <v>50</v>
      </c>
      <c r="K117" s="7" t="s">
        <v>129</v>
      </c>
      <c r="L117" s="7" t="s">
        <v>130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 t="s">
        <v>45</v>
      </c>
      <c r="F118" s="7" t="s">
        <v>46</v>
      </c>
      <c r="G118" s="7" t="s">
        <v>203</v>
      </c>
      <c r="H118" s="7" t="s">
        <v>204</v>
      </c>
      <c r="I118" s="7" t="s">
        <v>64</v>
      </c>
      <c r="J118" s="7" t="s">
        <v>65</v>
      </c>
      <c r="K118" s="7" t="s">
        <v>66</v>
      </c>
      <c r="L118" s="7" t="s">
        <v>67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 t="s">
        <v>45</v>
      </c>
      <c r="F119" s="7" t="s">
        <v>46</v>
      </c>
      <c r="G119" s="7" t="s">
        <v>203</v>
      </c>
      <c r="H119" s="7" t="s">
        <v>204</v>
      </c>
      <c r="I119" s="7" t="s">
        <v>64</v>
      </c>
      <c r="J119" s="7" t="s">
        <v>65</v>
      </c>
      <c r="K119" s="7" t="s">
        <v>68</v>
      </c>
      <c r="L119" s="7" t="s">
        <v>134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 t="s">
        <v>45</v>
      </c>
      <c r="F120" s="7" t="s">
        <v>46</v>
      </c>
      <c r="G120" s="7" t="s">
        <v>203</v>
      </c>
      <c r="H120" s="7" t="s">
        <v>204</v>
      </c>
      <c r="I120" s="7" t="s">
        <v>64</v>
      </c>
      <c r="J120" s="7" t="s">
        <v>65</v>
      </c>
      <c r="K120" s="7" t="s">
        <v>70</v>
      </c>
      <c r="L120" s="7" t="s">
        <v>71</v>
      </c>
      <c r="M120" s="8">
        <v>3200</v>
      </c>
      <c r="N120" s="8">
        <v>3200</v>
      </c>
      <c r="O120" s="8">
        <v>0</v>
      </c>
      <c r="P120" s="8">
        <v>2786.29</v>
      </c>
      <c r="Q120" s="8">
        <v>2786.29</v>
      </c>
      <c r="R120" s="8">
        <v>3200</v>
      </c>
      <c r="S120" s="4">
        <f t="shared" si="13"/>
        <v>413.71000000000004</v>
      </c>
      <c r="T120" s="6">
        <f t="shared" si="14"/>
        <v>0.87070000000000003</v>
      </c>
      <c r="U120" s="4">
        <f t="shared" si="15"/>
        <v>413.71000000000004</v>
      </c>
      <c r="V120" s="6">
        <f t="shared" si="16"/>
        <v>0.87070000000000003</v>
      </c>
      <c r="W120" s="4">
        <f t="shared" si="17"/>
        <v>413.71000000000004</v>
      </c>
      <c r="X120" s="6">
        <f t="shared" si="18"/>
        <v>0.87070000000000003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 t="s">
        <v>45</v>
      </c>
      <c r="F121" s="7" t="s">
        <v>46</v>
      </c>
      <c r="G121" s="7" t="s">
        <v>203</v>
      </c>
      <c r="H121" s="7" t="s">
        <v>204</v>
      </c>
      <c r="I121" s="7" t="s">
        <v>64</v>
      </c>
      <c r="J121" s="7" t="s">
        <v>65</v>
      </c>
      <c r="K121" s="7" t="s">
        <v>223</v>
      </c>
      <c r="L121" s="7" t="s">
        <v>224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4">
        <f t="shared" si="13"/>
        <v>0</v>
      </c>
      <c r="T121" s="6">
        <f t="shared" si="14"/>
        <v>0</v>
      </c>
      <c r="U121" s="4">
        <f t="shared" si="15"/>
        <v>0</v>
      </c>
      <c r="V121" s="6">
        <f t="shared" si="16"/>
        <v>0</v>
      </c>
      <c r="W121" s="4">
        <f t="shared" si="17"/>
        <v>0</v>
      </c>
      <c r="X121" s="6">
        <f t="shared" si="18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 t="s">
        <v>45</v>
      </c>
      <c r="F122" s="7" t="s">
        <v>46</v>
      </c>
      <c r="G122" s="7" t="s">
        <v>203</v>
      </c>
      <c r="H122" s="7" t="s">
        <v>204</v>
      </c>
      <c r="I122" s="7" t="s">
        <v>64</v>
      </c>
      <c r="J122" s="7" t="s">
        <v>65</v>
      </c>
      <c r="K122" s="7" t="s">
        <v>225</v>
      </c>
      <c r="L122" s="7" t="s">
        <v>226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>
        <f>IF(E123="","",IF(AND(H123=H124,J123=J124),"",MAX($D$3:D122)+1))</f>
        <v>20</v>
      </c>
      <c r="E123" s="7" t="s">
        <v>45</v>
      </c>
      <c r="F123" s="7" t="s">
        <v>46</v>
      </c>
      <c r="G123" s="7" t="s">
        <v>203</v>
      </c>
      <c r="H123" s="7" t="s">
        <v>204</v>
      </c>
      <c r="I123" s="7" t="s">
        <v>64</v>
      </c>
      <c r="J123" s="7" t="s">
        <v>65</v>
      </c>
      <c r="K123" s="7" t="s">
        <v>72</v>
      </c>
      <c r="L123" s="7" t="s">
        <v>73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 t="s">
        <v>45</v>
      </c>
      <c r="F124" s="7" t="s">
        <v>46</v>
      </c>
      <c r="G124" s="7" t="s">
        <v>203</v>
      </c>
      <c r="H124" s="7" t="s">
        <v>204</v>
      </c>
      <c r="I124" s="7" t="s">
        <v>74</v>
      </c>
      <c r="J124" s="7" t="s">
        <v>75</v>
      </c>
      <c r="K124" s="7" t="s">
        <v>76</v>
      </c>
      <c r="L124" s="7" t="s">
        <v>77</v>
      </c>
      <c r="M124" s="8">
        <v>6500</v>
      </c>
      <c r="N124" s="8">
        <v>6500</v>
      </c>
      <c r="O124" s="8">
        <v>0</v>
      </c>
      <c r="P124" s="8">
        <v>5711.03</v>
      </c>
      <c r="Q124" s="8">
        <v>5711.03</v>
      </c>
      <c r="R124" s="8">
        <v>6500</v>
      </c>
      <c r="S124" s="4">
        <f t="shared" si="13"/>
        <v>788.97000000000025</v>
      </c>
      <c r="T124" s="6">
        <f t="shared" si="14"/>
        <v>0.87860000000000005</v>
      </c>
      <c r="U124" s="4">
        <f t="shared" si="15"/>
        <v>788.97000000000025</v>
      </c>
      <c r="V124" s="6">
        <f t="shared" si="16"/>
        <v>0.87860000000000005</v>
      </c>
      <c r="W124" s="4">
        <f t="shared" si="17"/>
        <v>788.97000000000025</v>
      </c>
      <c r="X124" s="6">
        <f t="shared" si="18"/>
        <v>0.87860000000000005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 t="s">
        <v>45</v>
      </c>
      <c r="F125" s="7" t="s">
        <v>46</v>
      </c>
      <c r="G125" s="7" t="s">
        <v>203</v>
      </c>
      <c r="H125" s="7" t="s">
        <v>204</v>
      </c>
      <c r="I125" s="7" t="s">
        <v>74</v>
      </c>
      <c r="J125" s="7" t="s">
        <v>75</v>
      </c>
      <c r="K125" s="7" t="s">
        <v>152</v>
      </c>
      <c r="L125" s="7" t="s">
        <v>227</v>
      </c>
      <c r="M125" s="8">
        <v>52000</v>
      </c>
      <c r="N125" s="8">
        <v>52000</v>
      </c>
      <c r="O125" s="8">
        <v>0</v>
      </c>
      <c r="P125" s="8">
        <v>52000</v>
      </c>
      <c r="Q125" s="8">
        <v>52000</v>
      </c>
      <c r="R125" s="8">
        <v>52000</v>
      </c>
      <c r="S125" s="4">
        <f t="shared" si="13"/>
        <v>0</v>
      </c>
      <c r="T125" s="6">
        <f t="shared" si="14"/>
        <v>1</v>
      </c>
      <c r="U125" s="4">
        <f t="shared" si="15"/>
        <v>0</v>
      </c>
      <c r="V125" s="6">
        <f t="shared" si="16"/>
        <v>1</v>
      </c>
      <c r="W125" s="4">
        <f t="shared" si="17"/>
        <v>0</v>
      </c>
      <c r="X125" s="6">
        <f t="shared" si="18"/>
        <v>1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 t="s">
        <v>45</v>
      </c>
      <c r="F126" s="7" t="s">
        <v>46</v>
      </c>
      <c r="G126" s="7" t="s">
        <v>203</v>
      </c>
      <c r="H126" s="7" t="s">
        <v>204</v>
      </c>
      <c r="I126" s="7" t="s">
        <v>74</v>
      </c>
      <c r="J126" s="7" t="s">
        <v>75</v>
      </c>
      <c r="K126" s="7" t="s">
        <v>228</v>
      </c>
      <c r="L126" s="7" t="s">
        <v>229</v>
      </c>
      <c r="M126" s="8">
        <v>1000</v>
      </c>
      <c r="N126" s="8">
        <v>1000</v>
      </c>
      <c r="O126" s="8">
        <v>0</v>
      </c>
      <c r="P126" s="8">
        <v>952</v>
      </c>
      <c r="Q126" s="8">
        <v>952</v>
      </c>
      <c r="R126" s="8">
        <v>1000</v>
      </c>
      <c r="S126" s="4">
        <f t="shared" si="13"/>
        <v>48</v>
      </c>
      <c r="T126" s="6">
        <f t="shared" si="14"/>
        <v>0.95199999999999996</v>
      </c>
      <c r="U126" s="4">
        <f t="shared" si="15"/>
        <v>48</v>
      </c>
      <c r="V126" s="6">
        <f t="shared" si="16"/>
        <v>0.95199999999999996</v>
      </c>
      <c r="W126" s="4">
        <f t="shared" si="17"/>
        <v>48</v>
      </c>
      <c r="X126" s="6">
        <f t="shared" si="18"/>
        <v>0.95199999999999996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 t="s">
        <v>45</v>
      </c>
      <c r="F127" s="7" t="s">
        <v>46</v>
      </c>
      <c r="G127" s="7" t="s">
        <v>203</v>
      </c>
      <c r="H127" s="7" t="s">
        <v>204</v>
      </c>
      <c r="I127" s="7" t="s">
        <v>74</v>
      </c>
      <c r="J127" s="7" t="s">
        <v>75</v>
      </c>
      <c r="K127" s="7" t="s">
        <v>86</v>
      </c>
      <c r="L127" s="7" t="s">
        <v>87</v>
      </c>
      <c r="M127" s="8">
        <v>2400</v>
      </c>
      <c r="N127" s="8">
        <v>2750</v>
      </c>
      <c r="O127" s="8">
        <v>0</v>
      </c>
      <c r="P127" s="8">
        <v>2669.87</v>
      </c>
      <c r="Q127" s="8">
        <v>2669.87</v>
      </c>
      <c r="R127" s="8">
        <v>2400</v>
      </c>
      <c r="S127" s="4">
        <f t="shared" si="13"/>
        <v>-269.86999999999989</v>
      </c>
      <c r="T127" s="6">
        <f t="shared" si="14"/>
        <v>1.1124000000000001</v>
      </c>
      <c r="U127" s="4">
        <f t="shared" si="15"/>
        <v>80.130000000000109</v>
      </c>
      <c r="V127" s="6">
        <f t="shared" si="16"/>
        <v>0.97089999999999999</v>
      </c>
      <c r="W127" s="4">
        <f t="shared" si="17"/>
        <v>-269.86999999999989</v>
      </c>
      <c r="X127" s="6">
        <f t="shared" si="18"/>
        <v>1.1124000000000001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 t="s">
        <v>45</v>
      </c>
      <c r="F128" s="7" t="s">
        <v>46</v>
      </c>
      <c r="G128" s="7" t="s">
        <v>203</v>
      </c>
      <c r="H128" s="7" t="s">
        <v>204</v>
      </c>
      <c r="I128" s="7" t="s">
        <v>74</v>
      </c>
      <c r="J128" s="7" t="s">
        <v>75</v>
      </c>
      <c r="K128" s="7" t="s">
        <v>88</v>
      </c>
      <c r="L128" s="7" t="s">
        <v>89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 t="s">
        <v>45</v>
      </c>
      <c r="F129" s="7" t="s">
        <v>46</v>
      </c>
      <c r="G129" s="7" t="s">
        <v>203</v>
      </c>
      <c r="H129" s="7" t="s">
        <v>204</v>
      </c>
      <c r="I129" s="7" t="s">
        <v>74</v>
      </c>
      <c r="J129" s="7" t="s">
        <v>75</v>
      </c>
      <c r="K129" s="7" t="s">
        <v>90</v>
      </c>
      <c r="L129" s="7" t="s">
        <v>91</v>
      </c>
      <c r="M129" s="8">
        <v>500</v>
      </c>
      <c r="N129" s="8">
        <v>150</v>
      </c>
      <c r="O129" s="8">
        <v>0</v>
      </c>
      <c r="P129" s="8">
        <v>135</v>
      </c>
      <c r="Q129" s="8">
        <v>135</v>
      </c>
      <c r="R129" s="8">
        <v>500</v>
      </c>
      <c r="S129" s="4">
        <f t="shared" si="13"/>
        <v>365</v>
      </c>
      <c r="T129" s="6">
        <f t="shared" si="14"/>
        <v>0.27</v>
      </c>
      <c r="U129" s="4">
        <f t="shared" si="15"/>
        <v>15</v>
      </c>
      <c r="V129" s="6">
        <f t="shared" si="16"/>
        <v>0.9</v>
      </c>
      <c r="W129" s="4">
        <f t="shared" si="17"/>
        <v>365</v>
      </c>
      <c r="X129" s="6">
        <f t="shared" si="18"/>
        <v>0.27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 t="s">
        <v>45</v>
      </c>
      <c r="F130" s="7" t="s">
        <v>46</v>
      </c>
      <c r="G130" s="7" t="s">
        <v>203</v>
      </c>
      <c r="H130" s="7" t="s">
        <v>204</v>
      </c>
      <c r="I130" s="7" t="s">
        <v>74</v>
      </c>
      <c r="J130" s="7" t="s">
        <v>75</v>
      </c>
      <c r="K130" s="7" t="s">
        <v>92</v>
      </c>
      <c r="L130" s="7" t="s">
        <v>93</v>
      </c>
      <c r="M130" s="8">
        <v>2200</v>
      </c>
      <c r="N130" s="8">
        <v>2200</v>
      </c>
      <c r="O130" s="8">
        <v>0</v>
      </c>
      <c r="P130" s="8">
        <v>2174</v>
      </c>
      <c r="Q130" s="8">
        <v>2174</v>
      </c>
      <c r="R130" s="8">
        <v>2200</v>
      </c>
      <c r="S130" s="4">
        <f t="shared" si="13"/>
        <v>26</v>
      </c>
      <c r="T130" s="6">
        <f t="shared" si="14"/>
        <v>0.98819999999999997</v>
      </c>
      <c r="U130" s="4">
        <f t="shared" si="15"/>
        <v>26</v>
      </c>
      <c r="V130" s="6">
        <f t="shared" si="16"/>
        <v>0.98819999999999997</v>
      </c>
      <c r="W130" s="4">
        <f t="shared" si="17"/>
        <v>26</v>
      </c>
      <c r="X130" s="6">
        <f t="shared" si="18"/>
        <v>0.98819999999999997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>
        <f>IF(E131="","",IF(AND(H131=H132,J131=J132),"",MAX($D$3:D130)+1))</f>
        <v>21</v>
      </c>
      <c r="E131" s="7" t="s">
        <v>45</v>
      </c>
      <c r="F131" s="7" t="s">
        <v>46</v>
      </c>
      <c r="G131" s="7" t="s">
        <v>203</v>
      </c>
      <c r="H131" s="7" t="s">
        <v>204</v>
      </c>
      <c r="I131" s="7" t="s">
        <v>74</v>
      </c>
      <c r="J131" s="7" t="s">
        <v>75</v>
      </c>
      <c r="K131" s="7" t="s">
        <v>230</v>
      </c>
      <c r="L131" s="7" t="s">
        <v>231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>
        <f>IF(E132="","",IF(AND(H132=H133,J132=J133),"",MAX($D$3:D131)+1))</f>
        <v>22</v>
      </c>
      <c r="E132" s="7" t="s">
        <v>45</v>
      </c>
      <c r="F132" s="7" t="s">
        <v>46</v>
      </c>
      <c r="G132" s="7" t="s">
        <v>232</v>
      </c>
      <c r="H132" s="7" t="s">
        <v>233</v>
      </c>
      <c r="I132" s="7" t="s">
        <v>49</v>
      </c>
      <c r="J132" s="7" t="s">
        <v>50</v>
      </c>
      <c r="K132" s="7" t="s">
        <v>234</v>
      </c>
      <c r="L132" s="7" t="s">
        <v>233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 t="s">
        <v>45</v>
      </c>
      <c r="F133" s="7" t="s">
        <v>46</v>
      </c>
      <c r="G133" s="7" t="s">
        <v>232</v>
      </c>
      <c r="H133" s="7" t="s">
        <v>233</v>
      </c>
      <c r="I133" s="7" t="s">
        <v>74</v>
      </c>
      <c r="J133" s="7" t="s">
        <v>75</v>
      </c>
      <c r="K133" s="7" t="s">
        <v>201</v>
      </c>
      <c r="L133" s="7" t="s">
        <v>202</v>
      </c>
      <c r="M133" s="8">
        <v>250</v>
      </c>
      <c r="N133" s="8">
        <v>250</v>
      </c>
      <c r="O133" s="8">
        <v>0</v>
      </c>
      <c r="P133" s="8">
        <v>0</v>
      </c>
      <c r="Q133" s="8">
        <v>0</v>
      </c>
      <c r="R133" s="8">
        <v>250</v>
      </c>
      <c r="S133" s="4">
        <f t="shared" ref="S133:S196" si="19">M133-O133-Q133</f>
        <v>250</v>
      </c>
      <c r="T133" s="6">
        <f t="shared" ref="T133:T196" si="20">IF(M133=0,0,ROUND((O133+Q133)/M133,4))</f>
        <v>0</v>
      </c>
      <c r="U133" s="4">
        <f t="shared" ref="U133:U196" si="21">N133-O133-Q133</f>
        <v>250</v>
      </c>
      <c r="V133" s="6">
        <f t="shared" ref="V133:V196" si="22">IF(N133=0,0,ROUND((O133+Q133)/N133,4))</f>
        <v>0</v>
      </c>
      <c r="W133" s="4">
        <f t="shared" ref="W133:W196" si="23">R133-O133-Q133</f>
        <v>250</v>
      </c>
      <c r="X133" s="6">
        <f t="shared" ref="X133:X196" si="24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>
        <f>IF(E134="","",IF(AND(H134=H135,J134=J135),"",MAX($D$3:D133)+1))</f>
        <v>23</v>
      </c>
      <c r="E134" s="7" t="s">
        <v>45</v>
      </c>
      <c r="F134" s="7" t="s">
        <v>46</v>
      </c>
      <c r="G134" s="7" t="s">
        <v>232</v>
      </c>
      <c r="H134" s="7" t="s">
        <v>233</v>
      </c>
      <c r="I134" s="7" t="s">
        <v>74</v>
      </c>
      <c r="J134" s="7" t="s">
        <v>75</v>
      </c>
      <c r="K134" s="7" t="s">
        <v>88</v>
      </c>
      <c r="L134" s="7" t="s">
        <v>89</v>
      </c>
      <c r="M134" s="8">
        <v>3000</v>
      </c>
      <c r="N134" s="8">
        <v>2870</v>
      </c>
      <c r="O134" s="8">
        <v>895</v>
      </c>
      <c r="P134" s="8">
        <v>1765</v>
      </c>
      <c r="Q134" s="8">
        <v>1765</v>
      </c>
      <c r="R134" s="8">
        <v>3000</v>
      </c>
      <c r="S134" s="4">
        <f t="shared" si="19"/>
        <v>340</v>
      </c>
      <c r="T134" s="6">
        <f t="shared" si="20"/>
        <v>0.88670000000000004</v>
      </c>
      <c r="U134" s="4">
        <f t="shared" si="21"/>
        <v>210</v>
      </c>
      <c r="V134" s="6">
        <f t="shared" si="22"/>
        <v>0.92679999999999996</v>
      </c>
      <c r="W134" s="4">
        <f t="shared" si="23"/>
        <v>340</v>
      </c>
      <c r="X134" s="6">
        <f t="shared" si="24"/>
        <v>0.88670000000000004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 t="s">
        <v>45</v>
      </c>
      <c r="F135" s="7" t="s">
        <v>46</v>
      </c>
      <c r="G135" s="7" t="s">
        <v>235</v>
      </c>
      <c r="H135" s="7" t="s">
        <v>236</v>
      </c>
      <c r="I135" s="7" t="s">
        <v>49</v>
      </c>
      <c r="J135" s="7" t="s">
        <v>50</v>
      </c>
      <c r="K135" s="7" t="s">
        <v>51</v>
      </c>
      <c r="L135" s="7" t="s">
        <v>237</v>
      </c>
      <c r="M135" s="8">
        <v>64909</v>
      </c>
      <c r="N135" s="8">
        <v>64909</v>
      </c>
      <c r="O135" s="8">
        <v>0</v>
      </c>
      <c r="P135" s="8">
        <v>64909</v>
      </c>
      <c r="Q135" s="8">
        <v>64909</v>
      </c>
      <c r="R135" s="8">
        <v>64909</v>
      </c>
      <c r="S135" s="4">
        <f t="shared" si="19"/>
        <v>0</v>
      </c>
      <c r="T135" s="6">
        <f t="shared" si="20"/>
        <v>1</v>
      </c>
      <c r="U135" s="4">
        <f t="shared" si="21"/>
        <v>0</v>
      </c>
      <c r="V135" s="6">
        <f t="shared" si="22"/>
        <v>1</v>
      </c>
      <c r="W135" s="4">
        <f t="shared" si="23"/>
        <v>0</v>
      </c>
      <c r="X135" s="6">
        <f t="shared" si="24"/>
        <v>1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>
        <f>IF(AND(ABS(W136)&gt;Input!$C$3,ABS(1-X136)&gt;Input!$C$4),MAX($C$3:C135)+1,"")</f>
        <v>9</v>
      </c>
      <c r="D136" t="str">
        <f>IF(E136="","",IF(AND(H136=H137,J136=J137),"",MAX($D$3:D135)+1))</f>
        <v/>
      </c>
      <c r="E136" s="7" t="s">
        <v>45</v>
      </c>
      <c r="F136" s="7" t="s">
        <v>46</v>
      </c>
      <c r="G136" s="7" t="s">
        <v>235</v>
      </c>
      <c r="H136" s="7" t="s">
        <v>236</v>
      </c>
      <c r="I136" s="7" t="s">
        <v>49</v>
      </c>
      <c r="J136" s="7" t="s">
        <v>50</v>
      </c>
      <c r="K136" s="7" t="s">
        <v>100</v>
      </c>
      <c r="L136" s="7" t="s">
        <v>238</v>
      </c>
      <c r="M136" s="8">
        <v>52434</v>
      </c>
      <c r="N136" s="8">
        <v>52434</v>
      </c>
      <c r="O136" s="8">
        <v>0</v>
      </c>
      <c r="P136" s="8">
        <v>52434</v>
      </c>
      <c r="Q136" s="8">
        <v>52434</v>
      </c>
      <c r="R136" s="8">
        <v>42336</v>
      </c>
      <c r="S136" s="4">
        <f t="shared" si="19"/>
        <v>0</v>
      </c>
      <c r="T136" s="6">
        <f t="shared" si="20"/>
        <v>1</v>
      </c>
      <c r="U136" s="4">
        <f t="shared" si="21"/>
        <v>0</v>
      </c>
      <c r="V136" s="6">
        <f t="shared" si="22"/>
        <v>1</v>
      </c>
      <c r="W136" s="4">
        <f t="shared" si="23"/>
        <v>-10098</v>
      </c>
      <c r="X136" s="6">
        <f t="shared" si="24"/>
        <v>1.2384999999999999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 t="s">
        <v>45</v>
      </c>
      <c r="F137" s="7" t="s">
        <v>46</v>
      </c>
      <c r="G137" s="7" t="s">
        <v>235</v>
      </c>
      <c r="H137" s="7" t="s">
        <v>236</v>
      </c>
      <c r="I137" s="7" t="s">
        <v>49</v>
      </c>
      <c r="J137" s="7" t="s">
        <v>50</v>
      </c>
      <c r="K137" s="7" t="s">
        <v>105</v>
      </c>
      <c r="L137" s="7" t="s">
        <v>239</v>
      </c>
      <c r="M137" s="8">
        <v>30885</v>
      </c>
      <c r="N137" s="8">
        <v>31894</v>
      </c>
      <c r="O137" s="8">
        <v>0</v>
      </c>
      <c r="P137" s="8">
        <v>31893.94</v>
      </c>
      <c r="Q137" s="8">
        <v>31893.94</v>
      </c>
      <c r="R137" s="8">
        <v>30885</v>
      </c>
      <c r="S137" s="4">
        <f t="shared" si="19"/>
        <v>-1008.9399999999987</v>
      </c>
      <c r="T137" s="6">
        <f t="shared" si="20"/>
        <v>1.0327</v>
      </c>
      <c r="U137" s="4">
        <f t="shared" si="21"/>
        <v>6.0000000001309672E-2</v>
      </c>
      <c r="V137" s="6">
        <f t="shared" si="22"/>
        <v>1</v>
      </c>
      <c r="W137" s="4">
        <f t="shared" si="23"/>
        <v>-1008.9399999999987</v>
      </c>
      <c r="X137" s="6">
        <f t="shared" si="24"/>
        <v>1.0327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 t="s">
        <v>45</v>
      </c>
      <c r="F138" s="7" t="s">
        <v>46</v>
      </c>
      <c r="G138" s="7" t="s">
        <v>235</v>
      </c>
      <c r="H138" s="7" t="s">
        <v>236</v>
      </c>
      <c r="I138" s="7" t="s">
        <v>49</v>
      </c>
      <c r="J138" s="7" t="s">
        <v>50</v>
      </c>
      <c r="K138" s="7" t="s">
        <v>47</v>
      </c>
      <c r="L138" s="7" t="s">
        <v>240</v>
      </c>
      <c r="M138" s="8">
        <v>31975</v>
      </c>
      <c r="N138" s="8">
        <v>31975</v>
      </c>
      <c r="O138" s="8">
        <v>0</v>
      </c>
      <c r="P138" s="8">
        <v>31975.11</v>
      </c>
      <c r="Q138" s="8">
        <v>31975.11</v>
      </c>
      <c r="R138" s="8">
        <v>31975</v>
      </c>
      <c r="S138" s="4">
        <f t="shared" si="19"/>
        <v>-0.11000000000058208</v>
      </c>
      <c r="T138" s="6">
        <f t="shared" si="20"/>
        <v>1</v>
      </c>
      <c r="U138" s="4">
        <f t="shared" si="21"/>
        <v>-0.11000000000058208</v>
      </c>
      <c r="V138" s="6">
        <f t="shared" si="22"/>
        <v>1</v>
      </c>
      <c r="W138" s="4">
        <f t="shared" si="23"/>
        <v>-0.11000000000058208</v>
      </c>
      <c r="X138" s="6">
        <f t="shared" si="24"/>
        <v>1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 t="s">
        <v>45</v>
      </c>
      <c r="F139" s="7" t="s">
        <v>46</v>
      </c>
      <c r="G139" s="7" t="s">
        <v>235</v>
      </c>
      <c r="H139" s="7" t="s">
        <v>236</v>
      </c>
      <c r="I139" s="7" t="s">
        <v>49</v>
      </c>
      <c r="J139" s="7" t="s">
        <v>50</v>
      </c>
      <c r="K139" s="7" t="s">
        <v>241</v>
      </c>
      <c r="L139" s="7" t="s">
        <v>242</v>
      </c>
      <c r="M139" s="8">
        <v>40836</v>
      </c>
      <c r="N139" s="8">
        <v>40836</v>
      </c>
      <c r="O139" s="8">
        <v>0</v>
      </c>
      <c r="P139" s="8">
        <v>40836</v>
      </c>
      <c r="Q139" s="8">
        <v>40836</v>
      </c>
      <c r="R139" s="8">
        <v>40836</v>
      </c>
      <c r="S139" s="4">
        <f t="shared" si="19"/>
        <v>0</v>
      </c>
      <c r="T139" s="6">
        <f t="shared" si="20"/>
        <v>1</v>
      </c>
      <c r="U139" s="4">
        <f t="shared" si="21"/>
        <v>0</v>
      </c>
      <c r="V139" s="6">
        <f t="shared" si="22"/>
        <v>1</v>
      </c>
      <c r="W139" s="4">
        <f t="shared" si="23"/>
        <v>0</v>
      </c>
      <c r="X139" s="6">
        <f t="shared" si="24"/>
        <v>1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 t="s">
        <v>45</v>
      </c>
      <c r="F140" s="7" t="s">
        <v>46</v>
      </c>
      <c r="G140" s="7" t="s">
        <v>235</v>
      </c>
      <c r="H140" s="7" t="s">
        <v>236</v>
      </c>
      <c r="I140" s="7" t="s">
        <v>49</v>
      </c>
      <c r="J140" s="7" t="s">
        <v>50</v>
      </c>
      <c r="K140" s="7" t="s">
        <v>53</v>
      </c>
      <c r="L140" s="7" t="s">
        <v>243</v>
      </c>
      <c r="M140" s="8">
        <v>60160</v>
      </c>
      <c r="N140" s="8">
        <v>60160</v>
      </c>
      <c r="O140" s="8">
        <v>0</v>
      </c>
      <c r="P140" s="8">
        <v>60160</v>
      </c>
      <c r="Q140" s="8">
        <v>60160</v>
      </c>
      <c r="R140" s="8">
        <v>60160</v>
      </c>
      <c r="S140" s="4">
        <f t="shared" si="19"/>
        <v>0</v>
      </c>
      <c r="T140" s="6">
        <f t="shared" si="20"/>
        <v>1</v>
      </c>
      <c r="U140" s="4">
        <f t="shared" si="21"/>
        <v>0</v>
      </c>
      <c r="V140" s="6">
        <f t="shared" si="22"/>
        <v>1</v>
      </c>
      <c r="W140" s="4">
        <f t="shared" si="23"/>
        <v>0</v>
      </c>
      <c r="X140" s="6">
        <f t="shared" si="24"/>
        <v>1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 t="s">
        <v>45</v>
      </c>
      <c r="F141" s="7" t="s">
        <v>46</v>
      </c>
      <c r="G141" s="7" t="s">
        <v>235</v>
      </c>
      <c r="H141" s="7" t="s">
        <v>236</v>
      </c>
      <c r="I141" s="7" t="s">
        <v>49</v>
      </c>
      <c r="J141" s="7" t="s">
        <v>50</v>
      </c>
      <c r="K141" s="7" t="s">
        <v>102</v>
      </c>
      <c r="L141" s="7" t="s">
        <v>238</v>
      </c>
      <c r="M141" s="8">
        <v>42336</v>
      </c>
      <c r="N141" s="8">
        <v>42336</v>
      </c>
      <c r="O141" s="8">
        <v>0</v>
      </c>
      <c r="P141" s="8">
        <v>0</v>
      </c>
      <c r="Q141" s="8">
        <v>42335.950000000012</v>
      </c>
      <c r="R141" s="8">
        <v>42336</v>
      </c>
      <c r="S141" s="4">
        <f t="shared" si="19"/>
        <v>4.9999999988358468E-2</v>
      </c>
      <c r="T141" s="6">
        <f t="shared" si="20"/>
        <v>1</v>
      </c>
      <c r="U141" s="4">
        <f t="shared" si="21"/>
        <v>4.9999999988358468E-2</v>
      </c>
      <c r="V141" s="6">
        <f t="shared" si="22"/>
        <v>1</v>
      </c>
      <c r="W141" s="4">
        <f t="shared" si="23"/>
        <v>4.9999999988358468E-2</v>
      </c>
      <c r="X141" s="6">
        <f t="shared" si="24"/>
        <v>1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 t="s">
        <v>45</v>
      </c>
      <c r="F142" s="7" t="s">
        <v>46</v>
      </c>
      <c r="G142" s="7" t="s">
        <v>235</v>
      </c>
      <c r="H142" s="7" t="s">
        <v>236</v>
      </c>
      <c r="I142" s="7" t="s">
        <v>49</v>
      </c>
      <c r="J142" s="7" t="s">
        <v>50</v>
      </c>
      <c r="K142" s="7" t="s">
        <v>215</v>
      </c>
      <c r="L142" s="7" t="s">
        <v>1442</v>
      </c>
      <c r="M142" s="8">
        <v>47596</v>
      </c>
      <c r="N142" s="8">
        <v>48076</v>
      </c>
      <c r="O142" s="8">
        <v>0</v>
      </c>
      <c r="P142" s="8">
        <v>0</v>
      </c>
      <c r="Q142" s="8">
        <v>47997</v>
      </c>
      <c r="R142" s="8">
        <v>47596</v>
      </c>
      <c r="S142" s="4">
        <f t="shared" si="19"/>
        <v>-401</v>
      </c>
      <c r="T142" s="6">
        <f t="shared" si="20"/>
        <v>1.0084</v>
      </c>
      <c r="U142" s="4">
        <f t="shared" si="21"/>
        <v>79</v>
      </c>
      <c r="V142" s="6">
        <f t="shared" si="22"/>
        <v>0.99839999999999995</v>
      </c>
      <c r="W142" s="4">
        <f t="shared" si="23"/>
        <v>-401</v>
      </c>
      <c r="X142" s="6">
        <f t="shared" si="24"/>
        <v>1.0084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 t="s">
        <v>45</v>
      </c>
      <c r="F143" s="7" t="s">
        <v>46</v>
      </c>
      <c r="G143" s="7" t="s">
        <v>235</v>
      </c>
      <c r="H143" s="7" t="s">
        <v>236</v>
      </c>
      <c r="I143" s="7" t="s">
        <v>49</v>
      </c>
      <c r="J143" s="7" t="s">
        <v>50</v>
      </c>
      <c r="K143" s="7" t="s">
        <v>60</v>
      </c>
      <c r="L143" s="7" t="s">
        <v>61</v>
      </c>
      <c r="M143" s="8">
        <v>1500</v>
      </c>
      <c r="N143" s="8">
        <v>1500</v>
      </c>
      <c r="O143" s="8">
        <v>0</v>
      </c>
      <c r="P143" s="8">
        <v>1500</v>
      </c>
      <c r="Q143" s="8">
        <v>1500</v>
      </c>
      <c r="R143" s="8">
        <v>1500</v>
      </c>
      <c r="S143" s="4">
        <f t="shared" si="19"/>
        <v>0</v>
      </c>
      <c r="T143" s="6">
        <f t="shared" si="20"/>
        <v>1</v>
      </c>
      <c r="U143" s="4">
        <f t="shared" si="21"/>
        <v>0</v>
      </c>
      <c r="V143" s="6">
        <f t="shared" si="22"/>
        <v>1</v>
      </c>
      <c r="W143" s="4">
        <f t="shared" si="23"/>
        <v>0</v>
      </c>
      <c r="X143" s="6">
        <f t="shared" si="24"/>
        <v>1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 t="s">
        <v>45</v>
      </c>
      <c r="F144" s="7" t="s">
        <v>46</v>
      </c>
      <c r="G144" s="7" t="s">
        <v>235</v>
      </c>
      <c r="H144" s="7" t="s">
        <v>236</v>
      </c>
      <c r="I144" s="7" t="s">
        <v>49</v>
      </c>
      <c r="J144" s="7" t="s">
        <v>50</v>
      </c>
      <c r="K144" s="7" t="s">
        <v>110</v>
      </c>
      <c r="L144" s="7" t="s">
        <v>111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4">
        <f t="shared" si="19"/>
        <v>0</v>
      </c>
      <c r="T144" s="6">
        <f t="shared" si="20"/>
        <v>0</v>
      </c>
      <c r="U144" s="4">
        <f t="shared" si="21"/>
        <v>0</v>
      </c>
      <c r="V144" s="6">
        <f t="shared" si="22"/>
        <v>0</v>
      </c>
      <c r="W144" s="4">
        <f t="shared" si="23"/>
        <v>0</v>
      </c>
      <c r="X144" s="6">
        <f t="shared" si="24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 t="s">
        <v>45</v>
      </c>
      <c r="F145" s="7" t="s">
        <v>46</v>
      </c>
      <c r="G145" s="7" t="s">
        <v>235</v>
      </c>
      <c r="H145" s="7" t="s">
        <v>236</v>
      </c>
      <c r="I145" s="7" t="s">
        <v>49</v>
      </c>
      <c r="J145" s="7" t="s">
        <v>50</v>
      </c>
      <c r="K145" s="7" t="s">
        <v>62</v>
      </c>
      <c r="L145" s="7" t="s">
        <v>63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4">
        <f t="shared" si="19"/>
        <v>0</v>
      </c>
      <c r="T145" s="6">
        <f t="shared" si="20"/>
        <v>0</v>
      </c>
      <c r="U145" s="4">
        <f t="shared" si="21"/>
        <v>0</v>
      </c>
      <c r="V145" s="6">
        <f t="shared" si="22"/>
        <v>0</v>
      </c>
      <c r="W145" s="4">
        <f t="shared" si="23"/>
        <v>0</v>
      </c>
      <c r="X145" s="6">
        <f t="shared" si="24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>
        <f>IF(E146="","",IF(AND(H146=H147,J146=J147),"",MAX($D$3:D145)+1))</f>
        <v>24</v>
      </c>
      <c r="E146" s="7" t="s">
        <v>45</v>
      </c>
      <c r="F146" s="7" t="s">
        <v>46</v>
      </c>
      <c r="G146" s="7" t="s">
        <v>235</v>
      </c>
      <c r="H146" s="7" t="s">
        <v>236</v>
      </c>
      <c r="I146" s="7" t="s">
        <v>49</v>
      </c>
      <c r="J146" s="7" t="s">
        <v>50</v>
      </c>
      <c r="K146" s="7" t="s">
        <v>129</v>
      </c>
      <c r="L146" s="7" t="s">
        <v>130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4">
        <f t="shared" si="19"/>
        <v>0</v>
      </c>
      <c r="T146" s="6">
        <f t="shared" si="20"/>
        <v>0</v>
      </c>
      <c r="U146" s="4">
        <f t="shared" si="21"/>
        <v>0</v>
      </c>
      <c r="V146" s="6">
        <f t="shared" si="22"/>
        <v>0</v>
      </c>
      <c r="W146" s="4">
        <f t="shared" si="23"/>
        <v>0</v>
      </c>
      <c r="X146" s="6">
        <f t="shared" si="24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 t="s">
        <v>45</v>
      </c>
      <c r="F147" s="7" t="s">
        <v>46</v>
      </c>
      <c r="G147" s="7" t="s">
        <v>235</v>
      </c>
      <c r="H147" s="7" t="s">
        <v>236</v>
      </c>
      <c r="I147" s="7" t="s">
        <v>64</v>
      </c>
      <c r="J147" s="7" t="s">
        <v>65</v>
      </c>
      <c r="K147" s="7" t="s">
        <v>66</v>
      </c>
      <c r="L147" s="7" t="s">
        <v>67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500</v>
      </c>
      <c r="S147" s="4">
        <f t="shared" si="19"/>
        <v>0</v>
      </c>
      <c r="T147" s="6">
        <f t="shared" si="20"/>
        <v>0</v>
      </c>
      <c r="U147" s="4">
        <f t="shared" si="21"/>
        <v>0</v>
      </c>
      <c r="V147" s="6">
        <f t="shared" si="22"/>
        <v>0</v>
      </c>
      <c r="W147" s="4">
        <f t="shared" si="23"/>
        <v>500</v>
      </c>
      <c r="X147" s="6">
        <f t="shared" si="24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>
        <f>IF(E148="","",IF(AND(H148=H149,J148=J149),"",MAX($D$3:D147)+1))</f>
        <v>25</v>
      </c>
      <c r="E148" s="7" t="s">
        <v>45</v>
      </c>
      <c r="F148" s="7" t="s">
        <v>46</v>
      </c>
      <c r="G148" s="7" t="s">
        <v>235</v>
      </c>
      <c r="H148" s="7" t="s">
        <v>236</v>
      </c>
      <c r="I148" s="7" t="s">
        <v>64</v>
      </c>
      <c r="J148" s="7" t="s">
        <v>65</v>
      </c>
      <c r="K148" s="7" t="s">
        <v>70</v>
      </c>
      <c r="L148" s="7" t="s">
        <v>71</v>
      </c>
      <c r="M148" s="8">
        <v>24938</v>
      </c>
      <c r="N148" s="8">
        <v>24938</v>
      </c>
      <c r="O148" s="8">
        <v>0</v>
      </c>
      <c r="P148" s="8">
        <v>24464.43</v>
      </c>
      <c r="Q148" s="8">
        <v>24464.43</v>
      </c>
      <c r="R148" s="8">
        <v>24938</v>
      </c>
      <c r="S148" s="4">
        <f t="shared" si="19"/>
        <v>473.56999999999971</v>
      </c>
      <c r="T148" s="6">
        <f t="shared" si="20"/>
        <v>0.98099999999999998</v>
      </c>
      <c r="U148" s="4">
        <f t="shared" si="21"/>
        <v>473.56999999999971</v>
      </c>
      <c r="V148" s="6">
        <f t="shared" si="22"/>
        <v>0.98099999999999998</v>
      </c>
      <c r="W148" s="4">
        <f t="shared" si="23"/>
        <v>473.56999999999971</v>
      </c>
      <c r="X148" s="6">
        <f t="shared" si="24"/>
        <v>0.98099999999999998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 t="s">
        <v>45</v>
      </c>
      <c r="F149" s="7" t="s">
        <v>46</v>
      </c>
      <c r="G149" s="7" t="s">
        <v>235</v>
      </c>
      <c r="H149" s="7" t="s">
        <v>236</v>
      </c>
      <c r="I149" s="7" t="s">
        <v>74</v>
      </c>
      <c r="J149" s="7" t="s">
        <v>75</v>
      </c>
      <c r="K149" s="7" t="s">
        <v>76</v>
      </c>
      <c r="L149" s="7" t="s">
        <v>77</v>
      </c>
      <c r="M149" s="8">
        <v>2000</v>
      </c>
      <c r="N149" s="8">
        <v>2000</v>
      </c>
      <c r="O149" s="8">
        <v>0</v>
      </c>
      <c r="P149" s="8">
        <v>1515.58</v>
      </c>
      <c r="Q149" s="8">
        <v>1515.58</v>
      </c>
      <c r="R149" s="8">
        <v>2500</v>
      </c>
      <c r="S149" s="4">
        <f t="shared" si="19"/>
        <v>484.42000000000007</v>
      </c>
      <c r="T149" s="6">
        <f t="shared" si="20"/>
        <v>0.75780000000000003</v>
      </c>
      <c r="U149" s="4">
        <f t="shared" si="21"/>
        <v>484.42000000000007</v>
      </c>
      <c r="V149" s="6">
        <f t="shared" si="22"/>
        <v>0.75780000000000003</v>
      </c>
      <c r="W149" s="4">
        <f t="shared" si="23"/>
        <v>984.42000000000007</v>
      </c>
      <c r="X149" s="6">
        <f t="shared" si="24"/>
        <v>0.60619999999999996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 t="s">
        <v>45</v>
      </c>
      <c r="F150" s="7" t="s">
        <v>46</v>
      </c>
      <c r="G150" s="7" t="s">
        <v>235</v>
      </c>
      <c r="H150" s="7" t="s">
        <v>236</v>
      </c>
      <c r="I150" s="7" t="s">
        <v>74</v>
      </c>
      <c r="J150" s="7" t="s">
        <v>75</v>
      </c>
      <c r="K150" s="7" t="s">
        <v>245</v>
      </c>
      <c r="L150" s="7" t="s">
        <v>246</v>
      </c>
      <c r="M150" s="8">
        <v>3000</v>
      </c>
      <c r="N150" s="8">
        <v>3000</v>
      </c>
      <c r="O150" s="8">
        <v>0</v>
      </c>
      <c r="P150" s="8">
        <v>2690.57</v>
      </c>
      <c r="Q150" s="8">
        <v>2690.57</v>
      </c>
      <c r="R150" s="8">
        <v>3000</v>
      </c>
      <c r="S150" s="4">
        <f t="shared" si="19"/>
        <v>309.42999999999984</v>
      </c>
      <c r="T150" s="6">
        <f t="shared" si="20"/>
        <v>0.89690000000000003</v>
      </c>
      <c r="U150" s="4">
        <f t="shared" si="21"/>
        <v>309.42999999999984</v>
      </c>
      <c r="V150" s="6">
        <f t="shared" si="22"/>
        <v>0.89690000000000003</v>
      </c>
      <c r="W150" s="4">
        <f t="shared" si="23"/>
        <v>309.42999999999984</v>
      </c>
      <c r="X150" s="6">
        <f t="shared" si="24"/>
        <v>0.89690000000000003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 t="s">
        <v>45</v>
      </c>
      <c r="F151" s="7" t="s">
        <v>46</v>
      </c>
      <c r="G151" s="7" t="s">
        <v>235</v>
      </c>
      <c r="H151" s="7" t="s">
        <v>236</v>
      </c>
      <c r="I151" s="7" t="s">
        <v>74</v>
      </c>
      <c r="J151" s="7" t="s">
        <v>75</v>
      </c>
      <c r="K151" s="7" t="s">
        <v>247</v>
      </c>
      <c r="L151" s="7" t="s">
        <v>248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200</v>
      </c>
      <c r="S151" s="4">
        <f t="shared" si="19"/>
        <v>0</v>
      </c>
      <c r="T151" s="6">
        <f t="shared" si="20"/>
        <v>0</v>
      </c>
      <c r="U151" s="4">
        <f t="shared" si="21"/>
        <v>0</v>
      </c>
      <c r="V151" s="6">
        <f t="shared" si="22"/>
        <v>0</v>
      </c>
      <c r="W151" s="4">
        <f t="shared" si="23"/>
        <v>200</v>
      </c>
      <c r="X151" s="6">
        <f t="shared" si="24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 t="s">
        <v>45</v>
      </c>
      <c r="F152" s="7" t="s">
        <v>46</v>
      </c>
      <c r="G152" s="7" t="s">
        <v>235</v>
      </c>
      <c r="H152" s="7" t="s">
        <v>236</v>
      </c>
      <c r="I152" s="7" t="s">
        <v>74</v>
      </c>
      <c r="J152" s="7" t="s">
        <v>75</v>
      </c>
      <c r="K152" s="7" t="s">
        <v>249</v>
      </c>
      <c r="L152" s="7" t="s">
        <v>250</v>
      </c>
      <c r="M152" s="8">
        <v>4750</v>
      </c>
      <c r="N152" s="8">
        <v>4270</v>
      </c>
      <c r="O152" s="8">
        <v>0</v>
      </c>
      <c r="P152" s="8">
        <v>4198.6400000000003</v>
      </c>
      <c r="Q152" s="8">
        <v>4198.6400000000003</v>
      </c>
      <c r="R152" s="8">
        <v>4750</v>
      </c>
      <c r="S152" s="4">
        <f t="shared" si="19"/>
        <v>551.35999999999967</v>
      </c>
      <c r="T152" s="6">
        <f t="shared" si="20"/>
        <v>0.88390000000000002</v>
      </c>
      <c r="U152" s="4">
        <f t="shared" si="21"/>
        <v>71.359999999999673</v>
      </c>
      <c r="V152" s="6">
        <f t="shared" si="22"/>
        <v>0.98329999999999995</v>
      </c>
      <c r="W152" s="4">
        <f t="shared" si="23"/>
        <v>551.35999999999967</v>
      </c>
      <c r="X152" s="6">
        <f t="shared" si="24"/>
        <v>0.88390000000000002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 t="s">
        <v>45</v>
      </c>
      <c r="F153" s="7" t="s">
        <v>46</v>
      </c>
      <c r="G153" s="7" t="s">
        <v>235</v>
      </c>
      <c r="H153" s="7" t="s">
        <v>236</v>
      </c>
      <c r="I153" s="7" t="s">
        <v>74</v>
      </c>
      <c r="J153" s="7" t="s">
        <v>75</v>
      </c>
      <c r="K153" s="7" t="s">
        <v>78</v>
      </c>
      <c r="L153" s="7" t="s">
        <v>79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4">
        <f t="shared" si="19"/>
        <v>0</v>
      </c>
      <c r="T153" s="6">
        <f t="shared" si="20"/>
        <v>0</v>
      </c>
      <c r="U153" s="4">
        <f t="shared" si="21"/>
        <v>0</v>
      </c>
      <c r="V153" s="6">
        <f t="shared" si="22"/>
        <v>0</v>
      </c>
      <c r="W153" s="4">
        <f t="shared" si="23"/>
        <v>0</v>
      </c>
      <c r="X153" s="6">
        <f t="shared" si="24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 t="s">
        <v>45</v>
      </c>
      <c r="F154" s="7" t="s">
        <v>46</v>
      </c>
      <c r="G154" s="7" t="s">
        <v>235</v>
      </c>
      <c r="H154" s="7" t="s">
        <v>236</v>
      </c>
      <c r="I154" s="7" t="s">
        <v>74</v>
      </c>
      <c r="J154" s="7" t="s">
        <v>75</v>
      </c>
      <c r="K154" s="7" t="s">
        <v>80</v>
      </c>
      <c r="L154" s="7" t="s">
        <v>251</v>
      </c>
      <c r="M154" s="8">
        <v>13000</v>
      </c>
      <c r="N154" s="8">
        <v>13000</v>
      </c>
      <c r="O154" s="8">
        <v>0</v>
      </c>
      <c r="P154" s="8">
        <v>12930.81</v>
      </c>
      <c r="Q154" s="8">
        <v>12930.81</v>
      </c>
      <c r="R154" s="8">
        <v>13000</v>
      </c>
      <c r="S154" s="4">
        <f t="shared" si="19"/>
        <v>69.190000000000509</v>
      </c>
      <c r="T154" s="6">
        <f t="shared" si="20"/>
        <v>0.99470000000000003</v>
      </c>
      <c r="U154" s="4">
        <f t="shared" si="21"/>
        <v>69.190000000000509</v>
      </c>
      <c r="V154" s="6">
        <f t="shared" si="22"/>
        <v>0.99470000000000003</v>
      </c>
      <c r="W154" s="4">
        <f t="shared" si="23"/>
        <v>69.190000000000509</v>
      </c>
      <c r="X154" s="6">
        <f t="shared" si="24"/>
        <v>0.99470000000000003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 t="s">
        <v>45</v>
      </c>
      <c r="F155" s="7" t="s">
        <v>46</v>
      </c>
      <c r="G155" s="7" t="s">
        <v>235</v>
      </c>
      <c r="H155" s="7" t="s">
        <v>236</v>
      </c>
      <c r="I155" s="7" t="s">
        <v>74</v>
      </c>
      <c r="J155" s="7" t="s">
        <v>75</v>
      </c>
      <c r="K155" s="7" t="s">
        <v>82</v>
      </c>
      <c r="L155" s="7" t="s">
        <v>252</v>
      </c>
      <c r="M155" s="8">
        <v>13600</v>
      </c>
      <c r="N155" s="8">
        <v>13600</v>
      </c>
      <c r="O155" s="8">
        <v>0</v>
      </c>
      <c r="P155" s="8">
        <v>13600</v>
      </c>
      <c r="Q155" s="8">
        <v>13600</v>
      </c>
      <c r="R155" s="8">
        <v>13600</v>
      </c>
      <c r="S155" s="4">
        <f t="shared" si="19"/>
        <v>0</v>
      </c>
      <c r="T155" s="6">
        <f t="shared" si="20"/>
        <v>1</v>
      </c>
      <c r="U155" s="4">
        <f t="shared" si="21"/>
        <v>0</v>
      </c>
      <c r="V155" s="6">
        <f t="shared" si="22"/>
        <v>1</v>
      </c>
      <c r="W155" s="4">
        <f t="shared" si="23"/>
        <v>0</v>
      </c>
      <c r="X155" s="6">
        <f t="shared" si="24"/>
        <v>1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 t="s">
        <v>45</v>
      </c>
      <c r="F156" s="7" t="s">
        <v>46</v>
      </c>
      <c r="G156" s="7" t="s">
        <v>235</v>
      </c>
      <c r="H156" s="7" t="s">
        <v>236</v>
      </c>
      <c r="I156" s="7" t="s">
        <v>74</v>
      </c>
      <c r="J156" s="7" t="s">
        <v>75</v>
      </c>
      <c r="K156" s="7" t="s">
        <v>253</v>
      </c>
      <c r="L156" s="7" t="s">
        <v>254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1000</v>
      </c>
      <c r="S156" s="4">
        <f t="shared" si="19"/>
        <v>0</v>
      </c>
      <c r="T156" s="6">
        <f t="shared" si="20"/>
        <v>0</v>
      </c>
      <c r="U156" s="4">
        <f t="shared" si="21"/>
        <v>0</v>
      </c>
      <c r="V156" s="6">
        <f t="shared" si="22"/>
        <v>0</v>
      </c>
      <c r="W156" s="4">
        <f t="shared" si="23"/>
        <v>1000</v>
      </c>
      <c r="X156" s="6">
        <f t="shared" si="24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 t="s">
        <v>45</v>
      </c>
      <c r="F157" s="7" t="s">
        <v>46</v>
      </c>
      <c r="G157" s="7" t="s">
        <v>235</v>
      </c>
      <c r="H157" s="7" t="s">
        <v>236</v>
      </c>
      <c r="I157" s="7" t="s">
        <v>74</v>
      </c>
      <c r="J157" s="7" t="s">
        <v>75</v>
      </c>
      <c r="K157" s="7" t="s">
        <v>86</v>
      </c>
      <c r="L157" s="7" t="s">
        <v>87</v>
      </c>
      <c r="M157" s="8">
        <v>500</v>
      </c>
      <c r="N157" s="8">
        <v>500</v>
      </c>
      <c r="O157" s="8">
        <v>0</v>
      </c>
      <c r="P157" s="8">
        <v>263.93</v>
      </c>
      <c r="Q157" s="8">
        <v>263.93</v>
      </c>
      <c r="R157" s="8">
        <v>700</v>
      </c>
      <c r="S157" s="4">
        <f t="shared" si="19"/>
        <v>236.07</v>
      </c>
      <c r="T157" s="6">
        <f t="shared" si="20"/>
        <v>0.52790000000000004</v>
      </c>
      <c r="U157" s="4">
        <f t="shared" si="21"/>
        <v>236.07</v>
      </c>
      <c r="V157" s="6">
        <f t="shared" si="22"/>
        <v>0.52790000000000004</v>
      </c>
      <c r="W157" s="4">
        <f t="shared" si="23"/>
        <v>436.07</v>
      </c>
      <c r="X157" s="6">
        <f t="shared" si="24"/>
        <v>0.377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 t="s">
        <v>45</v>
      </c>
      <c r="F158" s="7" t="s">
        <v>46</v>
      </c>
      <c r="G158" s="7" t="s">
        <v>235</v>
      </c>
      <c r="H158" s="7" t="s">
        <v>236</v>
      </c>
      <c r="I158" s="7" t="s">
        <v>74</v>
      </c>
      <c r="J158" s="7" t="s">
        <v>75</v>
      </c>
      <c r="K158" s="7" t="s">
        <v>255</v>
      </c>
      <c r="L158" s="7" t="s">
        <v>256</v>
      </c>
      <c r="M158" s="8">
        <v>350</v>
      </c>
      <c r="N158" s="8">
        <v>350</v>
      </c>
      <c r="O158" s="8">
        <v>0</v>
      </c>
      <c r="P158" s="8">
        <v>354.41</v>
      </c>
      <c r="Q158" s="8">
        <v>354.41</v>
      </c>
      <c r="R158" s="8">
        <v>350</v>
      </c>
      <c r="S158" s="4">
        <f t="shared" si="19"/>
        <v>-4.410000000000025</v>
      </c>
      <c r="T158" s="6">
        <f t="shared" si="20"/>
        <v>1.0125999999999999</v>
      </c>
      <c r="U158" s="4">
        <f t="shared" si="21"/>
        <v>-4.410000000000025</v>
      </c>
      <c r="V158" s="6">
        <f t="shared" si="22"/>
        <v>1.0125999999999999</v>
      </c>
      <c r="W158" s="4">
        <f t="shared" si="23"/>
        <v>-4.410000000000025</v>
      </c>
      <c r="X158" s="6">
        <f t="shared" si="24"/>
        <v>1.0125999999999999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 t="s">
        <v>45</v>
      </c>
      <c r="F159" s="7" t="s">
        <v>46</v>
      </c>
      <c r="G159" s="7" t="s">
        <v>235</v>
      </c>
      <c r="H159" s="7" t="s">
        <v>236</v>
      </c>
      <c r="I159" s="7" t="s">
        <v>74</v>
      </c>
      <c r="J159" s="7" t="s">
        <v>75</v>
      </c>
      <c r="K159" s="7" t="s">
        <v>90</v>
      </c>
      <c r="L159" s="7" t="s">
        <v>91</v>
      </c>
      <c r="M159" s="8">
        <v>600</v>
      </c>
      <c r="N159" s="8">
        <v>600</v>
      </c>
      <c r="O159" s="8">
        <v>0</v>
      </c>
      <c r="P159" s="8">
        <v>528.52</v>
      </c>
      <c r="Q159" s="8">
        <v>528.52</v>
      </c>
      <c r="R159" s="8">
        <v>600</v>
      </c>
      <c r="S159" s="4">
        <f t="shared" si="19"/>
        <v>71.480000000000018</v>
      </c>
      <c r="T159" s="6">
        <f t="shared" si="20"/>
        <v>0.88090000000000002</v>
      </c>
      <c r="U159" s="4">
        <f t="shared" si="21"/>
        <v>71.480000000000018</v>
      </c>
      <c r="V159" s="6">
        <f t="shared" si="22"/>
        <v>0.88090000000000002</v>
      </c>
      <c r="W159" s="4">
        <f t="shared" si="23"/>
        <v>71.480000000000018</v>
      </c>
      <c r="X159" s="6">
        <f t="shared" si="24"/>
        <v>0.88090000000000002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>
        <f>IF(E160="","",IF(AND(H160=H161,J160=J161),"",MAX($D$3:D159)+1))</f>
        <v>26</v>
      </c>
      <c r="E160" s="7" t="s">
        <v>45</v>
      </c>
      <c r="F160" s="7" t="s">
        <v>46</v>
      </c>
      <c r="G160" s="7" t="s">
        <v>235</v>
      </c>
      <c r="H160" s="7" t="s">
        <v>236</v>
      </c>
      <c r="I160" s="7" t="s">
        <v>74</v>
      </c>
      <c r="J160" s="7" t="s">
        <v>75</v>
      </c>
      <c r="K160" s="7" t="s">
        <v>92</v>
      </c>
      <c r="L160" s="7" t="s">
        <v>93</v>
      </c>
      <c r="M160" s="8">
        <v>3000</v>
      </c>
      <c r="N160" s="8">
        <v>3000</v>
      </c>
      <c r="O160" s="8">
        <v>0</v>
      </c>
      <c r="P160" s="8">
        <v>2245.08</v>
      </c>
      <c r="Q160" s="8">
        <v>2245.08</v>
      </c>
      <c r="R160" s="8">
        <v>3000</v>
      </c>
      <c r="S160" s="4">
        <f t="shared" si="19"/>
        <v>754.92000000000007</v>
      </c>
      <c r="T160" s="6">
        <f t="shared" si="20"/>
        <v>0.74839999999999995</v>
      </c>
      <c r="U160" s="4">
        <f t="shared" si="21"/>
        <v>754.92000000000007</v>
      </c>
      <c r="V160" s="6">
        <f t="shared" si="22"/>
        <v>0.74839999999999995</v>
      </c>
      <c r="W160" s="4">
        <f t="shared" si="23"/>
        <v>754.92000000000007</v>
      </c>
      <c r="X160" s="6">
        <f t="shared" si="24"/>
        <v>0.74839999999999995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 t="s">
        <v>45</v>
      </c>
      <c r="F161" s="7" t="s">
        <v>46</v>
      </c>
      <c r="G161" s="7" t="s">
        <v>257</v>
      </c>
      <c r="H161" s="7" t="s">
        <v>258</v>
      </c>
      <c r="I161" s="7" t="s">
        <v>74</v>
      </c>
      <c r="J161" s="7" t="s">
        <v>75</v>
      </c>
      <c r="K161" s="7" t="s">
        <v>84</v>
      </c>
      <c r="L161" s="7" t="s">
        <v>85</v>
      </c>
      <c r="M161" s="8">
        <v>15000</v>
      </c>
      <c r="N161" s="8">
        <v>15000</v>
      </c>
      <c r="O161" s="8">
        <v>245.04</v>
      </c>
      <c r="P161" s="8">
        <v>12388.59</v>
      </c>
      <c r="Q161" s="8">
        <v>12388.59</v>
      </c>
      <c r="R161" s="8">
        <v>15000</v>
      </c>
      <c r="S161" s="4">
        <f t="shared" si="19"/>
        <v>2366.369999999999</v>
      </c>
      <c r="T161" s="6">
        <f t="shared" si="20"/>
        <v>0.84219999999999995</v>
      </c>
      <c r="U161" s="4">
        <f t="shared" si="21"/>
        <v>2366.369999999999</v>
      </c>
      <c r="V161" s="6">
        <f t="shared" si="22"/>
        <v>0.84219999999999995</v>
      </c>
      <c r="W161" s="4">
        <f t="shared" si="23"/>
        <v>2366.369999999999</v>
      </c>
      <c r="X161" s="6">
        <f t="shared" si="24"/>
        <v>0.84219999999999995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 t="s">
        <v>45</v>
      </c>
      <c r="F162" s="7" t="s">
        <v>46</v>
      </c>
      <c r="G162" s="7" t="s">
        <v>257</v>
      </c>
      <c r="H162" s="7" t="s">
        <v>258</v>
      </c>
      <c r="I162" s="7" t="s">
        <v>74</v>
      </c>
      <c r="J162" s="7" t="s">
        <v>75</v>
      </c>
      <c r="K162" s="7" t="s">
        <v>152</v>
      </c>
      <c r="L162" s="7" t="s">
        <v>259</v>
      </c>
      <c r="M162" s="8">
        <v>19000</v>
      </c>
      <c r="N162" s="8">
        <v>19000</v>
      </c>
      <c r="O162" s="8">
        <v>0</v>
      </c>
      <c r="P162" s="8">
        <v>15785</v>
      </c>
      <c r="Q162" s="8">
        <v>15785</v>
      </c>
      <c r="R162" s="8">
        <v>19000</v>
      </c>
      <c r="S162" s="4">
        <f t="shared" si="19"/>
        <v>3215</v>
      </c>
      <c r="T162" s="6">
        <f t="shared" si="20"/>
        <v>0.83079999999999998</v>
      </c>
      <c r="U162" s="4">
        <f t="shared" si="21"/>
        <v>3215</v>
      </c>
      <c r="V162" s="6">
        <f t="shared" si="22"/>
        <v>0.83079999999999998</v>
      </c>
      <c r="W162" s="4">
        <f t="shared" si="23"/>
        <v>3215</v>
      </c>
      <c r="X162" s="6">
        <f t="shared" si="24"/>
        <v>0.83079999999999998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 t="s">
        <v>45</v>
      </c>
      <c r="F163" s="7" t="s">
        <v>46</v>
      </c>
      <c r="G163" s="7" t="s">
        <v>257</v>
      </c>
      <c r="H163" s="7" t="s">
        <v>258</v>
      </c>
      <c r="I163" s="7" t="s">
        <v>74</v>
      </c>
      <c r="J163" s="7" t="s">
        <v>75</v>
      </c>
      <c r="K163" s="7" t="s">
        <v>88</v>
      </c>
      <c r="L163" s="7" t="s">
        <v>89</v>
      </c>
      <c r="M163" s="8">
        <v>4000</v>
      </c>
      <c r="N163" s="8">
        <v>4000</v>
      </c>
      <c r="O163" s="8">
        <v>0</v>
      </c>
      <c r="P163" s="8">
        <v>1605</v>
      </c>
      <c r="Q163" s="8">
        <v>1605</v>
      </c>
      <c r="R163" s="8">
        <v>4000</v>
      </c>
      <c r="S163" s="4">
        <f t="shared" si="19"/>
        <v>2395</v>
      </c>
      <c r="T163" s="6">
        <f t="shared" si="20"/>
        <v>0.40129999999999999</v>
      </c>
      <c r="U163" s="4">
        <f t="shared" si="21"/>
        <v>2395</v>
      </c>
      <c r="V163" s="6">
        <f t="shared" si="22"/>
        <v>0.40129999999999999</v>
      </c>
      <c r="W163" s="4">
        <f t="shared" si="23"/>
        <v>2395</v>
      </c>
      <c r="X163" s="6">
        <f t="shared" si="24"/>
        <v>0.40129999999999999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 t="s">
        <v>45</v>
      </c>
      <c r="F164" s="7" t="s">
        <v>46</v>
      </c>
      <c r="G164" s="7" t="s">
        <v>257</v>
      </c>
      <c r="H164" s="7" t="s">
        <v>258</v>
      </c>
      <c r="I164" s="7" t="s">
        <v>74</v>
      </c>
      <c r="J164" s="7" t="s">
        <v>75</v>
      </c>
      <c r="K164" s="7" t="s">
        <v>260</v>
      </c>
      <c r="L164" s="7" t="s">
        <v>261</v>
      </c>
      <c r="M164" s="8">
        <v>500</v>
      </c>
      <c r="N164" s="8">
        <v>500</v>
      </c>
      <c r="O164" s="8">
        <v>0</v>
      </c>
      <c r="P164" s="8">
        <v>285</v>
      </c>
      <c r="Q164" s="8">
        <v>285</v>
      </c>
      <c r="R164" s="8">
        <v>500</v>
      </c>
      <c r="S164" s="4">
        <f t="shared" si="19"/>
        <v>215</v>
      </c>
      <c r="T164" s="6">
        <f t="shared" si="20"/>
        <v>0.56999999999999995</v>
      </c>
      <c r="U164" s="4">
        <f t="shared" si="21"/>
        <v>215</v>
      </c>
      <c r="V164" s="6">
        <f t="shared" si="22"/>
        <v>0.56999999999999995</v>
      </c>
      <c r="W164" s="4">
        <f t="shared" si="23"/>
        <v>215</v>
      </c>
      <c r="X164" s="6">
        <f t="shared" si="24"/>
        <v>0.56999999999999995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 t="s">
        <v>45</v>
      </c>
      <c r="F165" s="7" t="s">
        <v>46</v>
      </c>
      <c r="G165" s="7" t="s">
        <v>257</v>
      </c>
      <c r="H165" s="7" t="s">
        <v>258</v>
      </c>
      <c r="I165" s="7" t="s">
        <v>74</v>
      </c>
      <c r="J165" s="7" t="s">
        <v>75</v>
      </c>
      <c r="K165" s="7" t="s">
        <v>230</v>
      </c>
      <c r="L165" s="7" t="s">
        <v>262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4">
        <f t="shared" si="19"/>
        <v>0</v>
      </c>
      <c r="T165" s="6">
        <f t="shared" si="20"/>
        <v>0</v>
      </c>
      <c r="U165" s="4">
        <f t="shared" si="21"/>
        <v>0</v>
      </c>
      <c r="V165" s="6">
        <f t="shared" si="22"/>
        <v>0</v>
      </c>
      <c r="W165" s="4">
        <f t="shared" si="23"/>
        <v>0</v>
      </c>
      <c r="X165" s="6">
        <f t="shared" si="24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 t="s">
        <v>45</v>
      </c>
      <c r="F166" s="7" t="s">
        <v>46</v>
      </c>
      <c r="G166" s="7" t="s">
        <v>257</v>
      </c>
      <c r="H166" s="7" t="s">
        <v>258</v>
      </c>
      <c r="I166" s="7" t="s">
        <v>74</v>
      </c>
      <c r="J166" s="7" t="s">
        <v>75</v>
      </c>
      <c r="K166" s="7" t="s">
        <v>263</v>
      </c>
      <c r="L166" s="7" t="s">
        <v>227</v>
      </c>
      <c r="M166" s="8">
        <v>115000</v>
      </c>
      <c r="N166" s="8">
        <v>115000</v>
      </c>
      <c r="O166" s="8">
        <v>0</v>
      </c>
      <c r="P166" s="8">
        <v>114956</v>
      </c>
      <c r="Q166" s="8">
        <v>114956</v>
      </c>
      <c r="R166" s="8">
        <v>119000</v>
      </c>
      <c r="S166" s="4">
        <f t="shared" si="19"/>
        <v>44</v>
      </c>
      <c r="T166" s="6">
        <f t="shared" si="20"/>
        <v>0.99960000000000004</v>
      </c>
      <c r="U166" s="4">
        <f t="shared" si="21"/>
        <v>44</v>
      </c>
      <c r="V166" s="6">
        <f t="shared" si="22"/>
        <v>0.99960000000000004</v>
      </c>
      <c r="W166" s="4">
        <f t="shared" si="23"/>
        <v>4044</v>
      </c>
      <c r="X166" s="6">
        <f t="shared" si="24"/>
        <v>0.96599999999999997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>
        <f>IF(E167="","",IF(AND(H167=H168,J167=J168),"",MAX($D$3:D166)+1))</f>
        <v>27</v>
      </c>
      <c r="E167" s="7" t="s">
        <v>45</v>
      </c>
      <c r="F167" s="7" t="s">
        <v>46</v>
      </c>
      <c r="G167" s="7" t="s">
        <v>257</v>
      </c>
      <c r="H167" s="7" t="s">
        <v>258</v>
      </c>
      <c r="I167" s="7" t="s">
        <v>74</v>
      </c>
      <c r="J167" s="7" t="s">
        <v>75</v>
      </c>
      <c r="K167" s="7" t="s">
        <v>96</v>
      </c>
      <c r="L167" s="7" t="s">
        <v>264</v>
      </c>
      <c r="M167" s="8">
        <v>5000</v>
      </c>
      <c r="N167" s="8">
        <v>5000</v>
      </c>
      <c r="O167" s="8">
        <v>0</v>
      </c>
      <c r="P167" s="8">
        <v>983.5</v>
      </c>
      <c r="Q167" s="8">
        <v>983.5</v>
      </c>
      <c r="R167" s="8">
        <v>5000</v>
      </c>
      <c r="S167" s="4">
        <f t="shared" si="19"/>
        <v>4016.5</v>
      </c>
      <c r="T167" s="6">
        <f t="shared" si="20"/>
        <v>0.19670000000000001</v>
      </c>
      <c r="U167" s="4">
        <f t="shared" si="21"/>
        <v>4016.5</v>
      </c>
      <c r="V167" s="6">
        <f t="shared" si="22"/>
        <v>0.19670000000000001</v>
      </c>
      <c r="W167" s="4">
        <f t="shared" si="23"/>
        <v>4016.5</v>
      </c>
      <c r="X167" s="6">
        <f t="shared" si="24"/>
        <v>0.19670000000000001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 t="s">
        <v>45</v>
      </c>
      <c r="F168" s="7" t="s">
        <v>46</v>
      </c>
      <c r="G168" s="7" t="s">
        <v>265</v>
      </c>
      <c r="H168" s="7" t="s">
        <v>266</v>
      </c>
      <c r="I168" s="7" t="s">
        <v>49</v>
      </c>
      <c r="J168" s="7" t="s">
        <v>50</v>
      </c>
      <c r="K168" s="7" t="s">
        <v>51</v>
      </c>
      <c r="L168" s="7" t="s">
        <v>266</v>
      </c>
      <c r="M168" s="8">
        <v>81575</v>
      </c>
      <c r="N168" s="8">
        <v>81575</v>
      </c>
      <c r="O168" s="8">
        <v>0</v>
      </c>
      <c r="P168" s="8">
        <v>81575</v>
      </c>
      <c r="Q168" s="8">
        <v>81575</v>
      </c>
      <c r="R168" s="8">
        <v>81575</v>
      </c>
      <c r="S168" s="4">
        <f t="shared" si="19"/>
        <v>0</v>
      </c>
      <c r="T168" s="6">
        <f t="shared" si="20"/>
        <v>1</v>
      </c>
      <c r="U168" s="4">
        <f t="shared" si="21"/>
        <v>0</v>
      </c>
      <c r="V168" s="6">
        <f t="shared" si="22"/>
        <v>1</v>
      </c>
      <c r="W168" s="4">
        <f t="shared" si="23"/>
        <v>0</v>
      </c>
      <c r="X168" s="6">
        <f t="shared" si="24"/>
        <v>1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 t="s">
        <v>45</v>
      </c>
      <c r="F169" s="7" t="s">
        <v>46</v>
      </c>
      <c r="G169" s="7" t="s">
        <v>265</v>
      </c>
      <c r="H169" s="7" t="s">
        <v>266</v>
      </c>
      <c r="I169" s="7" t="s">
        <v>49</v>
      </c>
      <c r="J169" s="7" t="s">
        <v>50</v>
      </c>
      <c r="K169" s="7" t="s">
        <v>100</v>
      </c>
      <c r="L169" s="7" t="s">
        <v>267</v>
      </c>
      <c r="M169" s="8">
        <v>56727</v>
      </c>
      <c r="N169" s="8">
        <v>56727</v>
      </c>
      <c r="O169" s="8">
        <v>0</v>
      </c>
      <c r="P169" s="8">
        <v>56727</v>
      </c>
      <c r="Q169" s="8">
        <v>56727</v>
      </c>
      <c r="R169" s="8">
        <v>60230</v>
      </c>
      <c r="S169" s="4">
        <f t="shared" si="19"/>
        <v>0</v>
      </c>
      <c r="T169" s="6">
        <f t="shared" si="20"/>
        <v>1</v>
      </c>
      <c r="U169" s="4">
        <f t="shared" si="21"/>
        <v>0</v>
      </c>
      <c r="V169" s="6">
        <f t="shared" si="22"/>
        <v>1</v>
      </c>
      <c r="W169" s="4">
        <f t="shared" si="23"/>
        <v>3503</v>
      </c>
      <c r="X169" s="6">
        <f t="shared" si="24"/>
        <v>0.94179999999999997</v>
      </c>
    </row>
    <row r="170" spans="1:24" x14ac:dyDescent="0.2">
      <c r="A170">
        <f>IF(AND(ABS(S170)&gt;Input!$A$3,ABS(1-T170)&gt;Input!$A$4),MAX($A$3:A169)+1,"")</f>
        <v>9</v>
      </c>
      <c r="B170" t="str">
        <f>IF(AND(ABS(U170)&gt;Input!$B$3,ABS(1-V170)&gt;Input!$B$4),MAX($B$3:B169)+1,"")</f>
        <v/>
      </c>
      <c r="C170">
        <f>IF(AND(ABS(W170)&gt;Input!$C$3,ABS(1-X170)&gt;Input!$C$4),MAX($C$3:C169)+1,"")</f>
        <v>10</v>
      </c>
      <c r="D170" t="str">
        <f>IF(E170="","",IF(AND(H170=H171,J170=J171),"",MAX($D$3:D169)+1))</f>
        <v/>
      </c>
      <c r="E170" s="7" t="s">
        <v>45</v>
      </c>
      <c r="F170" s="7" t="s">
        <v>46</v>
      </c>
      <c r="G170" s="7" t="s">
        <v>265</v>
      </c>
      <c r="H170" s="7" t="s">
        <v>266</v>
      </c>
      <c r="I170" s="7" t="s">
        <v>49</v>
      </c>
      <c r="J170" s="7" t="s">
        <v>50</v>
      </c>
      <c r="K170" s="7" t="s">
        <v>104</v>
      </c>
      <c r="L170" s="7" t="s">
        <v>268</v>
      </c>
      <c r="M170" s="8">
        <v>40218</v>
      </c>
      <c r="N170" s="8">
        <v>38018</v>
      </c>
      <c r="O170" s="8">
        <v>0</v>
      </c>
      <c r="P170" s="8">
        <v>28979.57</v>
      </c>
      <c r="Q170" s="8">
        <v>28979.57</v>
      </c>
      <c r="R170" s="8">
        <v>40218</v>
      </c>
      <c r="S170" s="4">
        <f t="shared" si="19"/>
        <v>11238.43</v>
      </c>
      <c r="T170" s="6">
        <f t="shared" si="20"/>
        <v>0.72060000000000002</v>
      </c>
      <c r="U170" s="4">
        <f t="shared" si="21"/>
        <v>9038.43</v>
      </c>
      <c r="V170" s="6">
        <f t="shared" si="22"/>
        <v>0.76229999999999998</v>
      </c>
      <c r="W170" s="4">
        <f t="shared" si="23"/>
        <v>11238.43</v>
      </c>
      <c r="X170" s="6">
        <f t="shared" si="24"/>
        <v>0.72060000000000002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 t="s">
        <v>45</v>
      </c>
      <c r="F171" s="7" t="s">
        <v>46</v>
      </c>
      <c r="G171" s="7" t="s">
        <v>265</v>
      </c>
      <c r="H171" s="7" t="s">
        <v>266</v>
      </c>
      <c r="I171" s="7" t="s">
        <v>49</v>
      </c>
      <c r="J171" s="7" t="s">
        <v>50</v>
      </c>
      <c r="K171" s="7" t="s">
        <v>105</v>
      </c>
      <c r="L171" s="7" t="s">
        <v>269</v>
      </c>
      <c r="M171" s="8">
        <v>39987</v>
      </c>
      <c r="N171" s="8">
        <v>39987</v>
      </c>
      <c r="O171" s="8">
        <v>0</v>
      </c>
      <c r="P171" s="8">
        <v>33099.82</v>
      </c>
      <c r="Q171" s="8">
        <v>33099.82</v>
      </c>
      <c r="R171" s="8">
        <v>39987</v>
      </c>
      <c r="S171" s="4">
        <f t="shared" si="19"/>
        <v>6887.18</v>
      </c>
      <c r="T171" s="6">
        <f t="shared" si="20"/>
        <v>0.82779999999999998</v>
      </c>
      <c r="U171" s="4">
        <f t="shared" si="21"/>
        <v>6887.18</v>
      </c>
      <c r="V171" s="6">
        <f t="shared" si="22"/>
        <v>0.82779999999999998</v>
      </c>
      <c r="W171" s="4">
        <f t="shared" si="23"/>
        <v>6887.18</v>
      </c>
      <c r="X171" s="6">
        <f t="shared" si="24"/>
        <v>0.82779999999999998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 t="s">
        <v>45</v>
      </c>
      <c r="F172" s="7" t="s">
        <v>46</v>
      </c>
      <c r="G172" s="7" t="s">
        <v>265</v>
      </c>
      <c r="H172" s="7" t="s">
        <v>266</v>
      </c>
      <c r="I172" s="7" t="s">
        <v>49</v>
      </c>
      <c r="J172" s="7" t="s">
        <v>50</v>
      </c>
      <c r="K172" s="7" t="s">
        <v>106</v>
      </c>
      <c r="L172" s="7" t="s">
        <v>270</v>
      </c>
      <c r="M172" s="8">
        <v>38235</v>
      </c>
      <c r="N172" s="8">
        <v>38235</v>
      </c>
      <c r="O172" s="8">
        <v>0</v>
      </c>
      <c r="P172" s="8">
        <v>38235</v>
      </c>
      <c r="Q172" s="8">
        <v>38235</v>
      </c>
      <c r="R172" s="8">
        <v>41324</v>
      </c>
      <c r="S172" s="4">
        <f t="shared" si="19"/>
        <v>0</v>
      </c>
      <c r="T172" s="6">
        <f t="shared" si="20"/>
        <v>1</v>
      </c>
      <c r="U172" s="4">
        <f t="shared" si="21"/>
        <v>0</v>
      </c>
      <c r="V172" s="6">
        <f t="shared" si="22"/>
        <v>1</v>
      </c>
      <c r="W172" s="4">
        <f t="shared" si="23"/>
        <v>3089</v>
      </c>
      <c r="X172" s="6">
        <f t="shared" si="24"/>
        <v>0.92520000000000002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 t="s">
        <v>45</v>
      </c>
      <c r="F173" s="7" t="s">
        <v>46</v>
      </c>
      <c r="G173" s="7" t="s">
        <v>265</v>
      </c>
      <c r="H173" s="7" t="s">
        <v>266</v>
      </c>
      <c r="I173" s="7" t="s">
        <v>49</v>
      </c>
      <c r="J173" s="7" t="s">
        <v>50</v>
      </c>
      <c r="K173" s="7" t="s">
        <v>210</v>
      </c>
      <c r="L173" s="7" t="s">
        <v>271</v>
      </c>
      <c r="M173" s="8">
        <v>31898</v>
      </c>
      <c r="N173" s="8">
        <v>31898</v>
      </c>
      <c r="O173" s="8">
        <v>0</v>
      </c>
      <c r="P173" s="8">
        <v>31898</v>
      </c>
      <c r="Q173" s="8">
        <v>31898</v>
      </c>
      <c r="R173" s="8">
        <v>31898</v>
      </c>
      <c r="S173" s="4">
        <f t="shared" si="19"/>
        <v>0</v>
      </c>
      <c r="T173" s="6">
        <f t="shared" si="20"/>
        <v>1</v>
      </c>
      <c r="U173" s="4">
        <f t="shared" si="21"/>
        <v>0</v>
      </c>
      <c r="V173" s="6">
        <f t="shared" si="22"/>
        <v>1</v>
      </c>
      <c r="W173" s="4">
        <f t="shared" si="23"/>
        <v>0</v>
      </c>
      <c r="X173" s="6">
        <f t="shared" si="24"/>
        <v>1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 t="s">
        <v>45</v>
      </c>
      <c r="F174" s="7" t="s">
        <v>46</v>
      </c>
      <c r="G174" s="7" t="s">
        <v>265</v>
      </c>
      <c r="H174" s="7" t="s">
        <v>266</v>
      </c>
      <c r="I174" s="7" t="s">
        <v>49</v>
      </c>
      <c r="J174" s="7" t="s">
        <v>50</v>
      </c>
      <c r="K174" s="7" t="s">
        <v>212</v>
      </c>
      <c r="L174" s="7" t="s">
        <v>272</v>
      </c>
      <c r="M174" s="8">
        <v>28771</v>
      </c>
      <c r="N174" s="8">
        <v>28771</v>
      </c>
      <c r="O174" s="8">
        <v>0</v>
      </c>
      <c r="P174" s="8">
        <v>27712.21</v>
      </c>
      <c r="Q174" s="8">
        <v>27712.21</v>
      </c>
      <c r="R174" s="8">
        <v>28771</v>
      </c>
      <c r="S174" s="4">
        <f t="shared" si="19"/>
        <v>1058.7900000000009</v>
      </c>
      <c r="T174" s="6">
        <f t="shared" si="20"/>
        <v>0.96319999999999995</v>
      </c>
      <c r="U174" s="4">
        <f t="shared" si="21"/>
        <v>1058.7900000000009</v>
      </c>
      <c r="V174" s="6">
        <f t="shared" si="22"/>
        <v>0.96319999999999995</v>
      </c>
      <c r="W174" s="4">
        <f t="shared" si="23"/>
        <v>1058.7900000000009</v>
      </c>
      <c r="X174" s="6">
        <f t="shared" si="24"/>
        <v>0.96319999999999995</v>
      </c>
    </row>
    <row r="175" spans="1:24" x14ac:dyDescent="0.2">
      <c r="A175">
        <f>IF(AND(ABS(S175)&gt;Input!$A$3,ABS(1-T175)&gt;Input!$A$4),MAX($A$3:A174)+1,"")</f>
        <v>10</v>
      </c>
      <c r="B175" t="str">
        <f>IF(AND(ABS(U175)&gt;Input!$B$3,ABS(1-V175)&gt;Input!$B$4),MAX($B$3:B174)+1,"")</f>
        <v/>
      </c>
      <c r="C175">
        <f>IF(AND(ABS(W175)&gt;Input!$C$3,ABS(1-X175)&gt;Input!$C$4),MAX($C$3:C174)+1,"")</f>
        <v>11</v>
      </c>
      <c r="D175" t="str">
        <f>IF(E175="","",IF(AND(H175=H176,J175=J176),"",MAX($D$3:D174)+1))</f>
        <v/>
      </c>
      <c r="E175" s="7" t="s">
        <v>45</v>
      </c>
      <c r="F175" s="7" t="s">
        <v>46</v>
      </c>
      <c r="G175" s="7" t="s">
        <v>265</v>
      </c>
      <c r="H175" s="7" t="s">
        <v>266</v>
      </c>
      <c r="I175" s="7" t="s">
        <v>49</v>
      </c>
      <c r="J175" s="7" t="s">
        <v>50</v>
      </c>
      <c r="K175" s="7" t="s">
        <v>47</v>
      </c>
      <c r="L175" s="7" t="s">
        <v>272</v>
      </c>
      <c r="M175" s="8">
        <v>32963</v>
      </c>
      <c r="N175" s="8">
        <v>26963</v>
      </c>
      <c r="O175" s="8">
        <v>0</v>
      </c>
      <c r="P175" s="8">
        <v>17686.03</v>
      </c>
      <c r="Q175" s="8">
        <v>17686.03</v>
      </c>
      <c r="R175" s="8">
        <v>32963</v>
      </c>
      <c r="S175" s="4">
        <f t="shared" si="19"/>
        <v>15276.970000000001</v>
      </c>
      <c r="T175" s="6">
        <f t="shared" si="20"/>
        <v>0.53649999999999998</v>
      </c>
      <c r="U175" s="4">
        <f t="shared" si="21"/>
        <v>9276.9700000000012</v>
      </c>
      <c r="V175" s="6">
        <f t="shared" si="22"/>
        <v>0.65590000000000004</v>
      </c>
      <c r="W175" s="4">
        <f t="shared" si="23"/>
        <v>15276.970000000001</v>
      </c>
      <c r="X175" s="6">
        <f t="shared" si="24"/>
        <v>0.53649999999999998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 t="s">
        <v>45</v>
      </c>
      <c r="F176" s="7" t="s">
        <v>46</v>
      </c>
      <c r="G176" s="7" t="s">
        <v>265</v>
      </c>
      <c r="H176" s="7" t="s">
        <v>266</v>
      </c>
      <c r="I176" s="7" t="s">
        <v>49</v>
      </c>
      <c r="J176" s="7" t="s">
        <v>50</v>
      </c>
      <c r="K176" s="7" t="s">
        <v>53</v>
      </c>
      <c r="L176" s="7" t="s">
        <v>273</v>
      </c>
      <c r="M176" s="8">
        <v>53678</v>
      </c>
      <c r="N176" s="8">
        <v>53678</v>
      </c>
      <c r="O176" s="8">
        <v>0</v>
      </c>
      <c r="P176" s="8">
        <v>53678</v>
      </c>
      <c r="Q176" s="8">
        <v>53678</v>
      </c>
      <c r="R176" s="8">
        <v>53678</v>
      </c>
      <c r="S176" s="4">
        <f t="shared" si="19"/>
        <v>0</v>
      </c>
      <c r="T176" s="6">
        <f t="shared" si="20"/>
        <v>1</v>
      </c>
      <c r="U176" s="4">
        <f t="shared" si="21"/>
        <v>0</v>
      </c>
      <c r="V176" s="6">
        <f t="shared" si="22"/>
        <v>1</v>
      </c>
      <c r="W176" s="4">
        <f t="shared" si="23"/>
        <v>0</v>
      </c>
      <c r="X176" s="6">
        <f t="shared" si="24"/>
        <v>1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 t="s">
        <v>45</v>
      </c>
      <c r="F177" s="7" t="s">
        <v>46</v>
      </c>
      <c r="G177" s="7" t="s">
        <v>265</v>
      </c>
      <c r="H177" s="7" t="s">
        <v>266</v>
      </c>
      <c r="I177" s="7" t="s">
        <v>49</v>
      </c>
      <c r="J177" s="7" t="s">
        <v>50</v>
      </c>
      <c r="K177" s="7" t="s">
        <v>215</v>
      </c>
      <c r="L177" s="7" t="s">
        <v>274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4">
        <f t="shared" si="19"/>
        <v>0</v>
      </c>
      <c r="T177" s="6">
        <f t="shared" si="20"/>
        <v>0</v>
      </c>
      <c r="U177" s="4">
        <f t="shared" si="21"/>
        <v>0</v>
      </c>
      <c r="V177" s="6">
        <f t="shared" si="22"/>
        <v>0</v>
      </c>
      <c r="W177" s="4">
        <f t="shared" si="23"/>
        <v>0</v>
      </c>
      <c r="X177" s="6">
        <f t="shared" si="24"/>
        <v>0</v>
      </c>
    </row>
    <row r="178" spans="1:24" x14ac:dyDescent="0.2">
      <c r="A178">
        <f>IF(AND(ABS(S178)&gt;Input!$A$3,ABS(1-T178)&gt;Input!$A$4),MAX($A$3:A177)+1,"")</f>
        <v>11</v>
      </c>
      <c r="B178">
        <f>IF(AND(ABS(U178)&gt;Input!$B$3,ABS(1-V178)&gt;Input!$B$4),MAX($B$3:B177)+1,"")</f>
        <v>7</v>
      </c>
      <c r="C178">
        <f>IF(AND(ABS(W178)&gt;Input!$C$3,ABS(1-X178)&gt;Input!$C$4),MAX($C$3:C177)+1,"")</f>
        <v>12</v>
      </c>
      <c r="D178" t="str">
        <f>IF(E178="","",IF(AND(H178=H179,J178=J179),"",MAX($D$3:D177)+1))</f>
        <v/>
      </c>
      <c r="E178" s="7" t="s">
        <v>45</v>
      </c>
      <c r="F178" s="7" t="s">
        <v>46</v>
      </c>
      <c r="G178" s="7" t="s">
        <v>265</v>
      </c>
      <c r="H178" s="7" t="s">
        <v>266</v>
      </c>
      <c r="I178" s="7" t="s">
        <v>49</v>
      </c>
      <c r="J178" s="7" t="s">
        <v>50</v>
      </c>
      <c r="K178" s="7" t="s">
        <v>244</v>
      </c>
      <c r="L178" s="7" t="s">
        <v>269</v>
      </c>
      <c r="M178" s="8">
        <v>34479</v>
      </c>
      <c r="N178" s="8">
        <v>34479</v>
      </c>
      <c r="O178" s="8">
        <v>0</v>
      </c>
      <c r="P178" s="8">
        <v>21045.15</v>
      </c>
      <c r="Q178" s="8">
        <v>21045.15</v>
      </c>
      <c r="R178" s="8">
        <v>34479</v>
      </c>
      <c r="S178" s="4">
        <f t="shared" si="19"/>
        <v>13433.849999999999</v>
      </c>
      <c r="T178" s="6">
        <f t="shared" si="20"/>
        <v>0.61040000000000005</v>
      </c>
      <c r="U178" s="4">
        <f t="shared" si="21"/>
        <v>13433.849999999999</v>
      </c>
      <c r="V178" s="6">
        <f t="shared" si="22"/>
        <v>0.61040000000000005</v>
      </c>
      <c r="W178" s="4">
        <f t="shared" si="23"/>
        <v>13433.849999999999</v>
      </c>
      <c r="X178" s="6">
        <f t="shared" si="24"/>
        <v>0.61040000000000005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 t="s">
        <v>45</v>
      </c>
      <c r="F179" s="7" t="s">
        <v>46</v>
      </c>
      <c r="G179" s="7" t="s">
        <v>265</v>
      </c>
      <c r="H179" s="7" t="s">
        <v>266</v>
      </c>
      <c r="I179" s="7" t="s">
        <v>49</v>
      </c>
      <c r="J179" s="7" t="s">
        <v>50</v>
      </c>
      <c r="K179" s="7" t="s">
        <v>217</v>
      </c>
      <c r="L179" s="7" t="s">
        <v>268</v>
      </c>
      <c r="M179" s="8">
        <v>45083</v>
      </c>
      <c r="N179" s="8">
        <v>45083</v>
      </c>
      <c r="O179" s="8">
        <v>0</v>
      </c>
      <c r="P179" s="8">
        <v>45083</v>
      </c>
      <c r="Q179" s="8">
        <v>45083</v>
      </c>
      <c r="R179" s="8">
        <v>45083</v>
      </c>
      <c r="S179" s="4">
        <f t="shared" si="19"/>
        <v>0</v>
      </c>
      <c r="T179" s="6">
        <f t="shared" si="20"/>
        <v>1</v>
      </c>
      <c r="U179" s="4">
        <f t="shared" si="21"/>
        <v>0</v>
      </c>
      <c r="V179" s="6">
        <f t="shared" si="22"/>
        <v>1</v>
      </c>
      <c r="W179" s="4">
        <f t="shared" si="23"/>
        <v>0</v>
      </c>
      <c r="X179" s="6">
        <f t="shared" si="24"/>
        <v>1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 t="s">
        <v>45</v>
      </c>
      <c r="F180" s="7" t="s">
        <v>46</v>
      </c>
      <c r="G180" s="7" t="s">
        <v>265</v>
      </c>
      <c r="H180" s="7" t="s">
        <v>266</v>
      </c>
      <c r="I180" s="7" t="s">
        <v>49</v>
      </c>
      <c r="J180" s="7" t="s">
        <v>50</v>
      </c>
      <c r="K180" s="7" t="s">
        <v>168</v>
      </c>
      <c r="L180" s="7" t="s">
        <v>275</v>
      </c>
      <c r="M180" s="8">
        <v>38235</v>
      </c>
      <c r="N180" s="8">
        <v>38235</v>
      </c>
      <c r="O180" s="8">
        <v>0</v>
      </c>
      <c r="P180" s="8">
        <v>38235</v>
      </c>
      <c r="Q180" s="8">
        <v>38235</v>
      </c>
      <c r="R180" s="8">
        <v>41324</v>
      </c>
      <c r="S180" s="4">
        <f t="shared" si="19"/>
        <v>0</v>
      </c>
      <c r="T180" s="6">
        <f t="shared" si="20"/>
        <v>1</v>
      </c>
      <c r="U180" s="4">
        <f t="shared" si="21"/>
        <v>0</v>
      </c>
      <c r="V180" s="6">
        <f t="shared" si="22"/>
        <v>1</v>
      </c>
      <c r="W180" s="4">
        <f t="shared" si="23"/>
        <v>3089</v>
      </c>
      <c r="X180" s="6">
        <f t="shared" si="24"/>
        <v>0.92520000000000002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 t="s">
        <v>45</v>
      </c>
      <c r="F181" s="7" t="s">
        <v>46</v>
      </c>
      <c r="G181" s="7" t="s">
        <v>265</v>
      </c>
      <c r="H181" s="7" t="s">
        <v>266</v>
      </c>
      <c r="I181" s="7" t="s">
        <v>49</v>
      </c>
      <c r="J181" s="7" t="s">
        <v>50</v>
      </c>
      <c r="K181" s="7" t="s">
        <v>234</v>
      </c>
      <c r="L181" s="7" t="s">
        <v>276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4">
        <f t="shared" si="19"/>
        <v>0</v>
      </c>
      <c r="T181" s="6">
        <f t="shared" si="20"/>
        <v>0</v>
      </c>
      <c r="U181" s="4">
        <f t="shared" si="21"/>
        <v>0</v>
      </c>
      <c r="V181" s="6">
        <f t="shared" si="22"/>
        <v>0</v>
      </c>
      <c r="W181" s="4">
        <f t="shared" si="23"/>
        <v>0</v>
      </c>
      <c r="X181" s="6">
        <f t="shared" si="24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 t="s">
        <v>45</v>
      </c>
      <c r="F182" s="7" t="s">
        <v>46</v>
      </c>
      <c r="G182" s="7" t="s">
        <v>265</v>
      </c>
      <c r="H182" s="7" t="s">
        <v>266</v>
      </c>
      <c r="I182" s="7" t="s">
        <v>49</v>
      </c>
      <c r="J182" s="7" t="s">
        <v>50</v>
      </c>
      <c r="K182" s="7" t="s">
        <v>60</v>
      </c>
      <c r="L182" s="7" t="s">
        <v>61</v>
      </c>
      <c r="M182" s="8">
        <v>5000</v>
      </c>
      <c r="N182" s="8">
        <v>5000</v>
      </c>
      <c r="O182" s="8">
        <v>0</v>
      </c>
      <c r="P182" s="8">
        <v>5000</v>
      </c>
      <c r="Q182" s="8">
        <v>5000</v>
      </c>
      <c r="R182" s="8">
        <v>5000</v>
      </c>
      <c r="S182" s="4">
        <f t="shared" si="19"/>
        <v>0</v>
      </c>
      <c r="T182" s="6">
        <f t="shared" si="20"/>
        <v>1</v>
      </c>
      <c r="U182" s="4">
        <f t="shared" si="21"/>
        <v>0</v>
      </c>
      <c r="V182" s="6">
        <f t="shared" si="22"/>
        <v>1</v>
      </c>
      <c r="W182" s="4">
        <f t="shared" si="23"/>
        <v>0</v>
      </c>
      <c r="X182" s="6">
        <f t="shared" si="24"/>
        <v>1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 t="s">
        <v>45</v>
      </c>
      <c r="F183" s="7" t="s">
        <v>46</v>
      </c>
      <c r="G183" s="7" t="s">
        <v>265</v>
      </c>
      <c r="H183" s="7" t="s">
        <v>266</v>
      </c>
      <c r="I183" s="7" t="s">
        <v>49</v>
      </c>
      <c r="J183" s="7" t="s">
        <v>50</v>
      </c>
      <c r="K183" s="7" t="s">
        <v>219</v>
      </c>
      <c r="L183" s="7" t="s">
        <v>277</v>
      </c>
      <c r="M183" s="8">
        <v>14454</v>
      </c>
      <c r="N183" s="8">
        <v>14454</v>
      </c>
      <c r="O183" s="8">
        <v>0</v>
      </c>
      <c r="P183" s="8">
        <v>9180.85</v>
      </c>
      <c r="Q183" s="8">
        <v>9180.85</v>
      </c>
      <c r="R183" s="8">
        <v>14454</v>
      </c>
      <c r="S183" s="4">
        <f t="shared" si="19"/>
        <v>5273.15</v>
      </c>
      <c r="T183" s="6">
        <f t="shared" si="20"/>
        <v>0.63519999999999999</v>
      </c>
      <c r="U183" s="4">
        <f t="shared" si="21"/>
        <v>5273.15</v>
      </c>
      <c r="V183" s="6">
        <f t="shared" si="22"/>
        <v>0.63519999999999999</v>
      </c>
      <c r="W183" s="4">
        <f t="shared" si="23"/>
        <v>5273.15</v>
      </c>
      <c r="X183" s="6">
        <f t="shared" si="24"/>
        <v>0.63519999999999999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 t="s">
        <v>45</v>
      </c>
      <c r="F184" s="7" t="s">
        <v>46</v>
      </c>
      <c r="G184" s="7" t="s">
        <v>265</v>
      </c>
      <c r="H184" s="7" t="s">
        <v>266</v>
      </c>
      <c r="I184" s="7" t="s">
        <v>49</v>
      </c>
      <c r="J184" s="7" t="s">
        <v>50</v>
      </c>
      <c r="K184" s="7" t="s">
        <v>110</v>
      </c>
      <c r="L184" s="7" t="s">
        <v>111</v>
      </c>
      <c r="M184" s="8">
        <v>0</v>
      </c>
      <c r="N184" s="8">
        <v>6000</v>
      </c>
      <c r="O184" s="8">
        <v>0</v>
      </c>
      <c r="P184" s="8">
        <v>1984.2</v>
      </c>
      <c r="Q184" s="8">
        <v>1984.2</v>
      </c>
      <c r="R184" s="8">
        <v>0</v>
      </c>
      <c r="S184" s="4">
        <f t="shared" si="19"/>
        <v>-1984.2</v>
      </c>
      <c r="T184" s="6">
        <f t="shared" si="20"/>
        <v>0</v>
      </c>
      <c r="U184" s="4">
        <f t="shared" si="21"/>
        <v>4015.8</v>
      </c>
      <c r="V184" s="6">
        <f t="shared" si="22"/>
        <v>0.33069999999999999</v>
      </c>
      <c r="W184" s="4">
        <f t="shared" si="23"/>
        <v>-1984.2</v>
      </c>
      <c r="X184" s="6">
        <f t="shared" si="24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 t="s">
        <v>45</v>
      </c>
      <c r="F185" s="7" t="s">
        <v>46</v>
      </c>
      <c r="G185" s="7" t="s">
        <v>265</v>
      </c>
      <c r="H185" s="7" t="s">
        <v>266</v>
      </c>
      <c r="I185" s="7" t="s">
        <v>49</v>
      </c>
      <c r="J185" s="7" t="s">
        <v>50</v>
      </c>
      <c r="K185" s="7" t="s">
        <v>62</v>
      </c>
      <c r="L185" s="7" t="s">
        <v>63</v>
      </c>
      <c r="M185" s="8">
        <v>1000</v>
      </c>
      <c r="N185" s="8">
        <v>2000</v>
      </c>
      <c r="O185" s="8">
        <v>0</v>
      </c>
      <c r="P185" s="8">
        <v>2000</v>
      </c>
      <c r="Q185" s="8">
        <v>2000</v>
      </c>
      <c r="R185" s="8">
        <v>1000</v>
      </c>
      <c r="S185" s="4">
        <f t="shared" si="19"/>
        <v>-1000</v>
      </c>
      <c r="T185" s="6">
        <f t="shared" si="20"/>
        <v>2</v>
      </c>
      <c r="U185" s="4">
        <f t="shared" si="21"/>
        <v>0</v>
      </c>
      <c r="V185" s="6">
        <f t="shared" si="22"/>
        <v>1</v>
      </c>
      <c r="W185" s="4">
        <f t="shared" si="23"/>
        <v>-1000</v>
      </c>
      <c r="X185" s="6">
        <f t="shared" si="24"/>
        <v>2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>
        <f>IF(E186="","",IF(AND(H186=H187,J186=J187),"",MAX($D$3:D185)+1))</f>
        <v>28</v>
      </c>
      <c r="E186" s="7" t="s">
        <v>45</v>
      </c>
      <c r="F186" s="7" t="s">
        <v>46</v>
      </c>
      <c r="G186" s="7" t="s">
        <v>265</v>
      </c>
      <c r="H186" s="7" t="s">
        <v>266</v>
      </c>
      <c r="I186" s="7" t="s">
        <v>49</v>
      </c>
      <c r="J186" s="7" t="s">
        <v>50</v>
      </c>
      <c r="K186" s="7" t="s">
        <v>129</v>
      </c>
      <c r="L186" s="7" t="s">
        <v>130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4">
        <f t="shared" si="19"/>
        <v>0</v>
      </c>
      <c r="T186" s="6">
        <f t="shared" si="20"/>
        <v>0</v>
      </c>
      <c r="U186" s="4">
        <f t="shared" si="21"/>
        <v>0</v>
      </c>
      <c r="V186" s="6">
        <f t="shared" si="22"/>
        <v>0</v>
      </c>
      <c r="W186" s="4">
        <f t="shared" si="23"/>
        <v>0</v>
      </c>
      <c r="X186" s="6">
        <f t="shared" si="24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 t="s">
        <v>45</v>
      </c>
      <c r="F187" s="7" t="s">
        <v>46</v>
      </c>
      <c r="G187" s="7" t="s">
        <v>265</v>
      </c>
      <c r="H187" s="7" t="s">
        <v>266</v>
      </c>
      <c r="I187" s="7" t="s">
        <v>64</v>
      </c>
      <c r="J187" s="7" t="s">
        <v>65</v>
      </c>
      <c r="K187" s="7" t="s">
        <v>66</v>
      </c>
      <c r="L187" s="7" t="s">
        <v>134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4">
        <f t="shared" si="19"/>
        <v>0</v>
      </c>
      <c r="T187" s="6">
        <f t="shared" si="20"/>
        <v>0</v>
      </c>
      <c r="U187" s="4">
        <f t="shared" si="21"/>
        <v>0</v>
      </c>
      <c r="V187" s="6">
        <f t="shared" si="22"/>
        <v>0</v>
      </c>
      <c r="W187" s="4">
        <f t="shared" si="23"/>
        <v>0</v>
      </c>
      <c r="X187" s="6">
        <f t="shared" si="24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 t="s">
        <v>45</v>
      </c>
      <c r="F188" s="7" t="s">
        <v>46</v>
      </c>
      <c r="G188" s="7" t="s">
        <v>265</v>
      </c>
      <c r="H188" s="7" t="s">
        <v>266</v>
      </c>
      <c r="I188" s="7" t="s">
        <v>64</v>
      </c>
      <c r="J188" s="7" t="s">
        <v>65</v>
      </c>
      <c r="K188" s="7" t="s">
        <v>70</v>
      </c>
      <c r="L188" s="7" t="s">
        <v>71</v>
      </c>
      <c r="M188" s="8">
        <v>2300</v>
      </c>
      <c r="N188" s="8">
        <v>4036</v>
      </c>
      <c r="O188" s="8">
        <v>0</v>
      </c>
      <c r="P188" s="8">
        <v>3865.59</v>
      </c>
      <c r="Q188" s="8">
        <v>3865.59</v>
      </c>
      <c r="R188" s="8">
        <v>2300</v>
      </c>
      <c r="S188" s="4">
        <f t="shared" si="19"/>
        <v>-1565.5900000000001</v>
      </c>
      <c r="T188" s="6">
        <f t="shared" si="20"/>
        <v>1.6807000000000001</v>
      </c>
      <c r="U188" s="4">
        <f t="shared" si="21"/>
        <v>170.40999999999985</v>
      </c>
      <c r="V188" s="6">
        <f t="shared" si="22"/>
        <v>0.95779999999999998</v>
      </c>
      <c r="W188" s="4">
        <f t="shared" si="23"/>
        <v>-1565.5900000000001</v>
      </c>
      <c r="X188" s="6">
        <f t="shared" si="24"/>
        <v>1.6807000000000001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>
        <f>IF(E189="","",IF(AND(H189=H190,J189=J190),"",MAX($D$3:D188)+1))</f>
        <v>29</v>
      </c>
      <c r="E189" s="7" t="s">
        <v>45</v>
      </c>
      <c r="F189" s="7" t="s">
        <v>46</v>
      </c>
      <c r="G189" s="7" t="s">
        <v>265</v>
      </c>
      <c r="H189" s="7" t="s">
        <v>266</v>
      </c>
      <c r="I189" s="7" t="s">
        <v>64</v>
      </c>
      <c r="J189" s="7" t="s">
        <v>65</v>
      </c>
      <c r="K189" s="7" t="s">
        <v>72</v>
      </c>
      <c r="L189" s="7" t="s">
        <v>73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 t="s">
        <v>45</v>
      </c>
      <c r="F190" s="7" t="s">
        <v>46</v>
      </c>
      <c r="G190" s="7" t="s">
        <v>265</v>
      </c>
      <c r="H190" s="7" t="s">
        <v>266</v>
      </c>
      <c r="I190" s="7" t="s">
        <v>74</v>
      </c>
      <c r="J190" s="7" t="s">
        <v>75</v>
      </c>
      <c r="K190" s="7" t="s">
        <v>76</v>
      </c>
      <c r="L190" s="7" t="s">
        <v>77</v>
      </c>
      <c r="M190" s="8">
        <v>4000</v>
      </c>
      <c r="N190" s="8">
        <v>4627.5200000000004</v>
      </c>
      <c r="O190" s="8">
        <v>0</v>
      </c>
      <c r="P190" s="8">
        <v>4401.16</v>
      </c>
      <c r="Q190" s="8">
        <v>4401.16</v>
      </c>
      <c r="R190" s="8">
        <v>4400</v>
      </c>
      <c r="S190" s="4">
        <f t="shared" si="19"/>
        <v>-401.15999999999985</v>
      </c>
      <c r="T190" s="6">
        <f t="shared" si="20"/>
        <v>1.1003000000000001</v>
      </c>
      <c r="U190" s="4">
        <f t="shared" si="21"/>
        <v>226.36000000000058</v>
      </c>
      <c r="V190" s="6">
        <f t="shared" si="22"/>
        <v>0.95109999999999995</v>
      </c>
      <c r="W190" s="4">
        <f t="shared" si="23"/>
        <v>-1.1599999999998545</v>
      </c>
      <c r="X190" s="6">
        <f t="shared" si="24"/>
        <v>1.0003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 t="s">
        <v>45</v>
      </c>
      <c r="F191" s="7" t="s">
        <v>46</v>
      </c>
      <c r="G191" s="7" t="s">
        <v>265</v>
      </c>
      <c r="H191" s="7" t="s">
        <v>266</v>
      </c>
      <c r="I191" s="7" t="s">
        <v>74</v>
      </c>
      <c r="J191" s="7" t="s">
        <v>75</v>
      </c>
      <c r="K191" s="7" t="s">
        <v>141</v>
      </c>
      <c r="L191" s="7" t="s">
        <v>278</v>
      </c>
      <c r="M191" s="8">
        <v>400</v>
      </c>
      <c r="N191" s="8">
        <v>400</v>
      </c>
      <c r="O191" s="8">
        <v>0</v>
      </c>
      <c r="P191" s="8">
        <v>319.64999999999998</v>
      </c>
      <c r="Q191" s="8">
        <v>319.64999999999998</v>
      </c>
      <c r="R191" s="8">
        <v>400</v>
      </c>
      <c r="S191" s="4">
        <f t="shared" si="19"/>
        <v>80.350000000000023</v>
      </c>
      <c r="T191" s="6">
        <f t="shared" si="20"/>
        <v>0.79910000000000003</v>
      </c>
      <c r="U191" s="4">
        <f t="shared" si="21"/>
        <v>80.350000000000023</v>
      </c>
      <c r="V191" s="6">
        <f t="shared" si="22"/>
        <v>0.79910000000000003</v>
      </c>
      <c r="W191" s="4">
        <f t="shared" si="23"/>
        <v>80.350000000000023</v>
      </c>
      <c r="X191" s="6">
        <f t="shared" si="24"/>
        <v>0.79910000000000003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 t="s">
        <v>45</v>
      </c>
      <c r="F192" s="7" t="s">
        <v>46</v>
      </c>
      <c r="G192" s="7" t="s">
        <v>265</v>
      </c>
      <c r="H192" s="7" t="s">
        <v>266</v>
      </c>
      <c r="I192" s="7" t="s">
        <v>74</v>
      </c>
      <c r="J192" s="7" t="s">
        <v>75</v>
      </c>
      <c r="K192" s="7" t="s">
        <v>279</v>
      </c>
      <c r="L192" s="7" t="s">
        <v>280</v>
      </c>
      <c r="M192" s="8">
        <v>3675</v>
      </c>
      <c r="N192" s="8">
        <v>3675</v>
      </c>
      <c r="O192" s="8">
        <v>0</v>
      </c>
      <c r="P192" s="8">
        <v>2100</v>
      </c>
      <c r="Q192" s="8">
        <v>2100</v>
      </c>
      <c r="R192" s="8">
        <v>3675</v>
      </c>
      <c r="S192" s="4">
        <f t="shared" si="19"/>
        <v>1575</v>
      </c>
      <c r="T192" s="6">
        <f t="shared" si="20"/>
        <v>0.57140000000000002</v>
      </c>
      <c r="U192" s="4">
        <f t="shared" si="21"/>
        <v>1575</v>
      </c>
      <c r="V192" s="6">
        <f t="shared" si="22"/>
        <v>0.57140000000000002</v>
      </c>
      <c r="W192" s="4">
        <f t="shared" si="23"/>
        <v>1575</v>
      </c>
      <c r="X192" s="6">
        <f t="shared" si="24"/>
        <v>0.57140000000000002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 t="s">
        <v>45</v>
      </c>
      <c r="F193" s="7" t="s">
        <v>46</v>
      </c>
      <c r="G193" s="7" t="s">
        <v>265</v>
      </c>
      <c r="H193" s="7" t="s">
        <v>266</v>
      </c>
      <c r="I193" s="7" t="s">
        <v>74</v>
      </c>
      <c r="J193" s="7" t="s">
        <v>75</v>
      </c>
      <c r="K193" s="7" t="s">
        <v>281</v>
      </c>
      <c r="L193" s="7" t="s">
        <v>282</v>
      </c>
      <c r="M193" s="8">
        <v>435</v>
      </c>
      <c r="N193" s="8">
        <v>435</v>
      </c>
      <c r="O193" s="8">
        <v>0</v>
      </c>
      <c r="P193" s="8">
        <v>435</v>
      </c>
      <c r="Q193" s="8">
        <v>435</v>
      </c>
      <c r="R193" s="8">
        <v>435</v>
      </c>
      <c r="S193" s="4">
        <f t="shared" si="19"/>
        <v>0</v>
      </c>
      <c r="T193" s="6">
        <f t="shared" si="20"/>
        <v>1</v>
      </c>
      <c r="U193" s="4">
        <f t="shared" si="21"/>
        <v>0</v>
      </c>
      <c r="V193" s="6">
        <f t="shared" si="22"/>
        <v>1</v>
      </c>
      <c r="W193" s="4">
        <f t="shared" si="23"/>
        <v>0</v>
      </c>
      <c r="X193" s="6">
        <f t="shared" si="24"/>
        <v>1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 t="s">
        <v>45</v>
      </c>
      <c r="F194" s="7" t="s">
        <v>46</v>
      </c>
      <c r="G194" s="7" t="s">
        <v>265</v>
      </c>
      <c r="H194" s="7" t="s">
        <v>266</v>
      </c>
      <c r="I194" s="7" t="s">
        <v>74</v>
      </c>
      <c r="J194" s="7" t="s">
        <v>75</v>
      </c>
      <c r="K194" s="7" t="s">
        <v>283</v>
      </c>
      <c r="L194" s="7" t="s">
        <v>284</v>
      </c>
      <c r="M194" s="8">
        <v>100</v>
      </c>
      <c r="N194" s="8">
        <v>300</v>
      </c>
      <c r="O194" s="8">
        <v>0</v>
      </c>
      <c r="P194" s="8">
        <v>297</v>
      </c>
      <c r="Q194" s="8">
        <v>297</v>
      </c>
      <c r="R194" s="8">
        <v>100</v>
      </c>
      <c r="S194" s="4">
        <f t="shared" si="19"/>
        <v>-197</v>
      </c>
      <c r="T194" s="6">
        <f t="shared" si="20"/>
        <v>2.97</v>
      </c>
      <c r="U194" s="4">
        <f t="shared" si="21"/>
        <v>3</v>
      </c>
      <c r="V194" s="6">
        <f t="shared" si="22"/>
        <v>0.99</v>
      </c>
      <c r="W194" s="4">
        <f t="shared" si="23"/>
        <v>-197</v>
      </c>
      <c r="X194" s="6">
        <f t="shared" si="24"/>
        <v>2.97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 t="s">
        <v>45</v>
      </c>
      <c r="F195" s="7" t="s">
        <v>46</v>
      </c>
      <c r="G195" s="7" t="s">
        <v>265</v>
      </c>
      <c r="H195" s="7" t="s">
        <v>266</v>
      </c>
      <c r="I195" s="7" t="s">
        <v>74</v>
      </c>
      <c r="J195" s="7" t="s">
        <v>75</v>
      </c>
      <c r="K195" s="7" t="s">
        <v>285</v>
      </c>
      <c r="L195" s="7" t="s">
        <v>286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4">
        <f t="shared" si="19"/>
        <v>0</v>
      </c>
      <c r="T195" s="6">
        <f t="shared" si="20"/>
        <v>0</v>
      </c>
      <c r="U195" s="4">
        <f t="shared" si="21"/>
        <v>0</v>
      </c>
      <c r="V195" s="6">
        <f t="shared" si="22"/>
        <v>0</v>
      </c>
      <c r="W195" s="4">
        <f t="shared" si="23"/>
        <v>0</v>
      </c>
      <c r="X195" s="6">
        <f t="shared" si="24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 t="s">
        <v>45</v>
      </c>
      <c r="F196" s="7" t="s">
        <v>46</v>
      </c>
      <c r="G196" s="7" t="s">
        <v>265</v>
      </c>
      <c r="H196" s="7" t="s">
        <v>266</v>
      </c>
      <c r="I196" s="7" t="s">
        <v>74</v>
      </c>
      <c r="J196" s="7" t="s">
        <v>75</v>
      </c>
      <c r="K196" s="7" t="s">
        <v>287</v>
      </c>
      <c r="L196" s="7" t="s">
        <v>288</v>
      </c>
      <c r="M196" s="8">
        <v>1000</v>
      </c>
      <c r="N196" s="8">
        <v>664</v>
      </c>
      <c r="O196" s="8">
        <v>0</v>
      </c>
      <c r="P196" s="8">
        <v>663.25</v>
      </c>
      <c r="Q196" s="8">
        <v>663.25</v>
      </c>
      <c r="R196" s="8">
        <v>1000</v>
      </c>
      <c r="S196" s="4">
        <f t="shared" si="19"/>
        <v>336.75</v>
      </c>
      <c r="T196" s="6">
        <f t="shared" si="20"/>
        <v>0.6633</v>
      </c>
      <c r="U196" s="4">
        <f t="shared" si="21"/>
        <v>0.75</v>
      </c>
      <c r="V196" s="6">
        <f t="shared" si="22"/>
        <v>0.99890000000000001</v>
      </c>
      <c r="W196" s="4">
        <f t="shared" si="23"/>
        <v>336.75</v>
      </c>
      <c r="X196" s="6">
        <f t="shared" si="24"/>
        <v>0.6633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 t="s">
        <v>45</v>
      </c>
      <c r="F197" s="7" t="s">
        <v>46</v>
      </c>
      <c r="G197" s="7" t="s">
        <v>265</v>
      </c>
      <c r="H197" s="7" t="s">
        <v>266</v>
      </c>
      <c r="I197" s="7" t="s">
        <v>74</v>
      </c>
      <c r="J197" s="7" t="s">
        <v>75</v>
      </c>
      <c r="K197" s="7" t="s">
        <v>86</v>
      </c>
      <c r="L197" s="7" t="s">
        <v>87</v>
      </c>
      <c r="M197" s="8">
        <v>1200</v>
      </c>
      <c r="N197" s="8">
        <v>1900</v>
      </c>
      <c r="O197" s="8">
        <v>0</v>
      </c>
      <c r="P197" s="8">
        <v>1209.74</v>
      </c>
      <c r="Q197" s="8">
        <v>1209.74</v>
      </c>
      <c r="R197" s="8">
        <v>1500</v>
      </c>
      <c r="S197" s="4">
        <f t="shared" ref="S197:S260" si="25">M197-O197-Q197</f>
        <v>-9.7400000000000091</v>
      </c>
      <c r="T197" s="6">
        <f t="shared" ref="T197:T260" si="26">IF(M197=0,0,ROUND((O197+Q197)/M197,4))</f>
        <v>1.0081</v>
      </c>
      <c r="U197" s="4">
        <f t="shared" ref="U197:U260" si="27">N197-O197-Q197</f>
        <v>690.26</v>
      </c>
      <c r="V197" s="6">
        <f t="shared" ref="V197:V260" si="28">IF(N197=0,0,ROUND((O197+Q197)/N197,4))</f>
        <v>0.63670000000000004</v>
      </c>
      <c r="W197" s="4">
        <f t="shared" ref="W197:W260" si="29">R197-O197-Q197</f>
        <v>290.26</v>
      </c>
      <c r="X197" s="6">
        <f t="shared" ref="X197:X260" si="30">IF(R197=0,0,ROUND((O197+Q197)/R197,4))</f>
        <v>0.80649999999999999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 t="s">
        <v>45</v>
      </c>
      <c r="F198" s="7" t="s">
        <v>46</v>
      </c>
      <c r="G198" s="7" t="s">
        <v>265</v>
      </c>
      <c r="H198" s="7" t="s">
        <v>266</v>
      </c>
      <c r="I198" s="7" t="s">
        <v>74</v>
      </c>
      <c r="J198" s="7" t="s">
        <v>75</v>
      </c>
      <c r="K198" s="7" t="s">
        <v>90</v>
      </c>
      <c r="L198" s="7" t="s">
        <v>91</v>
      </c>
      <c r="M198" s="8">
        <v>500</v>
      </c>
      <c r="N198" s="8">
        <v>500</v>
      </c>
      <c r="O198" s="8">
        <v>0</v>
      </c>
      <c r="P198" s="8">
        <v>450.77</v>
      </c>
      <c r="Q198" s="8">
        <v>450.77</v>
      </c>
      <c r="R198" s="8">
        <v>500</v>
      </c>
      <c r="S198" s="4">
        <f t="shared" si="25"/>
        <v>49.230000000000018</v>
      </c>
      <c r="T198" s="6">
        <f t="shared" si="26"/>
        <v>0.90149999999999997</v>
      </c>
      <c r="U198" s="4">
        <f t="shared" si="27"/>
        <v>49.230000000000018</v>
      </c>
      <c r="V198" s="6">
        <f t="shared" si="28"/>
        <v>0.90149999999999997</v>
      </c>
      <c r="W198" s="4">
        <f t="shared" si="29"/>
        <v>49.230000000000018</v>
      </c>
      <c r="X198" s="6">
        <f t="shared" si="30"/>
        <v>0.90149999999999997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 t="s">
        <v>45</v>
      </c>
      <c r="F199" s="7" t="s">
        <v>46</v>
      </c>
      <c r="G199" s="7" t="s">
        <v>265</v>
      </c>
      <c r="H199" s="7" t="s">
        <v>266</v>
      </c>
      <c r="I199" s="7" t="s">
        <v>74</v>
      </c>
      <c r="J199" s="7" t="s">
        <v>75</v>
      </c>
      <c r="K199" s="7" t="s">
        <v>289</v>
      </c>
      <c r="L199" s="7" t="s">
        <v>290</v>
      </c>
      <c r="M199" s="8">
        <v>1000</v>
      </c>
      <c r="N199" s="8">
        <v>1000</v>
      </c>
      <c r="O199" s="8">
        <v>0</v>
      </c>
      <c r="P199" s="8">
        <v>1000</v>
      </c>
      <c r="Q199" s="8">
        <v>1000</v>
      </c>
      <c r="R199" s="8">
        <v>1000</v>
      </c>
      <c r="S199" s="4">
        <f t="shared" si="25"/>
        <v>0</v>
      </c>
      <c r="T199" s="6">
        <f t="shared" si="26"/>
        <v>1</v>
      </c>
      <c r="U199" s="4">
        <f t="shared" si="27"/>
        <v>0</v>
      </c>
      <c r="V199" s="6">
        <f t="shared" si="28"/>
        <v>1</v>
      </c>
      <c r="W199" s="4">
        <f t="shared" si="29"/>
        <v>0</v>
      </c>
      <c r="X199" s="6">
        <f t="shared" si="30"/>
        <v>1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 t="s">
        <v>45</v>
      </c>
      <c r="F200" s="7" t="s">
        <v>46</v>
      </c>
      <c r="G200" s="7" t="s">
        <v>265</v>
      </c>
      <c r="H200" s="7" t="s">
        <v>266</v>
      </c>
      <c r="I200" s="7" t="s">
        <v>74</v>
      </c>
      <c r="J200" s="7" t="s">
        <v>75</v>
      </c>
      <c r="K200" s="7" t="s">
        <v>92</v>
      </c>
      <c r="L200" s="7" t="s">
        <v>93</v>
      </c>
      <c r="M200" s="8">
        <v>500</v>
      </c>
      <c r="N200" s="8">
        <v>500</v>
      </c>
      <c r="O200" s="8">
        <v>0</v>
      </c>
      <c r="P200" s="8">
        <v>494</v>
      </c>
      <c r="Q200" s="8">
        <v>494</v>
      </c>
      <c r="R200" s="8">
        <v>500</v>
      </c>
      <c r="S200" s="4">
        <f t="shared" si="25"/>
        <v>6</v>
      </c>
      <c r="T200" s="6">
        <f t="shared" si="26"/>
        <v>0.98799999999999999</v>
      </c>
      <c r="U200" s="4">
        <f t="shared" si="27"/>
        <v>6</v>
      </c>
      <c r="V200" s="6">
        <f t="shared" si="28"/>
        <v>0.98799999999999999</v>
      </c>
      <c r="W200" s="4">
        <f t="shared" si="29"/>
        <v>6</v>
      </c>
      <c r="X200" s="6">
        <f t="shared" si="30"/>
        <v>0.98799999999999999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>
        <f>IF(AND(ABS(W201)&gt;Input!$C$3,ABS(1-X201)&gt;Input!$C$4),MAX($C$3:C200)+1,"")</f>
        <v>13</v>
      </c>
      <c r="D201" t="str">
        <f>IF(E201="","",IF(AND(H201=H202,J201=J202),"",MAX($D$3:D200)+1))</f>
        <v/>
      </c>
      <c r="E201" s="7" t="s">
        <v>45</v>
      </c>
      <c r="F201" s="7" t="s">
        <v>46</v>
      </c>
      <c r="G201" s="7" t="s">
        <v>265</v>
      </c>
      <c r="H201" s="7" t="s">
        <v>266</v>
      </c>
      <c r="I201" s="7" t="s">
        <v>74</v>
      </c>
      <c r="J201" s="7" t="s">
        <v>75</v>
      </c>
      <c r="K201" s="7" t="s">
        <v>291</v>
      </c>
      <c r="L201" s="7" t="s">
        <v>292</v>
      </c>
      <c r="M201" s="8">
        <v>24300</v>
      </c>
      <c r="N201" s="8">
        <v>28043.75</v>
      </c>
      <c r="O201" s="8">
        <v>440</v>
      </c>
      <c r="P201" s="8">
        <v>27023.35</v>
      </c>
      <c r="Q201" s="8">
        <v>27023.35</v>
      </c>
      <c r="R201" s="8">
        <v>4500</v>
      </c>
      <c r="S201" s="4">
        <f t="shared" si="25"/>
        <v>-3163.3499999999985</v>
      </c>
      <c r="T201" s="6">
        <f t="shared" si="26"/>
        <v>1.1302000000000001</v>
      </c>
      <c r="U201" s="4">
        <f t="shared" si="27"/>
        <v>580.40000000000146</v>
      </c>
      <c r="V201" s="6">
        <f t="shared" si="28"/>
        <v>0.97929999999999995</v>
      </c>
      <c r="W201" s="4">
        <f t="shared" si="29"/>
        <v>-22963.35</v>
      </c>
      <c r="X201" s="6">
        <f t="shared" si="30"/>
        <v>6.1029999999999998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>
        <f>IF(E202="","",IF(AND(H202=H203,J202=J203),"",MAX($D$3:D201)+1))</f>
        <v>30</v>
      </c>
      <c r="E202" s="7" t="s">
        <v>45</v>
      </c>
      <c r="F202" s="7" t="s">
        <v>46</v>
      </c>
      <c r="G202" s="7" t="s">
        <v>265</v>
      </c>
      <c r="H202" s="7" t="s">
        <v>266</v>
      </c>
      <c r="I202" s="7" t="s">
        <v>74</v>
      </c>
      <c r="J202" s="7" t="s">
        <v>75</v>
      </c>
      <c r="K202" s="7" t="s">
        <v>160</v>
      </c>
      <c r="L202" s="7" t="s">
        <v>293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4">
        <f t="shared" si="25"/>
        <v>0</v>
      </c>
      <c r="T202" s="6">
        <f t="shared" si="26"/>
        <v>0</v>
      </c>
      <c r="U202" s="4">
        <f t="shared" si="27"/>
        <v>0</v>
      </c>
      <c r="V202" s="6">
        <f t="shared" si="28"/>
        <v>0</v>
      </c>
      <c r="W202" s="4">
        <f t="shared" si="29"/>
        <v>0</v>
      </c>
      <c r="X202" s="6">
        <f t="shared" si="30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 t="s">
        <v>45</v>
      </c>
      <c r="F203" s="7" t="s">
        <v>46</v>
      </c>
      <c r="G203" s="7" t="s">
        <v>294</v>
      </c>
      <c r="H203" s="7" t="s">
        <v>295</v>
      </c>
      <c r="I203" s="7" t="s">
        <v>49</v>
      </c>
      <c r="J203" s="7" t="s">
        <v>50</v>
      </c>
      <c r="K203" s="7" t="s">
        <v>51</v>
      </c>
      <c r="L203" s="7" t="s">
        <v>296</v>
      </c>
      <c r="M203" s="8">
        <v>4794</v>
      </c>
      <c r="N203" s="8">
        <v>4794</v>
      </c>
      <c r="O203" s="8">
        <v>0</v>
      </c>
      <c r="P203" s="8">
        <v>4794</v>
      </c>
      <c r="Q203" s="8">
        <v>4794</v>
      </c>
      <c r="R203" s="8">
        <v>4794</v>
      </c>
      <c r="S203" s="4">
        <f t="shared" si="25"/>
        <v>0</v>
      </c>
      <c r="T203" s="6">
        <f t="shared" si="26"/>
        <v>1</v>
      </c>
      <c r="U203" s="4">
        <f t="shared" si="27"/>
        <v>0</v>
      </c>
      <c r="V203" s="6">
        <f t="shared" si="28"/>
        <v>1</v>
      </c>
      <c r="W203" s="4">
        <f t="shared" si="29"/>
        <v>0</v>
      </c>
      <c r="X203" s="6">
        <f t="shared" si="30"/>
        <v>1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 t="s">
        <v>45</v>
      </c>
      <c r="F204" s="7" t="s">
        <v>46</v>
      </c>
      <c r="G204" s="7" t="s">
        <v>294</v>
      </c>
      <c r="H204" s="7" t="s">
        <v>295</v>
      </c>
      <c r="I204" s="7" t="s">
        <v>49</v>
      </c>
      <c r="J204" s="7" t="s">
        <v>50</v>
      </c>
      <c r="K204" s="7" t="s">
        <v>102</v>
      </c>
      <c r="L204" s="7" t="s">
        <v>297</v>
      </c>
      <c r="M204" s="8">
        <v>40531</v>
      </c>
      <c r="N204" s="8">
        <v>40531</v>
      </c>
      <c r="O204" s="8">
        <v>0</v>
      </c>
      <c r="P204" s="8">
        <v>39511.21</v>
      </c>
      <c r="Q204" s="8">
        <v>39511.21</v>
      </c>
      <c r="R204" s="8">
        <v>40531</v>
      </c>
      <c r="S204" s="4">
        <f t="shared" si="25"/>
        <v>1019.7900000000009</v>
      </c>
      <c r="T204" s="6">
        <f t="shared" si="26"/>
        <v>0.9748</v>
      </c>
      <c r="U204" s="4">
        <f t="shared" si="27"/>
        <v>1019.7900000000009</v>
      </c>
      <c r="V204" s="6">
        <f t="shared" si="28"/>
        <v>0.9748</v>
      </c>
      <c r="W204" s="4">
        <f t="shared" si="29"/>
        <v>1019.7900000000009</v>
      </c>
      <c r="X204" s="6">
        <f t="shared" si="30"/>
        <v>0.9748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>
        <f>IF(E205="","",IF(AND(H205=H206,J205=J206),"",MAX($D$3:D204)+1))</f>
        <v>31</v>
      </c>
      <c r="E205" s="7" t="s">
        <v>45</v>
      </c>
      <c r="F205" s="7" t="s">
        <v>46</v>
      </c>
      <c r="G205" s="7" t="s">
        <v>294</v>
      </c>
      <c r="H205" s="7" t="s">
        <v>295</v>
      </c>
      <c r="I205" s="7" t="s">
        <v>49</v>
      </c>
      <c r="J205" s="7" t="s">
        <v>50</v>
      </c>
      <c r="K205" s="7" t="s">
        <v>62</v>
      </c>
      <c r="L205" s="7" t="s">
        <v>63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4">
        <f t="shared" si="25"/>
        <v>0</v>
      </c>
      <c r="T205" s="6">
        <f t="shared" si="26"/>
        <v>0</v>
      </c>
      <c r="U205" s="4">
        <f t="shared" si="27"/>
        <v>0</v>
      </c>
      <c r="V205" s="6">
        <f t="shared" si="28"/>
        <v>0</v>
      </c>
      <c r="W205" s="4">
        <f t="shared" si="29"/>
        <v>0</v>
      </c>
      <c r="X205" s="6">
        <f t="shared" si="30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 t="s">
        <v>45</v>
      </c>
      <c r="F206" s="7" t="s">
        <v>46</v>
      </c>
      <c r="G206" s="7" t="s">
        <v>294</v>
      </c>
      <c r="H206" s="7" t="s">
        <v>295</v>
      </c>
      <c r="I206" s="7" t="s">
        <v>64</v>
      </c>
      <c r="J206" s="7" t="s">
        <v>65</v>
      </c>
      <c r="K206" s="7" t="s">
        <v>66</v>
      </c>
      <c r="L206" s="7" t="s">
        <v>134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4">
        <f t="shared" si="25"/>
        <v>0</v>
      </c>
      <c r="T206" s="6">
        <f t="shared" si="26"/>
        <v>0</v>
      </c>
      <c r="U206" s="4">
        <f t="shared" si="27"/>
        <v>0</v>
      </c>
      <c r="V206" s="6">
        <f t="shared" si="28"/>
        <v>0</v>
      </c>
      <c r="W206" s="4">
        <f t="shared" si="29"/>
        <v>0</v>
      </c>
      <c r="X206" s="6">
        <f t="shared" si="30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>
        <f>IF(E207="","",IF(AND(H207=H208,J207=J208),"",MAX($D$3:D206)+1))</f>
        <v>32</v>
      </c>
      <c r="E207" s="7" t="s">
        <v>45</v>
      </c>
      <c r="F207" s="7" t="s">
        <v>46</v>
      </c>
      <c r="G207" s="7" t="s">
        <v>294</v>
      </c>
      <c r="H207" s="7" t="s">
        <v>295</v>
      </c>
      <c r="I207" s="7" t="s">
        <v>64</v>
      </c>
      <c r="J207" s="7" t="s">
        <v>65</v>
      </c>
      <c r="K207" s="7" t="s">
        <v>298</v>
      </c>
      <c r="L207" s="7" t="s">
        <v>299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4">
        <f t="shared" si="25"/>
        <v>0</v>
      </c>
      <c r="T207" s="6">
        <f t="shared" si="26"/>
        <v>0</v>
      </c>
      <c r="U207" s="4">
        <f t="shared" si="27"/>
        <v>0</v>
      </c>
      <c r="V207" s="6">
        <f t="shared" si="28"/>
        <v>0</v>
      </c>
      <c r="W207" s="4">
        <f t="shared" si="29"/>
        <v>0</v>
      </c>
      <c r="X207" s="6">
        <f t="shared" si="30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 t="s">
        <v>45</v>
      </c>
      <c r="F208" s="7" t="s">
        <v>46</v>
      </c>
      <c r="G208" s="7" t="s">
        <v>294</v>
      </c>
      <c r="H208" s="7" t="s">
        <v>295</v>
      </c>
      <c r="I208" s="7" t="s">
        <v>74</v>
      </c>
      <c r="J208" s="7" t="s">
        <v>75</v>
      </c>
      <c r="K208" s="7" t="s">
        <v>76</v>
      </c>
      <c r="L208" s="7" t="s">
        <v>77</v>
      </c>
      <c r="M208" s="8">
        <v>500</v>
      </c>
      <c r="N208" s="8">
        <v>1140</v>
      </c>
      <c r="O208" s="8">
        <v>0</v>
      </c>
      <c r="P208" s="8">
        <v>1033.8</v>
      </c>
      <c r="Q208" s="8">
        <v>1033.8</v>
      </c>
      <c r="R208" s="8">
        <v>500</v>
      </c>
      <c r="S208" s="4">
        <f t="shared" si="25"/>
        <v>-533.79999999999995</v>
      </c>
      <c r="T208" s="6">
        <f t="shared" si="26"/>
        <v>2.0676000000000001</v>
      </c>
      <c r="U208" s="4">
        <f t="shared" si="27"/>
        <v>106.20000000000005</v>
      </c>
      <c r="V208" s="6">
        <f t="shared" si="28"/>
        <v>0.90680000000000005</v>
      </c>
      <c r="W208" s="4">
        <f t="shared" si="29"/>
        <v>-533.79999999999995</v>
      </c>
      <c r="X208" s="6">
        <f t="shared" si="30"/>
        <v>2.0676000000000001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 t="s">
        <v>45</v>
      </c>
      <c r="F209" s="7" t="s">
        <v>46</v>
      </c>
      <c r="G209" s="7" t="s">
        <v>294</v>
      </c>
      <c r="H209" s="7" t="s">
        <v>295</v>
      </c>
      <c r="I209" s="7" t="s">
        <v>74</v>
      </c>
      <c r="J209" s="7" t="s">
        <v>75</v>
      </c>
      <c r="K209" s="7" t="s">
        <v>300</v>
      </c>
      <c r="L209" s="7" t="s">
        <v>301</v>
      </c>
      <c r="M209" s="8">
        <v>5000</v>
      </c>
      <c r="N209" s="8">
        <v>5000</v>
      </c>
      <c r="O209" s="8">
        <v>0</v>
      </c>
      <c r="P209" s="8">
        <v>4986.84</v>
      </c>
      <c r="Q209" s="8">
        <v>4986.84</v>
      </c>
      <c r="R209" s="8">
        <v>5000</v>
      </c>
      <c r="S209" s="4">
        <f t="shared" si="25"/>
        <v>13.159999999999854</v>
      </c>
      <c r="T209" s="6">
        <f t="shared" si="26"/>
        <v>0.99739999999999995</v>
      </c>
      <c r="U209" s="4">
        <f t="shared" si="27"/>
        <v>13.159999999999854</v>
      </c>
      <c r="V209" s="6">
        <f t="shared" si="28"/>
        <v>0.99739999999999995</v>
      </c>
      <c r="W209" s="4">
        <f t="shared" si="29"/>
        <v>13.159999999999854</v>
      </c>
      <c r="X209" s="6">
        <f t="shared" si="30"/>
        <v>0.99739999999999995</v>
      </c>
    </row>
    <row r="210" spans="1:24" x14ac:dyDescent="0.2">
      <c r="A210">
        <f>IF(AND(ABS(S210)&gt;Input!$A$3,ABS(1-T210)&gt;Input!$A$4),MAX($A$3:A209)+1,"")</f>
        <v>12</v>
      </c>
      <c r="B210" t="str">
        <f>IF(AND(ABS(U210)&gt;Input!$B$3,ABS(1-V210)&gt;Input!$B$4),MAX($B$3:B209)+1,"")</f>
        <v/>
      </c>
      <c r="C210">
        <f>IF(AND(ABS(W210)&gt;Input!$C$3,ABS(1-X210)&gt;Input!$C$4),MAX($C$3:C209)+1,"")</f>
        <v>14</v>
      </c>
      <c r="D210" t="str">
        <f>IF(E210="","",IF(AND(H210=H211,J210=J211),"",MAX($D$3:D209)+1))</f>
        <v/>
      </c>
      <c r="E210" s="7" t="s">
        <v>45</v>
      </c>
      <c r="F210" s="7" t="s">
        <v>46</v>
      </c>
      <c r="G210" s="7" t="s">
        <v>294</v>
      </c>
      <c r="H210" s="7" t="s">
        <v>295</v>
      </c>
      <c r="I210" s="7" t="s">
        <v>74</v>
      </c>
      <c r="J210" s="7" t="s">
        <v>75</v>
      </c>
      <c r="K210" s="7" t="s">
        <v>302</v>
      </c>
      <c r="L210" s="7" t="s">
        <v>303</v>
      </c>
      <c r="M210" s="8">
        <v>0</v>
      </c>
      <c r="N210" s="8">
        <v>22885.69</v>
      </c>
      <c r="O210" s="8">
        <v>0</v>
      </c>
      <c r="P210" s="8">
        <v>22885.69</v>
      </c>
      <c r="Q210" s="8">
        <v>22885.69</v>
      </c>
      <c r="R210" s="8">
        <v>0</v>
      </c>
      <c r="S210" s="4">
        <f t="shared" si="25"/>
        <v>-22885.69</v>
      </c>
      <c r="T210" s="6">
        <f t="shared" si="26"/>
        <v>0</v>
      </c>
      <c r="U210" s="4">
        <f t="shared" si="27"/>
        <v>0</v>
      </c>
      <c r="V210" s="6">
        <f t="shared" si="28"/>
        <v>1</v>
      </c>
      <c r="W210" s="4">
        <f t="shared" si="29"/>
        <v>-22885.69</v>
      </c>
      <c r="X210" s="6">
        <f t="shared" si="30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 t="s">
        <v>45</v>
      </c>
      <c r="F211" s="7" t="s">
        <v>46</v>
      </c>
      <c r="G211" s="7" t="s">
        <v>294</v>
      </c>
      <c r="H211" s="7" t="s">
        <v>295</v>
      </c>
      <c r="I211" s="7" t="s">
        <v>74</v>
      </c>
      <c r="J211" s="7" t="s">
        <v>75</v>
      </c>
      <c r="K211" s="7" t="s">
        <v>86</v>
      </c>
      <c r="L211" s="7" t="s">
        <v>87</v>
      </c>
      <c r="M211" s="8">
        <v>500</v>
      </c>
      <c r="N211" s="8">
        <v>500</v>
      </c>
      <c r="O211" s="8">
        <v>0</v>
      </c>
      <c r="P211" s="8">
        <v>471.75</v>
      </c>
      <c r="Q211" s="8">
        <v>471.75</v>
      </c>
      <c r="R211" s="8">
        <v>500</v>
      </c>
      <c r="S211" s="4">
        <f t="shared" si="25"/>
        <v>28.25</v>
      </c>
      <c r="T211" s="6">
        <f t="shared" si="26"/>
        <v>0.94350000000000001</v>
      </c>
      <c r="U211" s="4">
        <f t="shared" si="27"/>
        <v>28.25</v>
      </c>
      <c r="V211" s="6">
        <f t="shared" si="28"/>
        <v>0.94350000000000001</v>
      </c>
      <c r="W211" s="4">
        <f t="shared" si="29"/>
        <v>28.25</v>
      </c>
      <c r="X211" s="6">
        <f t="shared" si="30"/>
        <v>0.94350000000000001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 t="s">
        <v>45</v>
      </c>
      <c r="F212" s="7" t="s">
        <v>46</v>
      </c>
      <c r="G212" s="7" t="s">
        <v>294</v>
      </c>
      <c r="H212" s="7" t="s">
        <v>295</v>
      </c>
      <c r="I212" s="7" t="s">
        <v>74</v>
      </c>
      <c r="J212" s="7" t="s">
        <v>75</v>
      </c>
      <c r="K212" s="7" t="s">
        <v>90</v>
      </c>
      <c r="L212" s="7" t="s">
        <v>91</v>
      </c>
      <c r="M212" s="8">
        <v>250</v>
      </c>
      <c r="N212" s="8">
        <v>250</v>
      </c>
      <c r="O212" s="8">
        <v>0</v>
      </c>
      <c r="P212" s="8">
        <v>30</v>
      </c>
      <c r="Q212" s="8">
        <v>30</v>
      </c>
      <c r="R212" s="8">
        <v>250</v>
      </c>
      <c r="S212" s="4">
        <f t="shared" si="25"/>
        <v>220</v>
      </c>
      <c r="T212" s="6">
        <f t="shared" si="26"/>
        <v>0.12</v>
      </c>
      <c r="U212" s="4">
        <f t="shared" si="27"/>
        <v>220</v>
      </c>
      <c r="V212" s="6">
        <f t="shared" si="28"/>
        <v>0.12</v>
      </c>
      <c r="W212" s="4">
        <f t="shared" si="29"/>
        <v>220</v>
      </c>
      <c r="X212" s="6">
        <f t="shared" si="30"/>
        <v>0.12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 t="s">
        <v>45</v>
      </c>
      <c r="F213" s="7" t="s">
        <v>46</v>
      </c>
      <c r="G213" s="7" t="s">
        <v>294</v>
      </c>
      <c r="H213" s="7" t="s">
        <v>295</v>
      </c>
      <c r="I213" s="7" t="s">
        <v>74</v>
      </c>
      <c r="J213" s="7" t="s">
        <v>75</v>
      </c>
      <c r="K213" s="7" t="s">
        <v>92</v>
      </c>
      <c r="L213" s="7" t="s">
        <v>93</v>
      </c>
      <c r="M213" s="8">
        <v>300</v>
      </c>
      <c r="N213" s="8">
        <v>60</v>
      </c>
      <c r="O213" s="8">
        <v>0</v>
      </c>
      <c r="P213" s="8">
        <v>60</v>
      </c>
      <c r="Q213" s="8">
        <v>60</v>
      </c>
      <c r="R213" s="8">
        <v>300</v>
      </c>
      <c r="S213" s="4">
        <f t="shared" si="25"/>
        <v>240</v>
      </c>
      <c r="T213" s="6">
        <f t="shared" si="26"/>
        <v>0.2</v>
      </c>
      <c r="U213" s="4">
        <f t="shared" si="27"/>
        <v>0</v>
      </c>
      <c r="V213" s="6">
        <f t="shared" si="28"/>
        <v>1</v>
      </c>
      <c r="W213" s="4">
        <f t="shared" si="29"/>
        <v>240</v>
      </c>
      <c r="X213" s="6">
        <f t="shared" si="30"/>
        <v>0.2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 t="s">
        <v>45</v>
      </c>
      <c r="F214" s="7" t="s">
        <v>46</v>
      </c>
      <c r="G214" s="7" t="s">
        <v>294</v>
      </c>
      <c r="H214" s="7" t="s">
        <v>295</v>
      </c>
      <c r="I214" s="7" t="s">
        <v>74</v>
      </c>
      <c r="J214" s="7" t="s">
        <v>75</v>
      </c>
      <c r="K214" s="7" t="s">
        <v>304</v>
      </c>
      <c r="L214" s="7" t="s">
        <v>305</v>
      </c>
      <c r="M214" s="8">
        <v>3000</v>
      </c>
      <c r="N214" s="8">
        <v>2600</v>
      </c>
      <c r="O214" s="8">
        <v>0</v>
      </c>
      <c r="P214" s="8">
        <v>2484.64</v>
      </c>
      <c r="Q214" s="8">
        <v>2484.64</v>
      </c>
      <c r="R214" s="8">
        <v>3000</v>
      </c>
      <c r="S214" s="4">
        <f t="shared" si="25"/>
        <v>515.36000000000013</v>
      </c>
      <c r="T214" s="6">
        <f t="shared" si="26"/>
        <v>0.82820000000000005</v>
      </c>
      <c r="U214" s="4">
        <f t="shared" si="27"/>
        <v>115.36000000000013</v>
      </c>
      <c r="V214" s="6">
        <f t="shared" si="28"/>
        <v>0.9556</v>
      </c>
      <c r="W214" s="4">
        <f t="shared" si="29"/>
        <v>515.36000000000013</v>
      </c>
      <c r="X214" s="6">
        <f t="shared" si="30"/>
        <v>0.82820000000000005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>
        <f>IF(E215="","",IF(AND(H215=H216,J215=J216),"",MAX($D$3:D214)+1))</f>
        <v>33</v>
      </c>
      <c r="E215" s="7" t="s">
        <v>45</v>
      </c>
      <c r="F215" s="7" t="s">
        <v>46</v>
      </c>
      <c r="G215" s="7" t="s">
        <v>294</v>
      </c>
      <c r="H215" s="7" t="s">
        <v>295</v>
      </c>
      <c r="I215" s="7" t="s">
        <v>74</v>
      </c>
      <c r="J215" s="7" t="s">
        <v>75</v>
      </c>
      <c r="K215" s="7" t="s">
        <v>230</v>
      </c>
      <c r="L215" s="7" t="s">
        <v>306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4">
        <f t="shared" si="25"/>
        <v>0</v>
      </c>
      <c r="T215" s="6">
        <f t="shared" si="26"/>
        <v>0</v>
      </c>
      <c r="U215" s="4">
        <f t="shared" si="27"/>
        <v>0</v>
      </c>
      <c r="V215" s="6">
        <f t="shared" si="28"/>
        <v>0</v>
      </c>
      <c r="W215" s="4">
        <f t="shared" si="29"/>
        <v>0</v>
      </c>
      <c r="X215" s="6">
        <f t="shared" si="30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 t="s">
        <v>45</v>
      </c>
      <c r="F216" s="7" t="s">
        <v>46</v>
      </c>
      <c r="G216" s="7" t="s">
        <v>307</v>
      </c>
      <c r="H216" s="7" t="s">
        <v>308</v>
      </c>
      <c r="I216" s="7" t="s">
        <v>49</v>
      </c>
      <c r="J216" s="7" t="s">
        <v>50</v>
      </c>
      <c r="K216" s="7" t="s">
        <v>102</v>
      </c>
      <c r="L216" s="7" t="s">
        <v>308</v>
      </c>
      <c r="M216" s="8">
        <v>44880</v>
      </c>
      <c r="N216" s="8">
        <v>44880</v>
      </c>
      <c r="O216" s="8">
        <v>0</v>
      </c>
      <c r="P216" s="8">
        <v>44880</v>
      </c>
      <c r="Q216" s="8">
        <v>44880</v>
      </c>
      <c r="R216" s="8">
        <v>44880</v>
      </c>
      <c r="S216" s="4">
        <f t="shared" si="25"/>
        <v>0</v>
      </c>
      <c r="T216" s="6">
        <f t="shared" si="26"/>
        <v>1</v>
      </c>
      <c r="U216" s="4">
        <f t="shared" si="27"/>
        <v>0</v>
      </c>
      <c r="V216" s="6">
        <f t="shared" si="28"/>
        <v>1</v>
      </c>
      <c r="W216" s="4">
        <f t="shared" si="29"/>
        <v>0</v>
      </c>
      <c r="X216" s="6">
        <f t="shared" si="30"/>
        <v>1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 t="s">
        <v>45</v>
      </c>
      <c r="F217" s="7" t="s">
        <v>46</v>
      </c>
      <c r="G217" s="7" t="s">
        <v>307</v>
      </c>
      <c r="H217" s="7" t="s">
        <v>308</v>
      </c>
      <c r="I217" s="7" t="s">
        <v>49</v>
      </c>
      <c r="J217" s="7" t="s">
        <v>50</v>
      </c>
      <c r="K217" s="7" t="s">
        <v>104</v>
      </c>
      <c r="L217" s="7" t="s">
        <v>309</v>
      </c>
      <c r="M217" s="8">
        <v>22950</v>
      </c>
      <c r="N217" s="8">
        <v>22950</v>
      </c>
      <c r="O217" s="8">
        <v>0</v>
      </c>
      <c r="P217" s="8">
        <v>22950</v>
      </c>
      <c r="Q217" s="8">
        <v>22950</v>
      </c>
      <c r="R217" s="8">
        <v>22950</v>
      </c>
      <c r="S217" s="4">
        <f t="shared" si="25"/>
        <v>0</v>
      </c>
      <c r="T217" s="6">
        <f t="shared" si="26"/>
        <v>1</v>
      </c>
      <c r="U217" s="4">
        <f t="shared" si="27"/>
        <v>0</v>
      </c>
      <c r="V217" s="6">
        <f t="shared" si="28"/>
        <v>1</v>
      </c>
      <c r="W217" s="4">
        <f t="shared" si="29"/>
        <v>0</v>
      </c>
      <c r="X217" s="6">
        <f t="shared" si="30"/>
        <v>1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 t="s">
        <v>45</v>
      </c>
      <c r="F218" s="7" t="s">
        <v>46</v>
      </c>
      <c r="G218" s="7" t="s">
        <v>307</v>
      </c>
      <c r="H218" s="7" t="s">
        <v>308</v>
      </c>
      <c r="I218" s="7" t="s">
        <v>49</v>
      </c>
      <c r="J218" s="7" t="s">
        <v>50</v>
      </c>
      <c r="K218" s="7" t="s">
        <v>105</v>
      </c>
      <c r="L218" s="7" t="s">
        <v>310</v>
      </c>
      <c r="M218" s="8">
        <v>29274</v>
      </c>
      <c r="N218" s="8">
        <v>29274</v>
      </c>
      <c r="O218" s="8">
        <v>0</v>
      </c>
      <c r="P218" s="8">
        <v>29274</v>
      </c>
      <c r="Q218" s="8">
        <v>29274</v>
      </c>
      <c r="R218" s="8">
        <v>29274</v>
      </c>
      <c r="S218" s="4">
        <f t="shared" si="25"/>
        <v>0</v>
      </c>
      <c r="T218" s="6">
        <f t="shared" si="26"/>
        <v>1</v>
      </c>
      <c r="U218" s="4">
        <f t="shared" si="27"/>
        <v>0</v>
      </c>
      <c r="V218" s="6">
        <f t="shared" si="28"/>
        <v>1</v>
      </c>
      <c r="W218" s="4">
        <f t="shared" si="29"/>
        <v>0</v>
      </c>
      <c r="X218" s="6">
        <f t="shared" si="30"/>
        <v>1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>
        <f>IF(E219="","",IF(AND(H219=H220,J219=J220),"",MAX($D$3:D218)+1))</f>
        <v>34</v>
      </c>
      <c r="E219" s="7" t="s">
        <v>45</v>
      </c>
      <c r="F219" s="7" t="s">
        <v>46</v>
      </c>
      <c r="G219" s="7" t="s">
        <v>307</v>
      </c>
      <c r="H219" s="7" t="s">
        <v>308</v>
      </c>
      <c r="I219" s="7" t="s">
        <v>49</v>
      </c>
      <c r="J219" s="7" t="s">
        <v>50</v>
      </c>
      <c r="K219" s="7" t="s">
        <v>62</v>
      </c>
      <c r="L219" s="7" t="s">
        <v>63</v>
      </c>
      <c r="M219" s="8">
        <v>2000</v>
      </c>
      <c r="N219" s="8">
        <v>2000</v>
      </c>
      <c r="O219" s="8">
        <v>0</v>
      </c>
      <c r="P219" s="8">
        <v>2000</v>
      </c>
      <c r="Q219" s="8">
        <v>2000</v>
      </c>
      <c r="R219" s="8">
        <v>2000</v>
      </c>
      <c r="S219" s="4">
        <f t="shared" si="25"/>
        <v>0</v>
      </c>
      <c r="T219" s="6">
        <f t="shared" si="26"/>
        <v>1</v>
      </c>
      <c r="U219" s="4">
        <f t="shared" si="27"/>
        <v>0</v>
      </c>
      <c r="V219" s="6">
        <f t="shared" si="28"/>
        <v>1</v>
      </c>
      <c r="W219" s="4">
        <f t="shared" si="29"/>
        <v>0</v>
      </c>
      <c r="X219" s="6">
        <f t="shared" si="30"/>
        <v>1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 t="s">
        <v>45</v>
      </c>
      <c r="F220" s="7" t="s">
        <v>46</v>
      </c>
      <c r="G220" s="7" t="s">
        <v>307</v>
      </c>
      <c r="H220" s="7" t="s">
        <v>308</v>
      </c>
      <c r="I220" s="7" t="s">
        <v>64</v>
      </c>
      <c r="J220" s="7" t="s">
        <v>65</v>
      </c>
      <c r="K220" s="7" t="s">
        <v>68</v>
      </c>
      <c r="L220" s="7" t="s">
        <v>134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4">
        <f t="shared" si="25"/>
        <v>0</v>
      </c>
      <c r="T220" s="6">
        <f t="shared" si="26"/>
        <v>0</v>
      </c>
      <c r="U220" s="4">
        <f t="shared" si="27"/>
        <v>0</v>
      </c>
      <c r="V220" s="6">
        <f t="shared" si="28"/>
        <v>0</v>
      </c>
      <c r="W220" s="4">
        <f t="shared" si="29"/>
        <v>0</v>
      </c>
      <c r="X220" s="6">
        <f t="shared" si="30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>
        <f>IF(E221="","",IF(AND(H221=H222,J221=J222),"",MAX($D$3:D220)+1))</f>
        <v>35</v>
      </c>
      <c r="E221" s="7" t="s">
        <v>45</v>
      </c>
      <c r="F221" s="7" t="s">
        <v>46</v>
      </c>
      <c r="G221" s="7" t="s">
        <v>307</v>
      </c>
      <c r="H221" s="7" t="s">
        <v>308</v>
      </c>
      <c r="I221" s="7" t="s">
        <v>64</v>
      </c>
      <c r="J221" s="7" t="s">
        <v>65</v>
      </c>
      <c r="K221" s="7" t="s">
        <v>70</v>
      </c>
      <c r="L221" s="7" t="s">
        <v>71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4">
        <f t="shared" si="25"/>
        <v>0</v>
      </c>
      <c r="T221" s="6">
        <f t="shared" si="26"/>
        <v>0</v>
      </c>
      <c r="U221" s="4">
        <f t="shared" si="27"/>
        <v>0</v>
      </c>
      <c r="V221" s="6">
        <f t="shared" si="28"/>
        <v>0</v>
      </c>
      <c r="W221" s="4">
        <f t="shared" si="29"/>
        <v>0</v>
      </c>
      <c r="X221" s="6">
        <f t="shared" si="30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 t="s">
        <v>45</v>
      </c>
      <c r="F222" s="7" t="s">
        <v>46</v>
      </c>
      <c r="G222" s="7" t="s">
        <v>307</v>
      </c>
      <c r="H222" s="7" t="s">
        <v>308</v>
      </c>
      <c r="I222" s="7" t="s">
        <v>74</v>
      </c>
      <c r="J222" s="7" t="s">
        <v>75</v>
      </c>
      <c r="K222" s="7" t="s">
        <v>76</v>
      </c>
      <c r="L222" s="7" t="s">
        <v>77</v>
      </c>
      <c r="M222" s="8">
        <v>1200</v>
      </c>
      <c r="N222" s="8">
        <v>1895</v>
      </c>
      <c r="O222" s="8">
        <v>0</v>
      </c>
      <c r="P222" s="8">
        <v>1741.98</v>
      </c>
      <c r="Q222" s="8">
        <v>1741.98</v>
      </c>
      <c r="R222" s="8">
        <v>1200</v>
      </c>
      <c r="S222" s="4">
        <f t="shared" si="25"/>
        <v>-541.98</v>
      </c>
      <c r="T222" s="6">
        <f t="shared" si="26"/>
        <v>1.4517</v>
      </c>
      <c r="U222" s="4">
        <f t="shared" si="27"/>
        <v>153.01999999999998</v>
      </c>
      <c r="V222" s="6">
        <f t="shared" si="28"/>
        <v>0.91930000000000001</v>
      </c>
      <c r="W222" s="4">
        <f t="shared" si="29"/>
        <v>-541.98</v>
      </c>
      <c r="X222" s="6">
        <f t="shared" si="30"/>
        <v>1.4517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 t="s">
        <v>45</v>
      </c>
      <c r="F223" s="7" t="s">
        <v>46</v>
      </c>
      <c r="G223" s="7" t="s">
        <v>307</v>
      </c>
      <c r="H223" s="7" t="s">
        <v>308</v>
      </c>
      <c r="I223" s="7" t="s">
        <v>74</v>
      </c>
      <c r="J223" s="7" t="s">
        <v>75</v>
      </c>
      <c r="K223" s="7" t="s">
        <v>172</v>
      </c>
      <c r="L223" s="7" t="s">
        <v>311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4">
        <f t="shared" si="25"/>
        <v>0</v>
      </c>
      <c r="T223" s="6">
        <f t="shared" si="26"/>
        <v>0</v>
      </c>
      <c r="U223" s="4">
        <f t="shared" si="27"/>
        <v>0</v>
      </c>
      <c r="V223" s="6">
        <f t="shared" si="28"/>
        <v>0</v>
      </c>
      <c r="W223" s="4">
        <f t="shared" si="29"/>
        <v>0</v>
      </c>
      <c r="X223" s="6">
        <f t="shared" si="30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 t="s">
        <v>45</v>
      </c>
      <c r="F224" s="7" t="s">
        <v>46</v>
      </c>
      <c r="G224" s="7" t="s">
        <v>307</v>
      </c>
      <c r="H224" s="7" t="s">
        <v>308</v>
      </c>
      <c r="I224" s="7" t="s">
        <v>74</v>
      </c>
      <c r="J224" s="7" t="s">
        <v>75</v>
      </c>
      <c r="K224" s="7" t="s">
        <v>78</v>
      </c>
      <c r="L224" s="7" t="s">
        <v>312</v>
      </c>
      <c r="M224" s="8">
        <v>200</v>
      </c>
      <c r="N224" s="8">
        <v>200</v>
      </c>
      <c r="O224" s="8">
        <v>0</v>
      </c>
      <c r="P224" s="8">
        <v>0</v>
      </c>
      <c r="Q224" s="8">
        <v>0</v>
      </c>
      <c r="R224" s="8">
        <v>200</v>
      </c>
      <c r="S224" s="4">
        <f t="shared" si="25"/>
        <v>200</v>
      </c>
      <c r="T224" s="6">
        <f t="shared" si="26"/>
        <v>0</v>
      </c>
      <c r="U224" s="4">
        <f t="shared" si="27"/>
        <v>200</v>
      </c>
      <c r="V224" s="6">
        <f t="shared" si="28"/>
        <v>0</v>
      </c>
      <c r="W224" s="4">
        <f t="shared" si="29"/>
        <v>200</v>
      </c>
      <c r="X224" s="6">
        <f t="shared" si="30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 t="s">
        <v>45</v>
      </c>
      <c r="F225" s="7" t="s">
        <v>46</v>
      </c>
      <c r="G225" s="7" t="s">
        <v>307</v>
      </c>
      <c r="H225" s="7" t="s">
        <v>308</v>
      </c>
      <c r="I225" s="7" t="s">
        <v>74</v>
      </c>
      <c r="J225" s="7" t="s">
        <v>75</v>
      </c>
      <c r="K225" s="7" t="s">
        <v>154</v>
      </c>
      <c r="L225" s="7" t="s">
        <v>155</v>
      </c>
      <c r="M225" s="8">
        <v>500</v>
      </c>
      <c r="N225" s="8">
        <v>500</v>
      </c>
      <c r="O225" s="8">
        <v>0</v>
      </c>
      <c r="P225" s="8">
        <v>96</v>
      </c>
      <c r="Q225" s="8">
        <v>96</v>
      </c>
      <c r="R225" s="8">
        <v>500</v>
      </c>
      <c r="S225" s="4">
        <f t="shared" si="25"/>
        <v>404</v>
      </c>
      <c r="T225" s="6">
        <f t="shared" si="26"/>
        <v>0.192</v>
      </c>
      <c r="U225" s="4">
        <f t="shared" si="27"/>
        <v>404</v>
      </c>
      <c r="V225" s="6">
        <f t="shared" si="28"/>
        <v>0.192</v>
      </c>
      <c r="W225" s="4">
        <f t="shared" si="29"/>
        <v>404</v>
      </c>
      <c r="X225" s="6">
        <f t="shared" si="30"/>
        <v>0.192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 t="s">
        <v>45</v>
      </c>
      <c r="F226" s="7" t="s">
        <v>46</v>
      </c>
      <c r="G226" s="7" t="s">
        <v>307</v>
      </c>
      <c r="H226" s="7" t="s">
        <v>308</v>
      </c>
      <c r="I226" s="7" t="s">
        <v>74</v>
      </c>
      <c r="J226" s="7" t="s">
        <v>75</v>
      </c>
      <c r="K226" s="7" t="s">
        <v>90</v>
      </c>
      <c r="L226" s="7" t="s">
        <v>91</v>
      </c>
      <c r="M226" s="8">
        <v>1200</v>
      </c>
      <c r="N226" s="8">
        <v>505</v>
      </c>
      <c r="O226" s="8">
        <v>0</v>
      </c>
      <c r="P226" s="8">
        <v>150</v>
      </c>
      <c r="Q226" s="8">
        <v>150</v>
      </c>
      <c r="R226" s="8">
        <v>1200</v>
      </c>
      <c r="S226" s="4">
        <f t="shared" si="25"/>
        <v>1050</v>
      </c>
      <c r="T226" s="6">
        <f t="shared" si="26"/>
        <v>0.125</v>
      </c>
      <c r="U226" s="4">
        <f t="shared" si="27"/>
        <v>355</v>
      </c>
      <c r="V226" s="6">
        <f t="shared" si="28"/>
        <v>0.29699999999999999</v>
      </c>
      <c r="W226" s="4">
        <f t="shared" si="29"/>
        <v>1050</v>
      </c>
      <c r="X226" s="6">
        <f t="shared" si="30"/>
        <v>0.125</v>
      </c>
    </row>
    <row r="227" spans="1:24" x14ac:dyDescent="0.2">
      <c r="A227">
        <f>IF(AND(ABS(S227)&gt;Input!$A$3,ABS(1-T227)&gt;Input!$A$4),MAX($A$3:A226)+1,"")</f>
        <v>13</v>
      </c>
      <c r="B227">
        <f>IF(AND(ABS(U227)&gt;Input!$B$3,ABS(1-V227)&gt;Input!$B$4),MAX($B$3:B226)+1,"")</f>
        <v>8</v>
      </c>
      <c r="C227">
        <f>IF(AND(ABS(W227)&gt;Input!$C$3,ABS(1-X227)&gt;Input!$C$4),MAX($C$3:C226)+1,"")</f>
        <v>15</v>
      </c>
      <c r="D227" t="str">
        <f>IF(E227="","",IF(AND(H227=H228,J227=J228),"",MAX($D$3:D226)+1))</f>
        <v/>
      </c>
      <c r="E227" s="7" t="s">
        <v>45</v>
      </c>
      <c r="F227" s="7" t="s">
        <v>46</v>
      </c>
      <c r="G227" s="7" t="s">
        <v>307</v>
      </c>
      <c r="H227" s="7" t="s">
        <v>308</v>
      </c>
      <c r="I227" s="7" t="s">
        <v>74</v>
      </c>
      <c r="J227" s="7" t="s">
        <v>75</v>
      </c>
      <c r="K227" s="7" t="s">
        <v>96</v>
      </c>
      <c r="L227" s="7" t="s">
        <v>313</v>
      </c>
      <c r="M227" s="8">
        <v>10000</v>
      </c>
      <c r="N227" s="8">
        <v>21300</v>
      </c>
      <c r="O227" s="8">
        <v>0</v>
      </c>
      <c r="P227" s="8">
        <v>39338.089999999997</v>
      </c>
      <c r="Q227" s="8">
        <v>39338.089999999997</v>
      </c>
      <c r="R227" s="8">
        <v>10000</v>
      </c>
      <c r="S227" s="4">
        <f t="shared" si="25"/>
        <v>-29338.089999999997</v>
      </c>
      <c r="T227" s="6">
        <f t="shared" si="26"/>
        <v>3.9338000000000002</v>
      </c>
      <c r="U227" s="4">
        <f t="shared" si="27"/>
        <v>-18038.089999999997</v>
      </c>
      <c r="V227" s="6">
        <f t="shared" si="28"/>
        <v>1.8469</v>
      </c>
      <c r="W227" s="4">
        <f t="shared" si="29"/>
        <v>-29338.089999999997</v>
      </c>
      <c r="X227" s="6">
        <f t="shared" si="30"/>
        <v>3.9338000000000002</v>
      </c>
    </row>
    <row r="228" spans="1:24" x14ac:dyDescent="0.2">
      <c r="A228">
        <f>IF(AND(ABS(S228)&gt;Input!$A$3,ABS(1-T228)&gt;Input!$A$4),MAX($A$3:A227)+1,"")</f>
        <v>14</v>
      </c>
      <c r="B228" t="str">
        <f>IF(AND(ABS(U228)&gt;Input!$B$3,ABS(1-V228)&gt;Input!$B$4),MAX($B$3:B227)+1,"")</f>
        <v/>
      </c>
      <c r="C228">
        <f>IF(AND(ABS(W228)&gt;Input!$C$3,ABS(1-X228)&gt;Input!$C$4),MAX($C$3:C227)+1,"")</f>
        <v>16</v>
      </c>
      <c r="D228">
        <f>IF(E228="","",IF(AND(H228=H229,J228=J229),"",MAX($D$3:D227)+1))</f>
        <v>36</v>
      </c>
      <c r="E228" s="7" t="s">
        <v>45</v>
      </c>
      <c r="F228" s="7" t="s">
        <v>46</v>
      </c>
      <c r="G228" s="7" t="s">
        <v>307</v>
      </c>
      <c r="H228" s="7" t="s">
        <v>308</v>
      </c>
      <c r="I228" s="7" t="s">
        <v>74</v>
      </c>
      <c r="J228" s="7" t="s">
        <v>75</v>
      </c>
      <c r="K228" s="7" t="s">
        <v>314</v>
      </c>
      <c r="L228" s="7" t="s">
        <v>315</v>
      </c>
      <c r="M228" s="8">
        <v>20000</v>
      </c>
      <c r="N228" s="8">
        <v>8700</v>
      </c>
      <c r="O228" s="8">
        <v>0</v>
      </c>
      <c r="P228" s="8">
        <v>730.72</v>
      </c>
      <c r="Q228" s="8">
        <v>730.72</v>
      </c>
      <c r="R228" s="8">
        <v>20000</v>
      </c>
      <c r="S228" s="4">
        <f t="shared" si="25"/>
        <v>19269.28</v>
      </c>
      <c r="T228" s="6">
        <f t="shared" si="26"/>
        <v>3.6499999999999998E-2</v>
      </c>
      <c r="U228" s="4">
        <f t="shared" si="27"/>
        <v>7969.28</v>
      </c>
      <c r="V228" s="6">
        <f t="shared" si="28"/>
        <v>8.4000000000000005E-2</v>
      </c>
      <c r="W228" s="4">
        <f t="shared" si="29"/>
        <v>19269.28</v>
      </c>
      <c r="X228" s="6">
        <f t="shared" si="30"/>
        <v>3.6499999999999998E-2</v>
      </c>
    </row>
    <row r="229" spans="1:24" x14ac:dyDescent="0.2">
      <c r="A229">
        <f>IF(AND(ABS(S229)&gt;Input!$A$3,ABS(1-T229)&gt;Input!$A$4),MAX($A$3:A228)+1,"")</f>
        <v>15</v>
      </c>
      <c r="B229" t="str">
        <f>IF(AND(ABS(U229)&gt;Input!$B$3,ABS(1-V229)&gt;Input!$B$4),MAX($B$3:B228)+1,"")</f>
        <v/>
      </c>
      <c r="C229">
        <f>IF(AND(ABS(W229)&gt;Input!$C$3,ABS(1-X229)&gt;Input!$C$4),MAX($C$3:C228)+1,"")</f>
        <v>17</v>
      </c>
      <c r="D229" t="str">
        <f>IF(E229="","",IF(AND(H229=H230,J229=J230),"",MAX($D$3:D228)+1))</f>
        <v/>
      </c>
      <c r="E229" s="7" t="s">
        <v>45</v>
      </c>
      <c r="F229" s="7" t="s">
        <v>46</v>
      </c>
      <c r="G229" s="7" t="s">
        <v>316</v>
      </c>
      <c r="H229" s="7" t="s">
        <v>317</v>
      </c>
      <c r="I229" s="7" t="s">
        <v>49</v>
      </c>
      <c r="J229" s="7" t="s">
        <v>50</v>
      </c>
      <c r="K229" s="7" t="s">
        <v>100</v>
      </c>
      <c r="L229" s="7" t="s">
        <v>318</v>
      </c>
      <c r="M229" s="8">
        <v>0</v>
      </c>
      <c r="N229" s="8">
        <v>56241.53</v>
      </c>
      <c r="O229" s="8">
        <v>0</v>
      </c>
      <c r="P229" s="8">
        <v>56241.54</v>
      </c>
      <c r="Q229" s="8">
        <v>56241.54</v>
      </c>
      <c r="R229" s="8">
        <v>0</v>
      </c>
      <c r="S229" s="4">
        <f t="shared" si="25"/>
        <v>-56241.54</v>
      </c>
      <c r="T229" s="6">
        <f t="shared" si="26"/>
        <v>0</v>
      </c>
      <c r="U229" s="4">
        <f t="shared" si="27"/>
        <v>-1.0000000002037268E-2</v>
      </c>
      <c r="V229" s="6">
        <f t="shared" si="28"/>
        <v>1</v>
      </c>
      <c r="W229" s="4">
        <f t="shared" si="29"/>
        <v>-56241.54</v>
      </c>
      <c r="X229" s="6">
        <f t="shared" si="30"/>
        <v>0</v>
      </c>
    </row>
    <row r="230" spans="1:24" x14ac:dyDescent="0.2">
      <c r="A230">
        <f>IF(AND(ABS(S230)&gt;Input!$A$3,ABS(1-T230)&gt;Input!$A$4),MAX($A$3:A229)+1,"")</f>
        <v>16</v>
      </c>
      <c r="B230" t="str">
        <f>IF(AND(ABS(U230)&gt;Input!$B$3,ABS(1-V230)&gt;Input!$B$4),MAX($B$3:B229)+1,"")</f>
        <v/>
      </c>
      <c r="C230">
        <f>IF(AND(ABS(W230)&gt;Input!$C$3,ABS(1-X230)&gt;Input!$C$4),MAX($C$3:C229)+1,"")</f>
        <v>18</v>
      </c>
      <c r="D230" t="str">
        <f>IF(E230="","",IF(AND(H230=H231,J230=J231),"",MAX($D$3:D229)+1))</f>
        <v/>
      </c>
      <c r="E230" s="7" t="s">
        <v>45</v>
      </c>
      <c r="F230" s="7" t="s">
        <v>46</v>
      </c>
      <c r="G230" s="7" t="s">
        <v>316</v>
      </c>
      <c r="H230" s="7" t="s">
        <v>317</v>
      </c>
      <c r="I230" s="7" t="s">
        <v>49</v>
      </c>
      <c r="J230" s="7" t="s">
        <v>50</v>
      </c>
      <c r="K230" s="7" t="s">
        <v>102</v>
      </c>
      <c r="L230" s="7" t="s">
        <v>319</v>
      </c>
      <c r="M230" s="8">
        <v>60160</v>
      </c>
      <c r="N230" s="8">
        <v>3918.47</v>
      </c>
      <c r="O230" s="8">
        <v>0</v>
      </c>
      <c r="P230" s="8">
        <v>3918.46</v>
      </c>
      <c r="Q230" s="8">
        <v>3918.46</v>
      </c>
      <c r="R230" s="8">
        <v>60160</v>
      </c>
      <c r="S230" s="4">
        <f t="shared" si="25"/>
        <v>56241.54</v>
      </c>
      <c r="T230" s="6">
        <f t="shared" si="26"/>
        <v>6.5100000000000005E-2</v>
      </c>
      <c r="U230" s="4">
        <f t="shared" si="27"/>
        <v>9.9999999997635314E-3</v>
      </c>
      <c r="V230" s="6">
        <f t="shared" si="28"/>
        <v>1</v>
      </c>
      <c r="W230" s="4">
        <f t="shared" si="29"/>
        <v>56241.54</v>
      </c>
      <c r="X230" s="6">
        <f t="shared" si="30"/>
        <v>6.5100000000000005E-2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 t="s">
        <v>45</v>
      </c>
      <c r="F231" s="7" t="s">
        <v>46</v>
      </c>
      <c r="G231" s="7" t="s">
        <v>316</v>
      </c>
      <c r="H231" s="7" t="s">
        <v>317</v>
      </c>
      <c r="I231" s="7" t="s">
        <v>49</v>
      </c>
      <c r="J231" s="7" t="s">
        <v>50</v>
      </c>
      <c r="K231" s="7" t="s">
        <v>57</v>
      </c>
      <c r="L231" s="7" t="s">
        <v>320</v>
      </c>
      <c r="M231" s="8">
        <v>40251</v>
      </c>
      <c r="N231" s="8">
        <v>40251</v>
      </c>
      <c r="O231" s="8">
        <v>0</v>
      </c>
      <c r="P231" s="8">
        <v>40251</v>
      </c>
      <c r="Q231" s="8">
        <v>40251</v>
      </c>
      <c r="R231" s="8">
        <v>40251</v>
      </c>
      <c r="S231" s="4">
        <f t="shared" si="25"/>
        <v>0</v>
      </c>
      <c r="T231" s="6">
        <f t="shared" si="26"/>
        <v>1</v>
      </c>
      <c r="U231" s="4">
        <f t="shared" si="27"/>
        <v>0</v>
      </c>
      <c r="V231" s="6">
        <f t="shared" si="28"/>
        <v>1</v>
      </c>
      <c r="W231" s="4">
        <f t="shared" si="29"/>
        <v>0</v>
      </c>
      <c r="X231" s="6">
        <f t="shared" si="30"/>
        <v>1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 t="s">
        <v>45</v>
      </c>
      <c r="F232" s="7" t="s">
        <v>46</v>
      </c>
      <c r="G232" s="7" t="s">
        <v>316</v>
      </c>
      <c r="H232" s="7" t="s">
        <v>317</v>
      </c>
      <c r="I232" s="7" t="s">
        <v>49</v>
      </c>
      <c r="J232" s="7" t="s">
        <v>50</v>
      </c>
      <c r="K232" s="7" t="s">
        <v>321</v>
      </c>
      <c r="L232" s="7" t="s">
        <v>322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4">
        <f t="shared" si="25"/>
        <v>0</v>
      </c>
      <c r="T232" s="6">
        <f t="shared" si="26"/>
        <v>0</v>
      </c>
      <c r="U232" s="4">
        <f t="shared" si="27"/>
        <v>0</v>
      </c>
      <c r="V232" s="6">
        <f t="shared" si="28"/>
        <v>0</v>
      </c>
      <c r="W232" s="4">
        <f t="shared" si="29"/>
        <v>0</v>
      </c>
      <c r="X232" s="6">
        <f t="shared" si="30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 t="s">
        <v>45</v>
      </c>
      <c r="F233" s="7" t="s">
        <v>46</v>
      </c>
      <c r="G233" s="7" t="s">
        <v>316</v>
      </c>
      <c r="H233" s="7" t="s">
        <v>317</v>
      </c>
      <c r="I233" s="7" t="s">
        <v>49</v>
      </c>
      <c r="J233" s="7" t="s">
        <v>50</v>
      </c>
      <c r="K233" s="7" t="s">
        <v>60</v>
      </c>
      <c r="L233" s="7" t="s">
        <v>61</v>
      </c>
      <c r="M233" s="8">
        <v>2000</v>
      </c>
      <c r="N233" s="8">
        <v>2000</v>
      </c>
      <c r="O233" s="8">
        <v>0</v>
      </c>
      <c r="P233" s="8">
        <v>2000</v>
      </c>
      <c r="Q233" s="8">
        <v>2000</v>
      </c>
      <c r="R233" s="8">
        <v>2000</v>
      </c>
      <c r="S233" s="4">
        <f t="shared" si="25"/>
        <v>0</v>
      </c>
      <c r="T233" s="6">
        <f t="shared" si="26"/>
        <v>1</v>
      </c>
      <c r="U233" s="4">
        <f t="shared" si="27"/>
        <v>0</v>
      </c>
      <c r="V233" s="6">
        <f t="shared" si="28"/>
        <v>1</v>
      </c>
      <c r="W233" s="4">
        <f t="shared" si="29"/>
        <v>0</v>
      </c>
      <c r="X233" s="6">
        <f t="shared" si="30"/>
        <v>1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 t="s">
        <v>45</v>
      </c>
      <c r="F234" s="7" t="s">
        <v>46</v>
      </c>
      <c r="G234" s="7" t="s">
        <v>316</v>
      </c>
      <c r="H234" s="7" t="s">
        <v>317</v>
      </c>
      <c r="I234" s="7" t="s">
        <v>49</v>
      </c>
      <c r="J234" s="7" t="s">
        <v>50</v>
      </c>
      <c r="K234" s="7" t="s">
        <v>108</v>
      </c>
      <c r="L234" s="7" t="s">
        <v>109</v>
      </c>
      <c r="M234" s="8">
        <v>17865</v>
      </c>
      <c r="N234" s="8">
        <v>17898</v>
      </c>
      <c r="O234" s="8">
        <v>0</v>
      </c>
      <c r="P234" s="8">
        <v>17897.400000000001</v>
      </c>
      <c r="Q234" s="8">
        <v>17897.400000000001</v>
      </c>
      <c r="R234" s="8">
        <v>17865</v>
      </c>
      <c r="S234" s="4">
        <f t="shared" si="25"/>
        <v>-32.400000000001455</v>
      </c>
      <c r="T234" s="6">
        <f t="shared" si="26"/>
        <v>1.0018</v>
      </c>
      <c r="U234" s="4">
        <f t="shared" si="27"/>
        <v>0.59999999999854481</v>
      </c>
      <c r="V234" s="6">
        <f t="shared" si="28"/>
        <v>1</v>
      </c>
      <c r="W234" s="4">
        <f t="shared" si="29"/>
        <v>-32.400000000001455</v>
      </c>
      <c r="X234" s="6">
        <f t="shared" si="30"/>
        <v>1.0018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 t="s">
        <v>45</v>
      </c>
      <c r="F235" s="7" t="s">
        <v>46</v>
      </c>
      <c r="G235" s="7" t="s">
        <v>316</v>
      </c>
      <c r="H235" s="7" t="s">
        <v>317</v>
      </c>
      <c r="I235" s="7" t="s">
        <v>49</v>
      </c>
      <c r="J235" s="7" t="s">
        <v>50</v>
      </c>
      <c r="K235" s="7" t="s">
        <v>110</v>
      </c>
      <c r="L235" s="7" t="s">
        <v>111</v>
      </c>
      <c r="M235" s="8">
        <v>500</v>
      </c>
      <c r="N235" s="8">
        <v>2371</v>
      </c>
      <c r="O235" s="8">
        <v>0</v>
      </c>
      <c r="P235" s="8">
        <v>1940.3</v>
      </c>
      <c r="Q235" s="8">
        <v>1940.3</v>
      </c>
      <c r="R235" s="8">
        <v>500</v>
      </c>
      <c r="S235" s="4">
        <f t="shared" si="25"/>
        <v>-1440.3</v>
      </c>
      <c r="T235" s="6">
        <f t="shared" si="26"/>
        <v>3.8805999999999998</v>
      </c>
      <c r="U235" s="4">
        <f t="shared" si="27"/>
        <v>430.70000000000005</v>
      </c>
      <c r="V235" s="6">
        <f t="shared" si="28"/>
        <v>0.81830000000000003</v>
      </c>
      <c r="W235" s="4">
        <f t="shared" si="29"/>
        <v>-1440.3</v>
      </c>
      <c r="X235" s="6">
        <f t="shared" si="30"/>
        <v>3.8805999999999998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 t="s">
        <v>45</v>
      </c>
      <c r="F236" s="7" t="s">
        <v>46</v>
      </c>
      <c r="G236" s="7" t="s">
        <v>316</v>
      </c>
      <c r="H236" s="7" t="s">
        <v>317</v>
      </c>
      <c r="I236" s="7" t="s">
        <v>49</v>
      </c>
      <c r="J236" s="7" t="s">
        <v>50</v>
      </c>
      <c r="K236" s="7" t="s">
        <v>62</v>
      </c>
      <c r="L236" s="7" t="s">
        <v>63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4">
        <f t="shared" si="25"/>
        <v>0</v>
      </c>
      <c r="T236" s="6">
        <f t="shared" si="26"/>
        <v>0</v>
      </c>
      <c r="U236" s="4">
        <f t="shared" si="27"/>
        <v>0</v>
      </c>
      <c r="V236" s="6">
        <f t="shared" si="28"/>
        <v>0</v>
      </c>
      <c r="W236" s="4">
        <f t="shared" si="29"/>
        <v>0</v>
      </c>
      <c r="X236" s="6">
        <f t="shared" si="30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>
        <f>IF(E237="","",IF(AND(H237=H238,J237=J238),"",MAX($D$3:D236)+1))</f>
        <v>37</v>
      </c>
      <c r="E237" s="7" t="s">
        <v>45</v>
      </c>
      <c r="F237" s="7" t="s">
        <v>46</v>
      </c>
      <c r="G237" s="7" t="s">
        <v>316</v>
      </c>
      <c r="H237" s="7" t="s">
        <v>317</v>
      </c>
      <c r="I237" s="7" t="s">
        <v>49</v>
      </c>
      <c r="J237" s="7" t="s">
        <v>50</v>
      </c>
      <c r="K237" s="7" t="s">
        <v>129</v>
      </c>
      <c r="L237" s="7" t="s">
        <v>130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4">
        <f t="shared" si="25"/>
        <v>0</v>
      </c>
      <c r="T237" s="6">
        <f t="shared" si="26"/>
        <v>0</v>
      </c>
      <c r="U237" s="4">
        <f t="shared" si="27"/>
        <v>0</v>
      </c>
      <c r="V237" s="6">
        <f t="shared" si="28"/>
        <v>0</v>
      </c>
      <c r="W237" s="4">
        <f t="shared" si="29"/>
        <v>0</v>
      </c>
      <c r="X237" s="6">
        <f t="shared" si="30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 t="s">
        <v>45</v>
      </c>
      <c r="F238" s="7" t="s">
        <v>46</v>
      </c>
      <c r="G238" s="7" t="s">
        <v>316</v>
      </c>
      <c r="H238" s="7" t="s">
        <v>317</v>
      </c>
      <c r="I238" s="7" t="s">
        <v>64</v>
      </c>
      <c r="J238" s="7" t="s">
        <v>65</v>
      </c>
      <c r="K238" s="7" t="s">
        <v>66</v>
      </c>
      <c r="L238" s="7" t="s">
        <v>134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4">
        <f t="shared" si="25"/>
        <v>0</v>
      </c>
      <c r="T238" s="6">
        <f t="shared" si="26"/>
        <v>0</v>
      </c>
      <c r="U238" s="4">
        <f t="shared" si="27"/>
        <v>0</v>
      </c>
      <c r="V238" s="6">
        <f t="shared" si="28"/>
        <v>0</v>
      </c>
      <c r="W238" s="4">
        <f t="shared" si="29"/>
        <v>0</v>
      </c>
      <c r="X238" s="6">
        <f t="shared" si="30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>
        <f>IF(E239="","",IF(AND(H239=H240,J239=J240),"",MAX($D$3:D238)+1))</f>
        <v>38</v>
      </c>
      <c r="E239" s="7" t="s">
        <v>45</v>
      </c>
      <c r="F239" s="7" t="s">
        <v>46</v>
      </c>
      <c r="G239" s="7" t="s">
        <v>316</v>
      </c>
      <c r="H239" s="7" t="s">
        <v>317</v>
      </c>
      <c r="I239" s="7" t="s">
        <v>64</v>
      </c>
      <c r="J239" s="7" t="s">
        <v>65</v>
      </c>
      <c r="K239" s="7" t="s">
        <v>70</v>
      </c>
      <c r="L239" s="7" t="s">
        <v>71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4">
        <f t="shared" si="25"/>
        <v>0</v>
      </c>
      <c r="T239" s="6">
        <f t="shared" si="26"/>
        <v>0</v>
      </c>
      <c r="U239" s="4">
        <f t="shared" si="27"/>
        <v>0</v>
      </c>
      <c r="V239" s="6">
        <f t="shared" si="28"/>
        <v>0</v>
      </c>
      <c r="W239" s="4">
        <f t="shared" si="29"/>
        <v>0</v>
      </c>
      <c r="X239" s="6">
        <f t="shared" si="30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 t="s">
        <v>45</v>
      </c>
      <c r="F240" s="7" t="s">
        <v>46</v>
      </c>
      <c r="G240" s="7" t="s">
        <v>316</v>
      </c>
      <c r="H240" s="7" t="s">
        <v>317</v>
      </c>
      <c r="I240" s="7" t="s">
        <v>74</v>
      </c>
      <c r="J240" s="7" t="s">
        <v>75</v>
      </c>
      <c r="K240" s="7" t="s">
        <v>76</v>
      </c>
      <c r="L240" s="7" t="s">
        <v>77</v>
      </c>
      <c r="M240" s="8">
        <v>1000</v>
      </c>
      <c r="N240" s="8">
        <v>610</v>
      </c>
      <c r="O240" s="8">
        <v>0</v>
      </c>
      <c r="P240" s="8">
        <v>606</v>
      </c>
      <c r="Q240" s="8">
        <v>606</v>
      </c>
      <c r="R240" s="8">
        <v>1000</v>
      </c>
      <c r="S240" s="4">
        <f t="shared" si="25"/>
        <v>394</v>
      </c>
      <c r="T240" s="6">
        <f t="shared" si="26"/>
        <v>0.60599999999999998</v>
      </c>
      <c r="U240" s="4">
        <f t="shared" si="27"/>
        <v>4</v>
      </c>
      <c r="V240" s="6">
        <f t="shared" si="28"/>
        <v>0.99339999999999995</v>
      </c>
      <c r="W240" s="4">
        <f t="shared" si="29"/>
        <v>394</v>
      </c>
      <c r="X240" s="6">
        <f t="shared" si="30"/>
        <v>0.60599999999999998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 t="s">
        <v>45</v>
      </c>
      <c r="F241" s="7" t="s">
        <v>46</v>
      </c>
      <c r="G241" s="7" t="s">
        <v>316</v>
      </c>
      <c r="H241" s="7" t="s">
        <v>317</v>
      </c>
      <c r="I241" s="7" t="s">
        <v>74</v>
      </c>
      <c r="J241" s="7" t="s">
        <v>75</v>
      </c>
      <c r="K241" s="7" t="s">
        <v>84</v>
      </c>
      <c r="L241" s="7" t="s">
        <v>85</v>
      </c>
      <c r="M241" s="8">
        <v>2500</v>
      </c>
      <c r="N241" s="8">
        <v>46</v>
      </c>
      <c r="O241" s="8">
        <v>0</v>
      </c>
      <c r="P241" s="8">
        <v>0</v>
      </c>
      <c r="Q241" s="8">
        <v>0</v>
      </c>
      <c r="R241" s="8">
        <v>2500</v>
      </c>
      <c r="S241" s="4">
        <f t="shared" si="25"/>
        <v>2500</v>
      </c>
      <c r="T241" s="6">
        <f t="shared" si="26"/>
        <v>0</v>
      </c>
      <c r="U241" s="4">
        <f t="shared" si="27"/>
        <v>46</v>
      </c>
      <c r="V241" s="6">
        <f t="shared" si="28"/>
        <v>0</v>
      </c>
      <c r="W241" s="4">
        <f t="shared" si="29"/>
        <v>2500</v>
      </c>
      <c r="X241" s="6">
        <f t="shared" si="30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 t="s">
        <v>45</v>
      </c>
      <c r="F242" s="7" t="s">
        <v>46</v>
      </c>
      <c r="G242" s="7" t="s">
        <v>316</v>
      </c>
      <c r="H242" s="7" t="s">
        <v>317</v>
      </c>
      <c r="I242" s="7" t="s">
        <v>74</v>
      </c>
      <c r="J242" s="7" t="s">
        <v>75</v>
      </c>
      <c r="K242" s="7" t="s">
        <v>323</v>
      </c>
      <c r="L242" s="7" t="s">
        <v>324</v>
      </c>
      <c r="M242" s="8">
        <v>3000</v>
      </c>
      <c r="N242" s="8">
        <v>2445</v>
      </c>
      <c r="O242" s="8">
        <v>1500</v>
      </c>
      <c r="P242" s="8">
        <v>937.05</v>
      </c>
      <c r="Q242" s="8">
        <v>937.05</v>
      </c>
      <c r="R242" s="8">
        <v>3000</v>
      </c>
      <c r="S242" s="4">
        <f t="shared" si="25"/>
        <v>562.95000000000005</v>
      </c>
      <c r="T242" s="6">
        <f t="shared" si="26"/>
        <v>0.81240000000000001</v>
      </c>
      <c r="U242" s="4">
        <f t="shared" si="27"/>
        <v>7.9500000000000455</v>
      </c>
      <c r="V242" s="6">
        <f t="shared" si="28"/>
        <v>0.99670000000000003</v>
      </c>
      <c r="W242" s="4">
        <f t="shared" si="29"/>
        <v>562.95000000000005</v>
      </c>
      <c r="X242" s="6">
        <f t="shared" si="30"/>
        <v>0.81240000000000001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 t="s">
        <v>45</v>
      </c>
      <c r="F243" s="7" t="s">
        <v>46</v>
      </c>
      <c r="G243" s="7" t="s">
        <v>316</v>
      </c>
      <c r="H243" s="7" t="s">
        <v>317</v>
      </c>
      <c r="I243" s="7" t="s">
        <v>74</v>
      </c>
      <c r="J243" s="7" t="s">
        <v>75</v>
      </c>
      <c r="K243" s="7" t="s">
        <v>283</v>
      </c>
      <c r="L243" s="7" t="s">
        <v>325</v>
      </c>
      <c r="M243" s="8">
        <v>2300</v>
      </c>
      <c r="N243" s="8">
        <v>3405</v>
      </c>
      <c r="O243" s="8">
        <v>0</v>
      </c>
      <c r="P243" s="8">
        <v>3490</v>
      </c>
      <c r="Q243" s="8">
        <v>3490</v>
      </c>
      <c r="R243" s="8">
        <v>2300</v>
      </c>
      <c r="S243" s="4">
        <f t="shared" si="25"/>
        <v>-1190</v>
      </c>
      <c r="T243" s="6">
        <f t="shared" si="26"/>
        <v>1.5174000000000001</v>
      </c>
      <c r="U243" s="4">
        <f t="shared" si="27"/>
        <v>-85</v>
      </c>
      <c r="V243" s="6">
        <f t="shared" si="28"/>
        <v>1.0249999999999999</v>
      </c>
      <c r="W243" s="4">
        <f t="shared" si="29"/>
        <v>-1190</v>
      </c>
      <c r="X243" s="6">
        <f t="shared" si="30"/>
        <v>1.5174000000000001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 t="s">
        <v>45</v>
      </c>
      <c r="F244" s="7" t="s">
        <v>46</v>
      </c>
      <c r="G244" s="7" t="s">
        <v>316</v>
      </c>
      <c r="H244" s="7" t="s">
        <v>317</v>
      </c>
      <c r="I244" s="7" t="s">
        <v>74</v>
      </c>
      <c r="J244" s="7" t="s">
        <v>75</v>
      </c>
      <c r="K244" s="7" t="s">
        <v>228</v>
      </c>
      <c r="L244" s="7" t="s">
        <v>229</v>
      </c>
      <c r="M244" s="8">
        <v>300</v>
      </c>
      <c r="N244" s="8">
        <v>306.33999999999997</v>
      </c>
      <c r="O244" s="8">
        <v>0</v>
      </c>
      <c r="P244" s="8">
        <v>306.33999999999997</v>
      </c>
      <c r="Q244" s="8">
        <v>306.33999999999997</v>
      </c>
      <c r="R244" s="8">
        <v>300</v>
      </c>
      <c r="S244" s="4">
        <f t="shared" si="25"/>
        <v>-6.339999999999975</v>
      </c>
      <c r="T244" s="6">
        <f t="shared" si="26"/>
        <v>1.0210999999999999</v>
      </c>
      <c r="U244" s="4">
        <f t="shared" si="27"/>
        <v>0</v>
      </c>
      <c r="V244" s="6">
        <f t="shared" si="28"/>
        <v>1</v>
      </c>
      <c r="W244" s="4">
        <f t="shared" si="29"/>
        <v>-6.339999999999975</v>
      </c>
      <c r="X244" s="6">
        <f t="shared" si="30"/>
        <v>1.0210999999999999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 t="s">
        <v>45</v>
      </c>
      <c r="F245" s="7" t="s">
        <v>46</v>
      </c>
      <c r="G245" s="7" t="s">
        <v>316</v>
      </c>
      <c r="H245" s="7" t="s">
        <v>317</v>
      </c>
      <c r="I245" s="7" t="s">
        <v>74</v>
      </c>
      <c r="J245" s="7" t="s">
        <v>75</v>
      </c>
      <c r="K245" s="7" t="s">
        <v>86</v>
      </c>
      <c r="L245" s="7" t="s">
        <v>87</v>
      </c>
      <c r="M245" s="8">
        <v>200</v>
      </c>
      <c r="N245" s="8">
        <v>200</v>
      </c>
      <c r="O245" s="8">
        <v>0</v>
      </c>
      <c r="P245" s="8">
        <v>101</v>
      </c>
      <c r="Q245" s="8">
        <v>101</v>
      </c>
      <c r="R245" s="8">
        <v>200</v>
      </c>
      <c r="S245" s="4">
        <f t="shared" si="25"/>
        <v>99</v>
      </c>
      <c r="T245" s="6">
        <f t="shared" si="26"/>
        <v>0.505</v>
      </c>
      <c r="U245" s="4">
        <f t="shared" si="27"/>
        <v>99</v>
      </c>
      <c r="V245" s="6">
        <f t="shared" si="28"/>
        <v>0.505</v>
      </c>
      <c r="W245" s="4">
        <f t="shared" si="29"/>
        <v>99</v>
      </c>
      <c r="X245" s="6">
        <f t="shared" si="30"/>
        <v>0.505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 t="s">
        <v>45</v>
      </c>
      <c r="F246" s="7" t="s">
        <v>46</v>
      </c>
      <c r="G246" s="7" t="s">
        <v>316</v>
      </c>
      <c r="H246" s="7" t="s">
        <v>317</v>
      </c>
      <c r="I246" s="7" t="s">
        <v>74</v>
      </c>
      <c r="J246" s="7" t="s">
        <v>75</v>
      </c>
      <c r="K246" s="7" t="s">
        <v>90</v>
      </c>
      <c r="L246" s="7" t="s">
        <v>91</v>
      </c>
      <c r="M246" s="8">
        <v>800</v>
      </c>
      <c r="N246" s="8">
        <v>150</v>
      </c>
      <c r="O246" s="8">
        <v>0</v>
      </c>
      <c r="P246" s="8">
        <v>149.46</v>
      </c>
      <c r="Q246" s="8">
        <v>149.46</v>
      </c>
      <c r="R246" s="8">
        <v>800</v>
      </c>
      <c r="S246" s="4">
        <f t="shared" si="25"/>
        <v>650.54</v>
      </c>
      <c r="T246" s="6">
        <f t="shared" si="26"/>
        <v>0.18679999999999999</v>
      </c>
      <c r="U246" s="4">
        <f t="shared" si="27"/>
        <v>0.53999999999999204</v>
      </c>
      <c r="V246" s="6">
        <f t="shared" si="28"/>
        <v>0.99639999999999995</v>
      </c>
      <c r="W246" s="4">
        <f t="shared" si="29"/>
        <v>650.54</v>
      </c>
      <c r="X246" s="6">
        <f t="shared" si="30"/>
        <v>0.18679999999999999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 t="s">
        <v>45</v>
      </c>
      <c r="F247" s="7" t="s">
        <v>46</v>
      </c>
      <c r="G247" s="7" t="s">
        <v>316</v>
      </c>
      <c r="H247" s="7" t="s">
        <v>317</v>
      </c>
      <c r="I247" s="7" t="s">
        <v>74</v>
      </c>
      <c r="J247" s="7" t="s">
        <v>75</v>
      </c>
      <c r="K247" s="7" t="s">
        <v>92</v>
      </c>
      <c r="L247" s="7" t="s">
        <v>93</v>
      </c>
      <c r="M247" s="8">
        <v>1000</v>
      </c>
      <c r="N247" s="8">
        <v>1012.31</v>
      </c>
      <c r="O247" s="8">
        <v>0</v>
      </c>
      <c r="P247" s="8">
        <v>959.52</v>
      </c>
      <c r="Q247" s="8">
        <v>959.52</v>
      </c>
      <c r="R247" s="8">
        <v>1000</v>
      </c>
      <c r="S247" s="4">
        <f t="shared" si="25"/>
        <v>40.480000000000018</v>
      </c>
      <c r="T247" s="6">
        <f t="shared" si="26"/>
        <v>0.95950000000000002</v>
      </c>
      <c r="U247" s="4">
        <f t="shared" si="27"/>
        <v>52.789999999999964</v>
      </c>
      <c r="V247" s="6">
        <f t="shared" si="28"/>
        <v>0.94789999999999996</v>
      </c>
      <c r="W247" s="4">
        <f t="shared" si="29"/>
        <v>40.480000000000018</v>
      </c>
      <c r="X247" s="6">
        <f t="shared" si="30"/>
        <v>0.95950000000000002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 t="s">
        <v>45</v>
      </c>
      <c r="F248" s="7" t="s">
        <v>46</v>
      </c>
      <c r="G248" s="7" t="s">
        <v>316</v>
      </c>
      <c r="H248" s="7" t="s">
        <v>317</v>
      </c>
      <c r="I248" s="7" t="s">
        <v>74</v>
      </c>
      <c r="J248" s="7" t="s">
        <v>75</v>
      </c>
      <c r="K248" s="7" t="s">
        <v>230</v>
      </c>
      <c r="L248" s="7" t="s">
        <v>326</v>
      </c>
      <c r="M248" s="8">
        <v>1500</v>
      </c>
      <c r="N248" s="8">
        <v>1500</v>
      </c>
      <c r="O248" s="8">
        <v>0</v>
      </c>
      <c r="P248" s="8">
        <v>1500</v>
      </c>
      <c r="Q248" s="8">
        <v>1500</v>
      </c>
      <c r="R248" s="8">
        <v>1500</v>
      </c>
      <c r="S248" s="4">
        <f t="shared" si="25"/>
        <v>0</v>
      </c>
      <c r="T248" s="6">
        <f t="shared" si="26"/>
        <v>1</v>
      </c>
      <c r="U248" s="4">
        <f t="shared" si="27"/>
        <v>0</v>
      </c>
      <c r="V248" s="6">
        <f t="shared" si="28"/>
        <v>1</v>
      </c>
      <c r="W248" s="4">
        <f t="shared" si="29"/>
        <v>0</v>
      </c>
      <c r="X248" s="6">
        <f t="shared" si="30"/>
        <v>1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 t="s">
        <v>45</v>
      </c>
      <c r="F249" s="7" t="s">
        <v>46</v>
      </c>
      <c r="G249" s="7" t="s">
        <v>316</v>
      </c>
      <c r="H249" s="7" t="s">
        <v>317</v>
      </c>
      <c r="I249" s="7" t="s">
        <v>74</v>
      </c>
      <c r="J249" s="7" t="s">
        <v>75</v>
      </c>
      <c r="K249" s="7" t="s">
        <v>96</v>
      </c>
      <c r="L249" s="7" t="s">
        <v>327</v>
      </c>
      <c r="M249" s="8">
        <v>39000</v>
      </c>
      <c r="N249" s="8">
        <v>42822</v>
      </c>
      <c r="O249" s="8">
        <v>0</v>
      </c>
      <c r="P249" s="8">
        <v>43719</v>
      </c>
      <c r="Q249" s="8">
        <v>43719</v>
      </c>
      <c r="R249" s="8">
        <v>39000</v>
      </c>
      <c r="S249" s="4">
        <f t="shared" si="25"/>
        <v>-4719</v>
      </c>
      <c r="T249" s="6">
        <f t="shared" si="26"/>
        <v>1.121</v>
      </c>
      <c r="U249" s="4">
        <f t="shared" si="27"/>
        <v>-897</v>
      </c>
      <c r="V249" s="6">
        <f t="shared" si="28"/>
        <v>1.0208999999999999</v>
      </c>
      <c r="W249" s="4">
        <f t="shared" si="29"/>
        <v>-4719</v>
      </c>
      <c r="X249" s="6">
        <f t="shared" si="30"/>
        <v>1.121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>
        <f>IF(E250="","",IF(AND(H250=H251,J250=J251),"",MAX($D$3:D249)+1))</f>
        <v>39</v>
      </c>
      <c r="E250" s="7" t="s">
        <v>45</v>
      </c>
      <c r="F250" s="7" t="s">
        <v>46</v>
      </c>
      <c r="G250" s="7" t="s">
        <v>316</v>
      </c>
      <c r="H250" s="7" t="s">
        <v>317</v>
      </c>
      <c r="I250" s="7" t="s">
        <v>74</v>
      </c>
      <c r="J250" s="7" t="s">
        <v>75</v>
      </c>
      <c r="K250" s="7" t="s">
        <v>328</v>
      </c>
      <c r="L250" s="7" t="s">
        <v>329</v>
      </c>
      <c r="M250" s="8">
        <v>3500</v>
      </c>
      <c r="N250" s="8">
        <v>4540</v>
      </c>
      <c r="O250" s="8">
        <v>0</v>
      </c>
      <c r="P250" s="8">
        <v>5240</v>
      </c>
      <c r="Q250" s="8">
        <v>5240</v>
      </c>
      <c r="R250" s="8">
        <v>3500</v>
      </c>
      <c r="S250" s="4">
        <f t="shared" si="25"/>
        <v>-1740</v>
      </c>
      <c r="T250" s="6">
        <f t="shared" si="26"/>
        <v>1.4971000000000001</v>
      </c>
      <c r="U250" s="4">
        <f t="shared" si="27"/>
        <v>-700</v>
      </c>
      <c r="V250" s="6">
        <f t="shared" si="28"/>
        <v>1.1541999999999999</v>
      </c>
      <c r="W250" s="4">
        <f t="shared" si="29"/>
        <v>-1740</v>
      </c>
      <c r="X250" s="6">
        <f t="shared" si="30"/>
        <v>1.4971000000000001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 t="s">
        <v>45</v>
      </c>
      <c r="F251" s="7" t="s">
        <v>46</v>
      </c>
      <c r="G251" s="7" t="s">
        <v>330</v>
      </c>
      <c r="H251" s="7" t="s">
        <v>331</v>
      </c>
      <c r="I251" s="7" t="s">
        <v>49</v>
      </c>
      <c r="J251" s="7" t="s">
        <v>50</v>
      </c>
      <c r="K251" s="7" t="s">
        <v>51</v>
      </c>
      <c r="L251" s="7" t="s">
        <v>332</v>
      </c>
      <c r="M251" s="8">
        <v>43367</v>
      </c>
      <c r="N251" s="8">
        <v>43367</v>
      </c>
      <c r="O251" s="8">
        <v>0</v>
      </c>
      <c r="P251" s="8">
        <v>43367</v>
      </c>
      <c r="Q251" s="8">
        <v>43367</v>
      </c>
      <c r="R251" s="8">
        <v>43367</v>
      </c>
      <c r="S251" s="4">
        <f t="shared" si="25"/>
        <v>0</v>
      </c>
      <c r="T251" s="6">
        <f t="shared" si="26"/>
        <v>1</v>
      </c>
      <c r="U251" s="4">
        <f t="shared" si="27"/>
        <v>0</v>
      </c>
      <c r="V251" s="6">
        <f t="shared" si="28"/>
        <v>1</v>
      </c>
      <c r="W251" s="4">
        <f t="shared" si="29"/>
        <v>0</v>
      </c>
      <c r="X251" s="6">
        <f t="shared" si="30"/>
        <v>1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 t="s">
        <v>45</v>
      </c>
      <c r="F252" s="7" t="s">
        <v>46</v>
      </c>
      <c r="G252" s="7" t="s">
        <v>330</v>
      </c>
      <c r="H252" s="7" t="s">
        <v>331</v>
      </c>
      <c r="I252" s="7" t="s">
        <v>49</v>
      </c>
      <c r="J252" s="7" t="s">
        <v>50</v>
      </c>
      <c r="K252" s="7" t="s">
        <v>110</v>
      </c>
      <c r="L252" s="7" t="s">
        <v>111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 t="s">
        <v>45</v>
      </c>
      <c r="F253" s="7" t="s">
        <v>46</v>
      </c>
      <c r="G253" s="7" t="s">
        <v>330</v>
      </c>
      <c r="H253" s="7" t="s">
        <v>331</v>
      </c>
      <c r="I253" s="7" t="s">
        <v>49</v>
      </c>
      <c r="J253" s="7" t="s">
        <v>50</v>
      </c>
      <c r="K253" s="7" t="s">
        <v>112</v>
      </c>
      <c r="L253" s="7" t="s">
        <v>113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4">
        <f t="shared" si="25"/>
        <v>0</v>
      </c>
      <c r="T253" s="6">
        <f t="shared" si="26"/>
        <v>0</v>
      </c>
      <c r="U253" s="4">
        <f t="shared" si="27"/>
        <v>0</v>
      </c>
      <c r="V253" s="6">
        <f t="shared" si="28"/>
        <v>0</v>
      </c>
      <c r="W253" s="4">
        <f t="shared" si="29"/>
        <v>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>
        <f>IF(E254="","",IF(AND(H254=H255,J254=J255),"",MAX($D$3:D253)+1))</f>
        <v>40</v>
      </c>
      <c r="E254" s="7" t="s">
        <v>45</v>
      </c>
      <c r="F254" s="7" t="s">
        <v>46</v>
      </c>
      <c r="G254" s="7" t="s">
        <v>330</v>
      </c>
      <c r="H254" s="7" t="s">
        <v>331</v>
      </c>
      <c r="I254" s="7" t="s">
        <v>49</v>
      </c>
      <c r="J254" s="7" t="s">
        <v>50</v>
      </c>
      <c r="K254" s="7" t="s">
        <v>129</v>
      </c>
      <c r="L254" s="7" t="s">
        <v>130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4">
        <f t="shared" si="25"/>
        <v>0</v>
      </c>
      <c r="T254" s="6">
        <f t="shared" si="26"/>
        <v>0</v>
      </c>
      <c r="U254" s="4">
        <f t="shared" si="27"/>
        <v>0</v>
      </c>
      <c r="V254" s="6">
        <f t="shared" si="28"/>
        <v>0</v>
      </c>
      <c r="W254" s="4">
        <f t="shared" si="29"/>
        <v>0</v>
      </c>
      <c r="X254" s="6">
        <f t="shared" si="30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 t="s">
        <v>45</v>
      </c>
      <c r="F255" s="7" t="s">
        <v>46</v>
      </c>
      <c r="G255" s="7" t="s">
        <v>330</v>
      </c>
      <c r="H255" s="7" t="s">
        <v>331</v>
      </c>
      <c r="I255" s="7" t="s">
        <v>64</v>
      </c>
      <c r="J255" s="7" t="s">
        <v>65</v>
      </c>
      <c r="K255" s="7" t="s">
        <v>68</v>
      </c>
      <c r="L255" s="7" t="s">
        <v>65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4">
        <f t="shared" si="25"/>
        <v>0</v>
      </c>
      <c r="T255" s="6">
        <f t="shared" si="26"/>
        <v>0</v>
      </c>
      <c r="U255" s="4">
        <f t="shared" si="27"/>
        <v>0</v>
      </c>
      <c r="V255" s="6">
        <f t="shared" si="28"/>
        <v>0</v>
      </c>
      <c r="W255" s="4">
        <f t="shared" si="29"/>
        <v>0</v>
      </c>
      <c r="X255" s="6">
        <f t="shared" si="30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 t="s">
        <v>45</v>
      </c>
      <c r="F256" s="7" t="s">
        <v>46</v>
      </c>
      <c r="G256" s="7" t="s">
        <v>330</v>
      </c>
      <c r="H256" s="7" t="s">
        <v>331</v>
      </c>
      <c r="I256" s="7" t="s">
        <v>64</v>
      </c>
      <c r="J256" s="7" t="s">
        <v>65</v>
      </c>
      <c r="K256" s="7" t="s">
        <v>333</v>
      </c>
      <c r="L256" s="7" t="s">
        <v>334</v>
      </c>
      <c r="M256" s="8">
        <v>3100</v>
      </c>
      <c r="N256" s="8">
        <v>3100</v>
      </c>
      <c r="O256" s="8">
        <v>0</v>
      </c>
      <c r="P256" s="8">
        <v>2949.63</v>
      </c>
      <c r="Q256" s="8">
        <v>2949.63</v>
      </c>
      <c r="R256" s="8">
        <v>3100</v>
      </c>
      <c r="S256" s="4">
        <f t="shared" si="25"/>
        <v>150.36999999999989</v>
      </c>
      <c r="T256" s="6">
        <f t="shared" si="26"/>
        <v>0.95150000000000001</v>
      </c>
      <c r="U256" s="4">
        <f t="shared" si="27"/>
        <v>150.36999999999989</v>
      </c>
      <c r="V256" s="6">
        <f t="shared" si="28"/>
        <v>0.95150000000000001</v>
      </c>
      <c r="W256" s="4">
        <f t="shared" si="29"/>
        <v>150.36999999999989</v>
      </c>
      <c r="X256" s="6">
        <f t="shared" si="30"/>
        <v>0.95150000000000001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>
        <f>IF(E257="","",IF(AND(H257=H258,J257=J258),"",MAX($D$3:D256)+1))</f>
        <v>41</v>
      </c>
      <c r="E257" s="7" t="s">
        <v>45</v>
      </c>
      <c r="F257" s="7" t="s">
        <v>46</v>
      </c>
      <c r="G257" s="7" t="s">
        <v>330</v>
      </c>
      <c r="H257" s="7" t="s">
        <v>331</v>
      </c>
      <c r="I257" s="7" t="s">
        <v>64</v>
      </c>
      <c r="J257" s="7" t="s">
        <v>65</v>
      </c>
      <c r="K257" s="7" t="s">
        <v>335</v>
      </c>
      <c r="L257" s="7" t="s">
        <v>336</v>
      </c>
      <c r="M257" s="8">
        <v>500</v>
      </c>
      <c r="N257" s="8">
        <v>850</v>
      </c>
      <c r="O257" s="8">
        <v>0</v>
      </c>
      <c r="P257" s="8">
        <v>798.29</v>
      </c>
      <c r="Q257" s="8">
        <v>798.29</v>
      </c>
      <c r="R257" s="8">
        <v>500</v>
      </c>
      <c r="S257" s="4">
        <f t="shared" si="25"/>
        <v>-298.28999999999996</v>
      </c>
      <c r="T257" s="6">
        <f t="shared" si="26"/>
        <v>1.5966</v>
      </c>
      <c r="U257" s="4">
        <f t="shared" si="27"/>
        <v>51.710000000000036</v>
      </c>
      <c r="V257" s="6">
        <f t="shared" si="28"/>
        <v>0.93920000000000003</v>
      </c>
      <c r="W257" s="4">
        <f t="shared" si="29"/>
        <v>-298.28999999999996</v>
      </c>
      <c r="X257" s="6">
        <f t="shared" si="30"/>
        <v>1.5966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 t="s">
        <v>45</v>
      </c>
      <c r="F258" s="7" t="s">
        <v>46</v>
      </c>
      <c r="G258" s="7" t="s">
        <v>330</v>
      </c>
      <c r="H258" s="7" t="s">
        <v>331</v>
      </c>
      <c r="I258" s="7" t="s">
        <v>74</v>
      </c>
      <c r="J258" s="7" t="s">
        <v>75</v>
      </c>
      <c r="K258" s="7" t="s">
        <v>76</v>
      </c>
      <c r="L258" s="7" t="s">
        <v>77</v>
      </c>
      <c r="M258" s="8">
        <v>150</v>
      </c>
      <c r="N258" s="8">
        <v>150</v>
      </c>
      <c r="O258" s="8">
        <v>0</v>
      </c>
      <c r="P258" s="8">
        <v>0</v>
      </c>
      <c r="Q258" s="8">
        <v>0</v>
      </c>
      <c r="R258" s="8">
        <v>300</v>
      </c>
      <c r="S258" s="4">
        <f t="shared" si="25"/>
        <v>150</v>
      </c>
      <c r="T258" s="6">
        <f t="shared" si="26"/>
        <v>0</v>
      </c>
      <c r="U258" s="4">
        <f t="shared" si="27"/>
        <v>150</v>
      </c>
      <c r="V258" s="6">
        <f t="shared" si="28"/>
        <v>0</v>
      </c>
      <c r="W258" s="4">
        <f t="shared" si="29"/>
        <v>300</v>
      </c>
      <c r="X258" s="6">
        <f t="shared" si="30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 t="s">
        <v>45</v>
      </c>
      <c r="F259" s="7" t="s">
        <v>46</v>
      </c>
      <c r="G259" s="7" t="s">
        <v>330</v>
      </c>
      <c r="H259" s="7" t="s">
        <v>331</v>
      </c>
      <c r="I259" s="7" t="s">
        <v>74</v>
      </c>
      <c r="J259" s="7" t="s">
        <v>75</v>
      </c>
      <c r="K259" s="7" t="s">
        <v>337</v>
      </c>
      <c r="L259" s="7" t="s">
        <v>338</v>
      </c>
      <c r="M259" s="8">
        <v>800</v>
      </c>
      <c r="N259" s="8">
        <v>800</v>
      </c>
      <c r="O259" s="8">
        <v>0</v>
      </c>
      <c r="P259" s="8">
        <v>792.29</v>
      </c>
      <c r="Q259" s="8">
        <v>792.29</v>
      </c>
      <c r="R259" s="8">
        <v>1200</v>
      </c>
      <c r="S259" s="4">
        <f t="shared" si="25"/>
        <v>7.7100000000000364</v>
      </c>
      <c r="T259" s="6">
        <f t="shared" si="26"/>
        <v>0.99039999999999995</v>
      </c>
      <c r="U259" s="4">
        <f t="shared" si="27"/>
        <v>7.7100000000000364</v>
      </c>
      <c r="V259" s="6">
        <f t="shared" si="28"/>
        <v>0.99039999999999995</v>
      </c>
      <c r="W259" s="4">
        <f t="shared" si="29"/>
        <v>407.71000000000004</v>
      </c>
      <c r="X259" s="6">
        <f t="shared" si="30"/>
        <v>0.66020000000000001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 t="s">
        <v>45</v>
      </c>
      <c r="F260" s="7" t="s">
        <v>46</v>
      </c>
      <c r="G260" s="7" t="s">
        <v>330</v>
      </c>
      <c r="H260" s="7" t="s">
        <v>331</v>
      </c>
      <c r="I260" s="7" t="s">
        <v>74</v>
      </c>
      <c r="J260" s="7" t="s">
        <v>75</v>
      </c>
      <c r="K260" s="7" t="s">
        <v>86</v>
      </c>
      <c r="L260" s="7" t="s">
        <v>87</v>
      </c>
      <c r="M260" s="8">
        <v>250</v>
      </c>
      <c r="N260" s="8">
        <v>475</v>
      </c>
      <c r="O260" s="8">
        <v>0</v>
      </c>
      <c r="P260" s="8">
        <v>450</v>
      </c>
      <c r="Q260" s="8">
        <v>450</v>
      </c>
      <c r="R260" s="8">
        <v>800</v>
      </c>
      <c r="S260" s="4">
        <f t="shared" si="25"/>
        <v>-200</v>
      </c>
      <c r="T260" s="6">
        <f t="shared" si="26"/>
        <v>1.8</v>
      </c>
      <c r="U260" s="4">
        <f t="shared" si="27"/>
        <v>25</v>
      </c>
      <c r="V260" s="6">
        <f t="shared" si="28"/>
        <v>0.94740000000000002</v>
      </c>
      <c r="W260" s="4">
        <f t="shared" si="29"/>
        <v>350</v>
      </c>
      <c r="X260" s="6">
        <f t="shared" si="30"/>
        <v>0.5625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 t="s">
        <v>45</v>
      </c>
      <c r="F261" s="7" t="s">
        <v>46</v>
      </c>
      <c r="G261" s="7" t="s">
        <v>330</v>
      </c>
      <c r="H261" s="7" t="s">
        <v>331</v>
      </c>
      <c r="I261" s="7" t="s">
        <v>74</v>
      </c>
      <c r="J261" s="7" t="s">
        <v>75</v>
      </c>
      <c r="K261" s="7" t="s">
        <v>90</v>
      </c>
      <c r="L261" s="7" t="s">
        <v>339</v>
      </c>
      <c r="M261" s="8">
        <v>300</v>
      </c>
      <c r="N261" s="8">
        <v>75</v>
      </c>
      <c r="O261" s="8">
        <v>0</v>
      </c>
      <c r="P261" s="8">
        <v>64.650000000000006</v>
      </c>
      <c r="Q261" s="8">
        <v>64.650000000000006</v>
      </c>
      <c r="R261" s="8">
        <v>300</v>
      </c>
      <c r="S261" s="4">
        <f t="shared" ref="S261:S324" si="31">M261-O261-Q261</f>
        <v>235.35</v>
      </c>
      <c r="T261" s="6">
        <f t="shared" ref="T261:T324" si="32">IF(M261=0,0,ROUND((O261+Q261)/M261,4))</f>
        <v>0.2155</v>
      </c>
      <c r="U261" s="4">
        <f t="shared" ref="U261:U324" si="33">N261-O261-Q261</f>
        <v>10.349999999999994</v>
      </c>
      <c r="V261" s="6">
        <f t="shared" ref="V261:V324" si="34">IF(N261=0,0,ROUND((O261+Q261)/N261,4))</f>
        <v>0.86199999999999999</v>
      </c>
      <c r="W261" s="4">
        <f t="shared" ref="W261:W324" si="35">R261-O261-Q261</f>
        <v>235.35</v>
      </c>
      <c r="X261" s="6">
        <f t="shared" ref="X261:X324" si="36">IF(R261=0,0,ROUND((O261+Q261)/R261,4))</f>
        <v>0.2155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 t="s">
        <v>45</v>
      </c>
      <c r="F262" s="7" t="s">
        <v>46</v>
      </c>
      <c r="G262" s="7" t="s">
        <v>330</v>
      </c>
      <c r="H262" s="7" t="s">
        <v>331</v>
      </c>
      <c r="I262" s="7" t="s">
        <v>74</v>
      </c>
      <c r="J262" s="7" t="s">
        <v>75</v>
      </c>
      <c r="K262" s="7" t="s">
        <v>92</v>
      </c>
      <c r="L262" s="7" t="s">
        <v>93</v>
      </c>
      <c r="M262" s="8">
        <v>1800</v>
      </c>
      <c r="N262" s="8">
        <v>1800</v>
      </c>
      <c r="O262" s="8">
        <v>0</v>
      </c>
      <c r="P262" s="8">
        <v>1743.96</v>
      </c>
      <c r="Q262" s="8">
        <v>1743.96</v>
      </c>
      <c r="R262" s="8">
        <v>1800</v>
      </c>
      <c r="S262" s="4">
        <f t="shared" si="31"/>
        <v>56.039999999999964</v>
      </c>
      <c r="T262" s="6">
        <f t="shared" si="32"/>
        <v>0.96889999999999998</v>
      </c>
      <c r="U262" s="4">
        <f t="shared" si="33"/>
        <v>56.039999999999964</v>
      </c>
      <c r="V262" s="6">
        <f t="shared" si="34"/>
        <v>0.96889999999999998</v>
      </c>
      <c r="W262" s="4">
        <f t="shared" si="35"/>
        <v>56.039999999999964</v>
      </c>
      <c r="X262" s="6">
        <f t="shared" si="36"/>
        <v>0.96889999999999998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 t="s">
        <v>45</v>
      </c>
      <c r="F263" s="7" t="s">
        <v>46</v>
      </c>
      <c r="G263" s="7" t="s">
        <v>330</v>
      </c>
      <c r="H263" s="7" t="s">
        <v>331</v>
      </c>
      <c r="I263" s="7" t="s">
        <v>74</v>
      </c>
      <c r="J263" s="7" t="s">
        <v>75</v>
      </c>
      <c r="K263" s="7" t="s">
        <v>340</v>
      </c>
      <c r="L263" s="7" t="s">
        <v>341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4">
        <f t="shared" si="31"/>
        <v>0</v>
      </c>
      <c r="T263" s="6">
        <f t="shared" si="32"/>
        <v>0</v>
      </c>
      <c r="U263" s="4">
        <f t="shared" si="33"/>
        <v>0</v>
      </c>
      <c r="V263" s="6">
        <f t="shared" si="34"/>
        <v>0</v>
      </c>
      <c r="W263" s="4">
        <f t="shared" si="35"/>
        <v>0</v>
      </c>
      <c r="X263" s="6">
        <f t="shared" si="36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>
        <f>IF(E264="","",IF(AND(H264=H265,J264=J265),"",MAX($D$3:D263)+1))</f>
        <v>42</v>
      </c>
      <c r="E264" s="7" t="s">
        <v>45</v>
      </c>
      <c r="F264" s="7" t="s">
        <v>46</v>
      </c>
      <c r="G264" s="7" t="s">
        <v>330</v>
      </c>
      <c r="H264" s="7" t="s">
        <v>331</v>
      </c>
      <c r="I264" s="7" t="s">
        <v>74</v>
      </c>
      <c r="J264" s="7" t="s">
        <v>75</v>
      </c>
      <c r="K264" s="7" t="s">
        <v>342</v>
      </c>
      <c r="L264" s="7" t="s">
        <v>343</v>
      </c>
      <c r="M264" s="8">
        <v>800</v>
      </c>
      <c r="N264" s="8">
        <v>800</v>
      </c>
      <c r="O264" s="8">
        <v>0</v>
      </c>
      <c r="P264" s="8">
        <v>365</v>
      </c>
      <c r="Q264" s="8">
        <v>365</v>
      </c>
      <c r="R264" s="8">
        <v>1000</v>
      </c>
      <c r="S264" s="4">
        <f t="shared" si="31"/>
        <v>435</v>
      </c>
      <c r="T264" s="6">
        <f t="shared" si="32"/>
        <v>0.45629999999999998</v>
      </c>
      <c r="U264" s="4">
        <f t="shared" si="33"/>
        <v>435</v>
      </c>
      <c r="V264" s="6">
        <f t="shared" si="34"/>
        <v>0.45629999999999998</v>
      </c>
      <c r="W264" s="4">
        <f t="shared" si="35"/>
        <v>635</v>
      </c>
      <c r="X264" s="6">
        <f t="shared" si="36"/>
        <v>0.36499999999999999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 t="s">
        <v>45</v>
      </c>
      <c r="F265" s="7" t="s">
        <v>46</v>
      </c>
      <c r="G265" s="7" t="s">
        <v>344</v>
      </c>
      <c r="H265" s="7" t="s">
        <v>345</v>
      </c>
      <c r="I265" s="7" t="s">
        <v>49</v>
      </c>
      <c r="J265" s="7" t="s">
        <v>50</v>
      </c>
      <c r="K265" s="7" t="s">
        <v>51</v>
      </c>
      <c r="L265" s="7" t="s">
        <v>346</v>
      </c>
      <c r="M265" s="8">
        <v>20400</v>
      </c>
      <c r="N265" s="8">
        <v>20400</v>
      </c>
      <c r="O265" s="8">
        <v>0</v>
      </c>
      <c r="P265" s="8">
        <v>20400</v>
      </c>
      <c r="Q265" s="8">
        <v>20400</v>
      </c>
      <c r="R265" s="8">
        <v>21000</v>
      </c>
      <c r="S265" s="4">
        <f t="shared" si="31"/>
        <v>0</v>
      </c>
      <c r="T265" s="6">
        <f t="shared" si="32"/>
        <v>1</v>
      </c>
      <c r="U265" s="4">
        <f t="shared" si="33"/>
        <v>0</v>
      </c>
      <c r="V265" s="6">
        <f t="shared" si="34"/>
        <v>1</v>
      </c>
      <c r="W265" s="4">
        <f t="shared" si="35"/>
        <v>600</v>
      </c>
      <c r="X265" s="6">
        <f t="shared" si="36"/>
        <v>0.97140000000000004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 t="s">
        <v>45</v>
      </c>
      <c r="F266" s="7" t="s">
        <v>46</v>
      </c>
      <c r="G266" s="7" t="s">
        <v>344</v>
      </c>
      <c r="H266" s="7" t="s">
        <v>345</v>
      </c>
      <c r="I266" s="7" t="s">
        <v>49</v>
      </c>
      <c r="J266" s="7" t="s">
        <v>50</v>
      </c>
      <c r="K266" s="7" t="s">
        <v>100</v>
      </c>
      <c r="L266" s="7" t="s">
        <v>347</v>
      </c>
      <c r="M266" s="8">
        <v>20400</v>
      </c>
      <c r="N266" s="8">
        <v>20400</v>
      </c>
      <c r="O266" s="8">
        <v>0</v>
      </c>
      <c r="P266" s="8">
        <v>20400</v>
      </c>
      <c r="Q266" s="8">
        <v>20400</v>
      </c>
      <c r="R266" s="8">
        <v>21000</v>
      </c>
      <c r="S266" s="4">
        <f t="shared" si="31"/>
        <v>0</v>
      </c>
      <c r="T266" s="6">
        <f t="shared" si="32"/>
        <v>1</v>
      </c>
      <c r="U266" s="4">
        <f t="shared" si="33"/>
        <v>0</v>
      </c>
      <c r="V266" s="6">
        <f t="shared" si="34"/>
        <v>1</v>
      </c>
      <c r="W266" s="4">
        <f t="shared" si="35"/>
        <v>600</v>
      </c>
      <c r="X266" s="6">
        <f t="shared" si="36"/>
        <v>0.97140000000000004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 t="s">
        <v>45</v>
      </c>
      <c r="F267" s="7" t="s">
        <v>46</v>
      </c>
      <c r="G267" s="7" t="s">
        <v>344</v>
      </c>
      <c r="H267" s="7" t="s">
        <v>345</v>
      </c>
      <c r="I267" s="7" t="s">
        <v>49</v>
      </c>
      <c r="J267" s="7" t="s">
        <v>50</v>
      </c>
      <c r="K267" s="7" t="s">
        <v>102</v>
      </c>
      <c r="L267" s="7" t="s">
        <v>348</v>
      </c>
      <c r="M267" s="8">
        <v>52533</v>
      </c>
      <c r="N267" s="8">
        <v>52533</v>
      </c>
      <c r="O267" s="8">
        <v>0</v>
      </c>
      <c r="P267" s="8">
        <v>52533</v>
      </c>
      <c r="Q267" s="8">
        <v>52533</v>
      </c>
      <c r="R267" s="8">
        <v>52533</v>
      </c>
      <c r="S267" s="4">
        <f t="shared" si="31"/>
        <v>0</v>
      </c>
      <c r="T267" s="6">
        <f t="shared" si="32"/>
        <v>1</v>
      </c>
      <c r="U267" s="4">
        <f t="shared" si="33"/>
        <v>0</v>
      </c>
      <c r="V267" s="6">
        <f t="shared" si="34"/>
        <v>1</v>
      </c>
      <c r="W267" s="4">
        <f t="shared" si="35"/>
        <v>0</v>
      </c>
      <c r="X267" s="6">
        <f t="shared" si="36"/>
        <v>1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 t="s">
        <v>45</v>
      </c>
      <c r="F268" s="7" t="s">
        <v>46</v>
      </c>
      <c r="G268" s="7" t="s">
        <v>344</v>
      </c>
      <c r="H268" s="7" t="s">
        <v>345</v>
      </c>
      <c r="I268" s="7" t="s">
        <v>49</v>
      </c>
      <c r="J268" s="7" t="s">
        <v>50</v>
      </c>
      <c r="K268" s="7" t="s">
        <v>104</v>
      </c>
      <c r="L268" s="7" t="s">
        <v>348</v>
      </c>
      <c r="M268" s="8">
        <v>52533</v>
      </c>
      <c r="N268" s="8">
        <v>52533</v>
      </c>
      <c r="O268" s="8">
        <v>0</v>
      </c>
      <c r="P268" s="8">
        <v>52533</v>
      </c>
      <c r="Q268" s="8">
        <v>52533</v>
      </c>
      <c r="R268" s="8">
        <v>52533</v>
      </c>
      <c r="S268" s="4">
        <f t="shared" si="31"/>
        <v>0</v>
      </c>
      <c r="T268" s="6">
        <f t="shared" si="32"/>
        <v>1</v>
      </c>
      <c r="U268" s="4">
        <f t="shared" si="33"/>
        <v>0</v>
      </c>
      <c r="V268" s="6">
        <f t="shared" si="34"/>
        <v>1</v>
      </c>
      <c r="W268" s="4">
        <f t="shared" si="35"/>
        <v>0</v>
      </c>
      <c r="X268" s="6">
        <f t="shared" si="36"/>
        <v>1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 t="s">
        <v>45</v>
      </c>
      <c r="F269" s="7" t="s">
        <v>46</v>
      </c>
      <c r="G269" s="7" t="s">
        <v>344</v>
      </c>
      <c r="H269" s="7" t="s">
        <v>345</v>
      </c>
      <c r="I269" s="7" t="s">
        <v>49</v>
      </c>
      <c r="J269" s="7" t="s">
        <v>50</v>
      </c>
      <c r="K269" s="7" t="s">
        <v>349</v>
      </c>
      <c r="L269" s="7" t="s">
        <v>350</v>
      </c>
      <c r="M269" s="8">
        <v>42628</v>
      </c>
      <c r="N269" s="8">
        <v>42628</v>
      </c>
      <c r="O269" s="8">
        <v>0</v>
      </c>
      <c r="P269" s="8">
        <v>42628</v>
      </c>
      <c r="Q269" s="8">
        <v>42628</v>
      </c>
      <c r="R269" s="8">
        <v>43000</v>
      </c>
      <c r="S269" s="4">
        <f t="shared" si="31"/>
        <v>0</v>
      </c>
      <c r="T269" s="6">
        <f t="shared" si="32"/>
        <v>1</v>
      </c>
      <c r="U269" s="4">
        <f t="shared" si="33"/>
        <v>0</v>
      </c>
      <c r="V269" s="6">
        <f t="shared" si="34"/>
        <v>1</v>
      </c>
      <c r="W269" s="4">
        <f t="shared" si="35"/>
        <v>372</v>
      </c>
      <c r="X269" s="6">
        <f t="shared" si="36"/>
        <v>0.99129999999999996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 t="s">
        <v>45</v>
      </c>
      <c r="F270" s="7" t="s">
        <v>46</v>
      </c>
      <c r="G270" s="7" t="s">
        <v>344</v>
      </c>
      <c r="H270" s="7" t="s">
        <v>345</v>
      </c>
      <c r="I270" s="7" t="s">
        <v>49</v>
      </c>
      <c r="J270" s="7" t="s">
        <v>50</v>
      </c>
      <c r="K270" s="7" t="s">
        <v>210</v>
      </c>
      <c r="L270" s="7" t="s">
        <v>350</v>
      </c>
      <c r="M270" s="8">
        <v>42628</v>
      </c>
      <c r="N270" s="8">
        <v>45131</v>
      </c>
      <c r="O270" s="8">
        <v>0</v>
      </c>
      <c r="P270" s="8">
        <v>45130.74</v>
      </c>
      <c r="Q270" s="8">
        <v>45130.74</v>
      </c>
      <c r="R270" s="8">
        <v>43000</v>
      </c>
      <c r="S270" s="4">
        <f t="shared" si="31"/>
        <v>-2502.739999999998</v>
      </c>
      <c r="T270" s="6">
        <f t="shared" si="32"/>
        <v>1.0587</v>
      </c>
      <c r="U270" s="4">
        <f t="shared" si="33"/>
        <v>0.26000000000203727</v>
      </c>
      <c r="V270" s="6">
        <f t="shared" si="34"/>
        <v>1</v>
      </c>
      <c r="W270" s="4">
        <f t="shared" si="35"/>
        <v>-2130.739999999998</v>
      </c>
      <c r="X270" s="6">
        <f t="shared" si="36"/>
        <v>1.0496000000000001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 t="s">
        <v>45</v>
      </c>
      <c r="F271" s="7" t="s">
        <v>46</v>
      </c>
      <c r="G271" s="7" t="s">
        <v>344</v>
      </c>
      <c r="H271" s="7" t="s">
        <v>345</v>
      </c>
      <c r="I271" s="7" t="s">
        <v>49</v>
      </c>
      <c r="J271" s="7" t="s">
        <v>50</v>
      </c>
      <c r="K271" s="7" t="s">
        <v>60</v>
      </c>
      <c r="L271" s="7" t="s">
        <v>61</v>
      </c>
      <c r="M271" s="8">
        <v>4000</v>
      </c>
      <c r="N271" s="8">
        <v>3654</v>
      </c>
      <c r="O271" s="8">
        <v>0</v>
      </c>
      <c r="P271" s="8">
        <v>3653.84</v>
      </c>
      <c r="Q271" s="8">
        <v>3653.84</v>
      </c>
      <c r="R271" s="8">
        <v>4000</v>
      </c>
      <c r="S271" s="4">
        <f t="shared" si="31"/>
        <v>346.15999999999985</v>
      </c>
      <c r="T271" s="6">
        <f t="shared" si="32"/>
        <v>0.91349999999999998</v>
      </c>
      <c r="U271" s="4">
        <f t="shared" si="33"/>
        <v>0.15999999999985448</v>
      </c>
      <c r="V271" s="6">
        <f t="shared" si="34"/>
        <v>1</v>
      </c>
      <c r="W271" s="4">
        <f t="shared" si="35"/>
        <v>346.15999999999985</v>
      </c>
      <c r="X271" s="6">
        <f t="shared" si="36"/>
        <v>0.91349999999999998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 t="s">
        <v>45</v>
      </c>
      <c r="F272" s="7" t="s">
        <v>46</v>
      </c>
      <c r="G272" s="7" t="s">
        <v>344</v>
      </c>
      <c r="H272" s="7" t="s">
        <v>345</v>
      </c>
      <c r="I272" s="7" t="s">
        <v>49</v>
      </c>
      <c r="J272" s="7" t="s">
        <v>50</v>
      </c>
      <c r="K272" s="7" t="s">
        <v>108</v>
      </c>
      <c r="L272" s="7" t="s">
        <v>351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4">
        <f t="shared" si="31"/>
        <v>0</v>
      </c>
      <c r="T272" s="6">
        <f t="shared" si="32"/>
        <v>0</v>
      </c>
      <c r="U272" s="4">
        <f t="shared" si="33"/>
        <v>0</v>
      </c>
      <c r="V272" s="6">
        <f t="shared" si="34"/>
        <v>0</v>
      </c>
      <c r="W272" s="4">
        <f t="shared" si="35"/>
        <v>0</v>
      </c>
      <c r="X272" s="6">
        <f t="shared" si="36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 t="s">
        <v>45</v>
      </c>
      <c r="F273" s="7" t="s">
        <v>46</v>
      </c>
      <c r="G273" s="7" t="s">
        <v>344</v>
      </c>
      <c r="H273" s="7" t="s">
        <v>345</v>
      </c>
      <c r="I273" s="7" t="s">
        <v>49</v>
      </c>
      <c r="J273" s="7" t="s">
        <v>50</v>
      </c>
      <c r="K273" s="7" t="s">
        <v>110</v>
      </c>
      <c r="L273" s="7" t="s">
        <v>111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4">
        <f t="shared" si="31"/>
        <v>0</v>
      </c>
      <c r="T273" s="6">
        <f t="shared" si="32"/>
        <v>0</v>
      </c>
      <c r="U273" s="4">
        <f t="shared" si="33"/>
        <v>0</v>
      </c>
      <c r="V273" s="6">
        <f t="shared" si="34"/>
        <v>0</v>
      </c>
      <c r="W273" s="4">
        <f t="shared" si="35"/>
        <v>0</v>
      </c>
      <c r="X273" s="6">
        <f t="shared" si="36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>
        <f>IF(E274="","",IF(AND(H274=H275,J274=J275),"",MAX($D$3:D273)+1))</f>
        <v>43</v>
      </c>
      <c r="E274" s="7" t="s">
        <v>45</v>
      </c>
      <c r="F274" s="7" t="s">
        <v>46</v>
      </c>
      <c r="G274" s="7" t="s">
        <v>344</v>
      </c>
      <c r="H274" s="7" t="s">
        <v>345</v>
      </c>
      <c r="I274" s="7" t="s">
        <v>49</v>
      </c>
      <c r="J274" s="7" t="s">
        <v>50</v>
      </c>
      <c r="K274" s="7" t="s">
        <v>62</v>
      </c>
      <c r="L274" s="7" t="s">
        <v>63</v>
      </c>
      <c r="M274" s="8">
        <v>2000</v>
      </c>
      <c r="N274" s="8">
        <v>3501</v>
      </c>
      <c r="O274" s="8">
        <v>0</v>
      </c>
      <c r="P274" s="8">
        <v>3500.01</v>
      </c>
      <c r="Q274" s="8">
        <v>3500.01</v>
      </c>
      <c r="R274" s="8">
        <v>2000</v>
      </c>
      <c r="S274" s="4">
        <f t="shared" si="31"/>
        <v>-1500.0100000000002</v>
      </c>
      <c r="T274" s="6">
        <f t="shared" si="32"/>
        <v>1.75</v>
      </c>
      <c r="U274" s="4">
        <f t="shared" si="33"/>
        <v>0.98999999999978172</v>
      </c>
      <c r="V274" s="6">
        <f t="shared" si="34"/>
        <v>0.99970000000000003</v>
      </c>
      <c r="W274" s="4">
        <f t="shared" si="35"/>
        <v>-1500.0100000000002</v>
      </c>
      <c r="X274" s="6">
        <f t="shared" si="36"/>
        <v>1.75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 t="s">
        <v>45</v>
      </c>
      <c r="F275" s="7" t="s">
        <v>46</v>
      </c>
      <c r="G275" s="7" t="s">
        <v>344</v>
      </c>
      <c r="H275" s="7" t="s">
        <v>345</v>
      </c>
      <c r="I275" s="7" t="s">
        <v>64</v>
      </c>
      <c r="J275" s="7" t="s">
        <v>65</v>
      </c>
      <c r="K275" s="7" t="s">
        <v>66</v>
      </c>
      <c r="L275" s="7" t="s">
        <v>67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4">
        <f t="shared" si="31"/>
        <v>0</v>
      </c>
      <c r="T275" s="6">
        <f t="shared" si="32"/>
        <v>0</v>
      </c>
      <c r="U275" s="4">
        <f t="shared" si="33"/>
        <v>0</v>
      </c>
      <c r="V275" s="6">
        <f t="shared" si="34"/>
        <v>0</v>
      </c>
      <c r="W275" s="4">
        <f t="shared" si="35"/>
        <v>0</v>
      </c>
      <c r="X275" s="6">
        <f t="shared" si="36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 t="s">
        <v>45</v>
      </c>
      <c r="F276" s="7" t="s">
        <v>46</v>
      </c>
      <c r="G276" s="7" t="s">
        <v>344</v>
      </c>
      <c r="H276" s="7" t="s">
        <v>345</v>
      </c>
      <c r="I276" s="7" t="s">
        <v>64</v>
      </c>
      <c r="J276" s="7" t="s">
        <v>65</v>
      </c>
      <c r="K276" s="7" t="s">
        <v>68</v>
      </c>
      <c r="L276" s="7" t="s">
        <v>134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4">
        <f t="shared" si="31"/>
        <v>0</v>
      </c>
      <c r="T276" s="6">
        <f t="shared" si="32"/>
        <v>0</v>
      </c>
      <c r="U276" s="4">
        <f t="shared" si="33"/>
        <v>0</v>
      </c>
      <c r="V276" s="6">
        <f t="shared" si="34"/>
        <v>0</v>
      </c>
      <c r="W276" s="4">
        <f t="shared" si="35"/>
        <v>0</v>
      </c>
      <c r="X276" s="6">
        <f t="shared" si="36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 t="s">
        <v>45</v>
      </c>
      <c r="F277" s="7" t="s">
        <v>46</v>
      </c>
      <c r="G277" s="7" t="s">
        <v>344</v>
      </c>
      <c r="H277" s="7" t="s">
        <v>345</v>
      </c>
      <c r="I277" s="7" t="s">
        <v>64</v>
      </c>
      <c r="J277" s="7" t="s">
        <v>65</v>
      </c>
      <c r="K277" s="7" t="s">
        <v>70</v>
      </c>
      <c r="L277" s="7" t="s">
        <v>71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4">
        <f t="shared" si="31"/>
        <v>0</v>
      </c>
      <c r="T277" s="6">
        <f t="shared" si="32"/>
        <v>0</v>
      </c>
      <c r="U277" s="4">
        <f t="shared" si="33"/>
        <v>0</v>
      </c>
      <c r="V277" s="6">
        <f t="shared" si="34"/>
        <v>0</v>
      </c>
      <c r="W277" s="4">
        <f t="shared" si="35"/>
        <v>0</v>
      </c>
      <c r="X277" s="6">
        <f t="shared" si="36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 t="s">
        <v>45</v>
      </c>
      <c r="F278" s="7" t="s">
        <v>46</v>
      </c>
      <c r="G278" s="7" t="s">
        <v>344</v>
      </c>
      <c r="H278" s="7" t="s">
        <v>345</v>
      </c>
      <c r="I278" s="7" t="s">
        <v>64</v>
      </c>
      <c r="J278" s="7" t="s">
        <v>65</v>
      </c>
      <c r="K278" s="7" t="s">
        <v>352</v>
      </c>
      <c r="L278" s="7" t="s">
        <v>353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4">
        <f t="shared" si="31"/>
        <v>0</v>
      </c>
      <c r="T278" s="6">
        <f t="shared" si="32"/>
        <v>0</v>
      </c>
      <c r="U278" s="4">
        <f t="shared" si="33"/>
        <v>0</v>
      </c>
      <c r="V278" s="6">
        <f t="shared" si="34"/>
        <v>0</v>
      </c>
      <c r="W278" s="4">
        <f t="shared" si="35"/>
        <v>0</v>
      </c>
      <c r="X278" s="6">
        <f t="shared" si="36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>
        <f>IF(E279="","",IF(AND(H279=H280,J279=J280),"",MAX($D$3:D278)+1))</f>
        <v>44</v>
      </c>
      <c r="E279" s="7" t="s">
        <v>45</v>
      </c>
      <c r="F279" s="7" t="s">
        <v>46</v>
      </c>
      <c r="G279" s="7" t="s">
        <v>344</v>
      </c>
      <c r="H279" s="7" t="s">
        <v>345</v>
      </c>
      <c r="I279" s="7" t="s">
        <v>64</v>
      </c>
      <c r="J279" s="7" t="s">
        <v>65</v>
      </c>
      <c r="K279" s="7" t="s">
        <v>354</v>
      </c>
      <c r="L279" s="7" t="s">
        <v>355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4">
        <f t="shared" si="31"/>
        <v>0</v>
      </c>
      <c r="T279" s="6">
        <f t="shared" si="32"/>
        <v>0</v>
      </c>
      <c r="U279" s="4">
        <f t="shared" si="33"/>
        <v>0</v>
      </c>
      <c r="V279" s="6">
        <f t="shared" si="34"/>
        <v>0</v>
      </c>
      <c r="W279" s="4">
        <f t="shared" si="35"/>
        <v>0</v>
      </c>
      <c r="X279" s="6">
        <f t="shared" si="36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 t="s">
        <v>45</v>
      </c>
      <c r="F280" s="7" t="s">
        <v>46</v>
      </c>
      <c r="G280" s="7" t="s">
        <v>344</v>
      </c>
      <c r="H280" s="7" t="s">
        <v>345</v>
      </c>
      <c r="I280" s="7" t="s">
        <v>74</v>
      </c>
      <c r="J280" s="7" t="s">
        <v>75</v>
      </c>
      <c r="K280" s="7" t="s">
        <v>76</v>
      </c>
      <c r="L280" s="7" t="s">
        <v>77</v>
      </c>
      <c r="M280" s="8">
        <v>1500</v>
      </c>
      <c r="N280" s="8">
        <v>1500</v>
      </c>
      <c r="O280" s="8">
        <v>0</v>
      </c>
      <c r="P280" s="8">
        <v>1200.58</v>
      </c>
      <c r="Q280" s="8">
        <v>1200.58</v>
      </c>
      <c r="R280" s="8">
        <v>1500</v>
      </c>
      <c r="S280" s="4">
        <f t="shared" si="31"/>
        <v>299.42000000000007</v>
      </c>
      <c r="T280" s="6">
        <f t="shared" si="32"/>
        <v>0.8004</v>
      </c>
      <c r="U280" s="4">
        <f t="shared" si="33"/>
        <v>299.42000000000007</v>
      </c>
      <c r="V280" s="6">
        <f t="shared" si="34"/>
        <v>0.8004</v>
      </c>
      <c r="W280" s="4">
        <f t="shared" si="35"/>
        <v>299.42000000000007</v>
      </c>
      <c r="X280" s="6">
        <f t="shared" si="36"/>
        <v>0.8004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 t="s">
        <v>45</v>
      </c>
      <c r="F281" s="7" t="s">
        <v>46</v>
      </c>
      <c r="G281" s="7" t="s">
        <v>344</v>
      </c>
      <c r="H281" s="7" t="s">
        <v>345</v>
      </c>
      <c r="I281" s="7" t="s">
        <v>74</v>
      </c>
      <c r="J281" s="7" t="s">
        <v>75</v>
      </c>
      <c r="K281" s="7" t="s">
        <v>141</v>
      </c>
      <c r="L281" s="7" t="s">
        <v>278</v>
      </c>
      <c r="M281" s="8">
        <v>500</v>
      </c>
      <c r="N281" s="8">
        <v>900</v>
      </c>
      <c r="O281" s="8">
        <v>0</v>
      </c>
      <c r="P281" s="8">
        <v>689.23</v>
      </c>
      <c r="Q281" s="8">
        <v>689.23</v>
      </c>
      <c r="R281" s="8">
        <v>750</v>
      </c>
      <c r="S281" s="4">
        <f t="shared" si="31"/>
        <v>-189.23000000000002</v>
      </c>
      <c r="T281" s="6">
        <f t="shared" si="32"/>
        <v>1.3785000000000001</v>
      </c>
      <c r="U281" s="4">
        <f t="shared" si="33"/>
        <v>210.76999999999998</v>
      </c>
      <c r="V281" s="6">
        <f t="shared" si="34"/>
        <v>0.76580000000000004</v>
      </c>
      <c r="W281" s="4">
        <f t="shared" si="35"/>
        <v>60.769999999999982</v>
      </c>
      <c r="X281" s="6">
        <f t="shared" si="36"/>
        <v>0.91900000000000004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 t="s">
        <v>45</v>
      </c>
      <c r="F282" s="7" t="s">
        <v>46</v>
      </c>
      <c r="G282" s="7" t="s">
        <v>344</v>
      </c>
      <c r="H282" s="7" t="s">
        <v>345</v>
      </c>
      <c r="I282" s="7" t="s">
        <v>74</v>
      </c>
      <c r="J282" s="7" t="s">
        <v>75</v>
      </c>
      <c r="K282" s="7" t="s">
        <v>174</v>
      </c>
      <c r="L282" s="7" t="s">
        <v>175</v>
      </c>
      <c r="M282" s="8">
        <v>4000</v>
      </c>
      <c r="N282" s="8">
        <v>0</v>
      </c>
      <c r="O282" s="8">
        <v>0</v>
      </c>
      <c r="P282" s="8">
        <v>0</v>
      </c>
      <c r="Q282" s="8">
        <v>0</v>
      </c>
      <c r="R282" s="8">
        <v>4000</v>
      </c>
      <c r="S282" s="4">
        <f t="shared" si="31"/>
        <v>4000</v>
      </c>
      <c r="T282" s="6">
        <f t="shared" si="32"/>
        <v>0</v>
      </c>
      <c r="U282" s="4">
        <f t="shared" si="33"/>
        <v>0</v>
      </c>
      <c r="V282" s="6">
        <f t="shared" si="34"/>
        <v>0</v>
      </c>
      <c r="W282" s="4">
        <f t="shared" si="35"/>
        <v>4000</v>
      </c>
      <c r="X282" s="6">
        <f t="shared" si="36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 t="s">
        <v>45</v>
      </c>
      <c r="F283" s="7" t="s">
        <v>46</v>
      </c>
      <c r="G283" s="7" t="s">
        <v>344</v>
      </c>
      <c r="H283" s="7" t="s">
        <v>345</v>
      </c>
      <c r="I283" s="7" t="s">
        <v>74</v>
      </c>
      <c r="J283" s="7" t="s">
        <v>75</v>
      </c>
      <c r="K283" s="7" t="s">
        <v>356</v>
      </c>
      <c r="L283" s="7" t="s">
        <v>357</v>
      </c>
      <c r="M283" s="8">
        <v>7500</v>
      </c>
      <c r="N283" s="8">
        <v>4100</v>
      </c>
      <c r="O283" s="8">
        <v>0</v>
      </c>
      <c r="P283" s="8">
        <v>1124.3900000000001</v>
      </c>
      <c r="Q283" s="8">
        <v>1124.3900000000001</v>
      </c>
      <c r="R283" s="8">
        <v>7500</v>
      </c>
      <c r="S283" s="4">
        <f t="shared" si="31"/>
        <v>6375.61</v>
      </c>
      <c r="T283" s="6">
        <f t="shared" si="32"/>
        <v>0.14990000000000001</v>
      </c>
      <c r="U283" s="4">
        <f t="shared" si="33"/>
        <v>2975.6099999999997</v>
      </c>
      <c r="V283" s="6">
        <f t="shared" si="34"/>
        <v>0.2742</v>
      </c>
      <c r="W283" s="4">
        <f t="shared" si="35"/>
        <v>6375.61</v>
      </c>
      <c r="X283" s="6">
        <f t="shared" si="36"/>
        <v>0.14990000000000001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 t="s">
        <v>45</v>
      </c>
      <c r="F284" s="7" t="s">
        <v>46</v>
      </c>
      <c r="G284" s="7" t="s">
        <v>344</v>
      </c>
      <c r="H284" s="7" t="s">
        <v>345</v>
      </c>
      <c r="I284" s="7" t="s">
        <v>74</v>
      </c>
      <c r="J284" s="7" t="s">
        <v>75</v>
      </c>
      <c r="K284" s="7" t="s">
        <v>249</v>
      </c>
      <c r="L284" s="7" t="s">
        <v>250</v>
      </c>
      <c r="M284" s="8">
        <v>25000</v>
      </c>
      <c r="N284" s="8">
        <v>30000</v>
      </c>
      <c r="O284" s="8">
        <v>0</v>
      </c>
      <c r="P284" s="8">
        <v>25481.4</v>
      </c>
      <c r="Q284" s="8">
        <v>25481.4</v>
      </c>
      <c r="R284" s="8">
        <v>25000</v>
      </c>
      <c r="S284" s="4">
        <f t="shared" si="31"/>
        <v>-481.40000000000146</v>
      </c>
      <c r="T284" s="6">
        <f t="shared" si="32"/>
        <v>1.0193000000000001</v>
      </c>
      <c r="U284" s="4">
        <f t="shared" si="33"/>
        <v>4518.5999999999985</v>
      </c>
      <c r="V284" s="6">
        <f t="shared" si="34"/>
        <v>0.84940000000000004</v>
      </c>
      <c r="W284" s="4">
        <f t="shared" si="35"/>
        <v>-481.40000000000146</v>
      </c>
      <c r="X284" s="6">
        <f t="shared" si="36"/>
        <v>1.0193000000000001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 t="s">
        <v>45</v>
      </c>
      <c r="F285" s="7" t="s">
        <v>46</v>
      </c>
      <c r="G285" s="7" t="s">
        <v>344</v>
      </c>
      <c r="H285" s="7" t="s">
        <v>345</v>
      </c>
      <c r="I285" s="7" t="s">
        <v>74</v>
      </c>
      <c r="J285" s="7" t="s">
        <v>75</v>
      </c>
      <c r="K285" s="7" t="s">
        <v>78</v>
      </c>
      <c r="L285" s="7" t="s">
        <v>358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4">
        <f t="shared" si="31"/>
        <v>0</v>
      </c>
      <c r="T285" s="6">
        <f t="shared" si="32"/>
        <v>0</v>
      </c>
      <c r="U285" s="4">
        <f t="shared" si="33"/>
        <v>0</v>
      </c>
      <c r="V285" s="6">
        <f t="shared" si="34"/>
        <v>0</v>
      </c>
      <c r="W285" s="4">
        <f t="shared" si="35"/>
        <v>0</v>
      </c>
      <c r="X285" s="6">
        <f t="shared" si="36"/>
        <v>0</v>
      </c>
    </row>
    <row r="286" spans="1:24" x14ac:dyDescent="0.2">
      <c r="A286">
        <f>IF(AND(ABS(S286)&gt;Input!$A$3,ABS(1-T286)&gt;Input!$A$4),MAX($A$3:A285)+1,"")</f>
        <v>17</v>
      </c>
      <c r="B286" t="str">
        <f>IF(AND(ABS(U286)&gt;Input!$B$3,ABS(1-V286)&gt;Input!$B$4),MAX($B$3:B285)+1,"")</f>
        <v/>
      </c>
      <c r="C286">
        <f>IF(AND(ABS(W286)&gt;Input!$C$3,ABS(1-X286)&gt;Input!$C$4),MAX($C$3:C285)+1,"")</f>
        <v>19</v>
      </c>
      <c r="D286" t="str">
        <f>IF(E286="","",IF(AND(H286=H287,J286=J287),"",MAX($D$3:D285)+1))</f>
        <v/>
      </c>
      <c r="E286" s="7" t="s">
        <v>45</v>
      </c>
      <c r="F286" s="7" t="s">
        <v>46</v>
      </c>
      <c r="G286" s="7" t="s">
        <v>344</v>
      </c>
      <c r="H286" s="7" t="s">
        <v>345</v>
      </c>
      <c r="I286" s="7" t="s">
        <v>74</v>
      </c>
      <c r="J286" s="7" t="s">
        <v>75</v>
      </c>
      <c r="K286" s="7" t="s">
        <v>118</v>
      </c>
      <c r="L286" s="7" t="s">
        <v>359</v>
      </c>
      <c r="M286" s="8">
        <v>55000</v>
      </c>
      <c r="N286" s="8">
        <v>75000</v>
      </c>
      <c r="O286" s="8">
        <v>0</v>
      </c>
      <c r="P286" s="8">
        <v>74272.5</v>
      </c>
      <c r="Q286" s="8">
        <v>74272.5</v>
      </c>
      <c r="R286" s="8">
        <v>55000</v>
      </c>
      <c r="S286" s="4">
        <f t="shared" si="31"/>
        <v>-19272.5</v>
      </c>
      <c r="T286" s="6">
        <f t="shared" si="32"/>
        <v>1.3504</v>
      </c>
      <c r="U286" s="4">
        <f t="shared" si="33"/>
        <v>727.5</v>
      </c>
      <c r="V286" s="6">
        <f t="shared" si="34"/>
        <v>0.99029999999999996</v>
      </c>
      <c r="W286" s="4">
        <f t="shared" si="35"/>
        <v>-19272.5</v>
      </c>
      <c r="X286" s="6">
        <f t="shared" si="36"/>
        <v>1.3504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 t="s">
        <v>45</v>
      </c>
      <c r="F287" s="7" t="s">
        <v>46</v>
      </c>
      <c r="G287" s="7" t="s">
        <v>344</v>
      </c>
      <c r="H287" s="7" t="s">
        <v>345</v>
      </c>
      <c r="I287" s="7" t="s">
        <v>74</v>
      </c>
      <c r="J287" s="7" t="s">
        <v>75</v>
      </c>
      <c r="K287" s="7" t="s">
        <v>152</v>
      </c>
      <c r="L287" s="7" t="s">
        <v>254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4">
        <f t="shared" si="31"/>
        <v>0</v>
      </c>
      <c r="T287" s="6">
        <f t="shared" si="32"/>
        <v>0</v>
      </c>
      <c r="U287" s="4">
        <f t="shared" si="33"/>
        <v>0</v>
      </c>
      <c r="V287" s="6">
        <f t="shared" si="34"/>
        <v>0</v>
      </c>
      <c r="W287" s="4">
        <f t="shared" si="35"/>
        <v>0</v>
      </c>
      <c r="X287" s="6">
        <f t="shared" si="36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 t="s">
        <v>45</v>
      </c>
      <c r="F288" s="7" t="s">
        <v>46</v>
      </c>
      <c r="G288" s="7" t="s">
        <v>344</v>
      </c>
      <c r="H288" s="7" t="s">
        <v>345</v>
      </c>
      <c r="I288" s="7" t="s">
        <v>74</v>
      </c>
      <c r="J288" s="7" t="s">
        <v>75</v>
      </c>
      <c r="K288" s="7" t="s">
        <v>86</v>
      </c>
      <c r="L288" s="7" t="s">
        <v>87</v>
      </c>
      <c r="M288" s="8">
        <v>5000</v>
      </c>
      <c r="N288" s="8">
        <v>6000</v>
      </c>
      <c r="O288" s="8">
        <v>0</v>
      </c>
      <c r="P288" s="8">
        <v>5298.72</v>
      </c>
      <c r="Q288" s="8">
        <v>5298.72</v>
      </c>
      <c r="R288" s="8">
        <v>5000</v>
      </c>
      <c r="S288" s="4">
        <f t="shared" si="31"/>
        <v>-298.72000000000025</v>
      </c>
      <c r="T288" s="6">
        <f t="shared" si="32"/>
        <v>1.0597000000000001</v>
      </c>
      <c r="U288" s="4">
        <f t="shared" si="33"/>
        <v>701.27999999999975</v>
      </c>
      <c r="V288" s="6">
        <f t="shared" si="34"/>
        <v>0.8831</v>
      </c>
      <c r="W288" s="4">
        <f t="shared" si="35"/>
        <v>-298.72000000000025</v>
      </c>
      <c r="X288" s="6">
        <f t="shared" si="36"/>
        <v>1.0597000000000001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 t="s">
        <v>45</v>
      </c>
      <c r="F289" s="7" t="s">
        <v>46</v>
      </c>
      <c r="G289" s="7" t="s">
        <v>344</v>
      </c>
      <c r="H289" s="7" t="s">
        <v>345</v>
      </c>
      <c r="I289" s="7" t="s">
        <v>74</v>
      </c>
      <c r="J289" s="7" t="s">
        <v>75</v>
      </c>
      <c r="K289" s="7" t="s">
        <v>198</v>
      </c>
      <c r="L289" s="7" t="s">
        <v>360</v>
      </c>
      <c r="M289" s="8">
        <v>3000</v>
      </c>
      <c r="N289" s="8">
        <v>3000</v>
      </c>
      <c r="O289" s="8">
        <v>0</v>
      </c>
      <c r="P289" s="8">
        <v>2800</v>
      </c>
      <c r="Q289" s="8">
        <v>2800</v>
      </c>
      <c r="R289" s="8">
        <v>4000</v>
      </c>
      <c r="S289" s="4">
        <f t="shared" si="31"/>
        <v>200</v>
      </c>
      <c r="T289" s="6">
        <f t="shared" si="32"/>
        <v>0.93330000000000002</v>
      </c>
      <c r="U289" s="4">
        <f t="shared" si="33"/>
        <v>200</v>
      </c>
      <c r="V289" s="6">
        <f t="shared" si="34"/>
        <v>0.93330000000000002</v>
      </c>
      <c r="W289" s="4">
        <f t="shared" si="35"/>
        <v>1200</v>
      </c>
      <c r="X289" s="6">
        <f t="shared" si="36"/>
        <v>0.7</v>
      </c>
    </row>
    <row r="290" spans="1:24" x14ac:dyDescent="0.2">
      <c r="A290">
        <f>IF(AND(ABS(S290)&gt;Input!$A$3,ABS(1-T290)&gt;Input!$A$4),MAX($A$3:A289)+1,"")</f>
        <v>18</v>
      </c>
      <c r="B290" t="str">
        <f>IF(AND(ABS(U290)&gt;Input!$B$3,ABS(1-V290)&gt;Input!$B$4),MAX($B$3:B289)+1,"")</f>
        <v/>
      </c>
      <c r="C290">
        <f>IF(AND(ABS(W290)&gt;Input!$C$3,ABS(1-X290)&gt;Input!$C$4),MAX($C$3:C289)+1,"")</f>
        <v>20</v>
      </c>
      <c r="D290" t="str">
        <f>IF(E290="","",IF(AND(H290=H291,J290=J291),"",MAX($D$3:D289)+1))</f>
        <v/>
      </c>
      <c r="E290" s="7" t="s">
        <v>45</v>
      </c>
      <c r="F290" s="7" t="s">
        <v>46</v>
      </c>
      <c r="G290" s="7" t="s">
        <v>344</v>
      </c>
      <c r="H290" s="7" t="s">
        <v>345</v>
      </c>
      <c r="I290" s="7" t="s">
        <v>74</v>
      </c>
      <c r="J290" s="7" t="s">
        <v>75</v>
      </c>
      <c r="K290" s="7" t="s">
        <v>361</v>
      </c>
      <c r="L290" s="7" t="s">
        <v>362</v>
      </c>
      <c r="M290" s="8">
        <v>16000</v>
      </c>
      <c r="N290" s="8">
        <v>31000</v>
      </c>
      <c r="O290" s="8">
        <v>0</v>
      </c>
      <c r="P290" s="8">
        <v>27175</v>
      </c>
      <c r="Q290" s="8">
        <v>27175</v>
      </c>
      <c r="R290" s="8">
        <v>16000</v>
      </c>
      <c r="S290" s="4">
        <f t="shared" si="31"/>
        <v>-11175</v>
      </c>
      <c r="T290" s="6">
        <f t="shared" si="32"/>
        <v>1.6983999999999999</v>
      </c>
      <c r="U290" s="4">
        <f t="shared" si="33"/>
        <v>3825</v>
      </c>
      <c r="V290" s="6">
        <f t="shared" si="34"/>
        <v>0.87660000000000005</v>
      </c>
      <c r="W290" s="4">
        <f t="shared" si="35"/>
        <v>-11175</v>
      </c>
      <c r="X290" s="6">
        <f t="shared" si="36"/>
        <v>1.6983999999999999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 t="s">
        <v>45</v>
      </c>
      <c r="F291" s="7" t="s">
        <v>46</v>
      </c>
      <c r="G291" s="7" t="s">
        <v>344</v>
      </c>
      <c r="H291" s="7" t="s">
        <v>345</v>
      </c>
      <c r="I291" s="7" t="s">
        <v>74</v>
      </c>
      <c r="J291" s="7" t="s">
        <v>75</v>
      </c>
      <c r="K291" s="7" t="s">
        <v>363</v>
      </c>
      <c r="L291" s="7" t="s">
        <v>364</v>
      </c>
      <c r="M291" s="8">
        <v>4000</v>
      </c>
      <c r="N291" s="8">
        <v>5000</v>
      </c>
      <c r="O291" s="8">
        <v>0</v>
      </c>
      <c r="P291" s="8">
        <v>4728.22</v>
      </c>
      <c r="Q291" s="8">
        <v>4728.22</v>
      </c>
      <c r="R291" s="8">
        <v>4000</v>
      </c>
      <c r="S291" s="4">
        <f t="shared" si="31"/>
        <v>-728.22000000000025</v>
      </c>
      <c r="T291" s="6">
        <f t="shared" si="32"/>
        <v>1.1820999999999999</v>
      </c>
      <c r="U291" s="4">
        <f t="shared" si="33"/>
        <v>271.77999999999975</v>
      </c>
      <c r="V291" s="6">
        <f t="shared" si="34"/>
        <v>0.9456</v>
      </c>
      <c r="W291" s="4">
        <f t="shared" si="35"/>
        <v>-728.22000000000025</v>
      </c>
      <c r="X291" s="6">
        <f t="shared" si="36"/>
        <v>1.1820999999999999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 t="s">
        <v>45</v>
      </c>
      <c r="F292" s="7" t="s">
        <v>46</v>
      </c>
      <c r="G292" s="7" t="s">
        <v>344</v>
      </c>
      <c r="H292" s="7" t="s">
        <v>345</v>
      </c>
      <c r="I292" s="7" t="s">
        <v>74</v>
      </c>
      <c r="J292" s="7" t="s">
        <v>75</v>
      </c>
      <c r="K292" s="7" t="s">
        <v>365</v>
      </c>
      <c r="L292" s="7" t="s">
        <v>366</v>
      </c>
      <c r="M292" s="8">
        <v>10000</v>
      </c>
      <c r="N292" s="8">
        <v>10000</v>
      </c>
      <c r="O292" s="8">
        <v>0</v>
      </c>
      <c r="P292" s="8">
        <v>6120</v>
      </c>
      <c r="Q292" s="8">
        <v>6120</v>
      </c>
      <c r="R292" s="8">
        <v>10000</v>
      </c>
      <c r="S292" s="4">
        <f t="shared" si="31"/>
        <v>3880</v>
      </c>
      <c r="T292" s="6">
        <f t="shared" si="32"/>
        <v>0.61199999999999999</v>
      </c>
      <c r="U292" s="4">
        <f t="shared" si="33"/>
        <v>3880</v>
      </c>
      <c r="V292" s="6">
        <f t="shared" si="34"/>
        <v>0.61199999999999999</v>
      </c>
      <c r="W292" s="4">
        <f t="shared" si="35"/>
        <v>3880</v>
      </c>
      <c r="X292" s="6">
        <f t="shared" si="36"/>
        <v>0.61199999999999999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 t="s">
        <v>45</v>
      </c>
      <c r="F293" s="7" t="s">
        <v>46</v>
      </c>
      <c r="G293" s="7" t="s">
        <v>344</v>
      </c>
      <c r="H293" s="7" t="s">
        <v>345</v>
      </c>
      <c r="I293" s="7" t="s">
        <v>74</v>
      </c>
      <c r="J293" s="7" t="s">
        <v>75</v>
      </c>
      <c r="K293" s="7" t="s">
        <v>367</v>
      </c>
      <c r="L293" s="7" t="s">
        <v>368</v>
      </c>
      <c r="M293" s="8">
        <v>1000</v>
      </c>
      <c r="N293" s="8">
        <v>1000</v>
      </c>
      <c r="O293" s="8">
        <v>0</v>
      </c>
      <c r="P293" s="8">
        <v>291</v>
      </c>
      <c r="Q293" s="8">
        <v>291</v>
      </c>
      <c r="R293" s="8">
        <v>1000</v>
      </c>
      <c r="S293" s="4">
        <f t="shared" si="31"/>
        <v>709</v>
      </c>
      <c r="T293" s="6">
        <f t="shared" si="32"/>
        <v>0.29099999999999998</v>
      </c>
      <c r="U293" s="4">
        <f t="shared" si="33"/>
        <v>709</v>
      </c>
      <c r="V293" s="6">
        <f t="shared" si="34"/>
        <v>0.29099999999999998</v>
      </c>
      <c r="W293" s="4">
        <f t="shared" si="35"/>
        <v>709</v>
      </c>
      <c r="X293" s="6">
        <f t="shared" si="36"/>
        <v>0.29099999999999998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 t="s">
        <v>45</v>
      </c>
      <c r="F294" s="7" t="s">
        <v>46</v>
      </c>
      <c r="G294" s="7" t="s">
        <v>344</v>
      </c>
      <c r="H294" s="7" t="s">
        <v>345</v>
      </c>
      <c r="I294" s="7" t="s">
        <v>74</v>
      </c>
      <c r="J294" s="7" t="s">
        <v>75</v>
      </c>
      <c r="K294" s="7" t="s">
        <v>369</v>
      </c>
      <c r="L294" s="7" t="s">
        <v>370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4">
        <f t="shared" si="31"/>
        <v>0</v>
      </c>
      <c r="T294" s="6">
        <f t="shared" si="32"/>
        <v>0</v>
      </c>
      <c r="U294" s="4">
        <f t="shared" si="33"/>
        <v>0</v>
      </c>
      <c r="V294" s="6">
        <f t="shared" si="34"/>
        <v>0</v>
      </c>
      <c r="W294" s="4">
        <f t="shared" si="35"/>
        <v>0</v>
      </c>
      <c r="X294" s="6">
        <f t="shared" si="36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 t="s">
        <v>45</v>
      </c>
      <c r="F295" s="7" t="s">
        <v>46</v>
      </c>
      <c r="G295" s="7" t="s">
        <v>344</v>
      </c>
      <c r="H295" s="7" t="s">
        <v>345</v>
      </c>
      <c r="I295" s="7" t="s">
        <v>74</v>
      </c>
      <c r="J295" s="7" t="s">
        <v>75</v>
      </c>
      <c r="K295" s="7" t="s">
        <v>371</v>
      </c>
      <c r="L295" s="7" t="s">
        <v>372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4">
        <f t="shared" si="31"/>
        <v>0</v>
      </c>
      <c r="T295" s="6">
        <f t="shared" si="32"/>
        <v>0</v>
      </c>
      <c r="U295" s="4">
        <f t="shared" si="33"/>
        <v>0</v>
      </c>
      <c r="V295" s="6">
        <f t="shared" si="34"/>
        <v>0</v>
      </c>
      <c r="W295" s="4">
        <f t="shared" si="35"/>
        <v>0</v>
      </c>
      <c r="X295" s="6">
        <f t="shared" si="36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 t="s">
        <v>45</v>
      </c>
      <c r="F296" s="7" t="s">
        <v>46</v>
      </c>
      <c r="G296" s="7" t="s">
        <v>344</v>
      </c>
      <c r="H296" s="7" t="s">
        <v>345</v>
      </c>
      <c r="I296" s="7" t="s">
        <v>74</v>
      </c>
      <c r="J296" s="7" t="s">
        <v>75</v>
      </c>
      <c r="K296" s="7" t="s">
        <v>373</v>
      </c>
      <c r="L296" s="7" t="s">
        <v>374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4">
        <f t="shared" si="31"/>
        <v>0</v>
      </c>
      <c r="T296" s="6">
        <f t="shared" si="32"/>
        <v>0</v>
      </c>
      <c r="U296" s="4">
        <f t="shared" si="33"/>
        <v>0</v>
      </c>
      <c r="V296" s="6">
        <f t="shared" si="34"/>
        <v>0</v>
      </c>
      <c r="W296" s="4">
        <f t="shared" si="35"/>
        <v>0</v>
      </c>
      <c r="X296" s="6">
        <f t="shared" si="36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 t="s">
        <v>45</v>
      </c>
      <c r="F297" s="7" t="s">
        <v>46</v>
      </c>
      <c r="G297" s="7" t="s">
        <v>344</v>
      </c>
      <c r="H297" s="7" t="s">
        <v>345</v>
      </c>
      <c r="I297" s="7" t="s">
        <v>74</v>
      </c>
      <c r="J297" s="7" t="s">
        <v>75</v>
      </c>
      <c r="K297" s="7" t="s">
        <v>375</v>
      </c>
      <c r="L297" s="7" t="s">
        <v>376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4">
        <f t="shared" si="31"/>
        <v>0</v>
      </c>
      <c r="T297" s="6">
        <f t="shared" si="32"/>
        <v>0</v>
      </c>
      <c r="U297" s="4">
        <f t="shared" si="33"/>
        <v>0</v>
      </c>
      <c r="V297" s="6">
        <f t="shared" si="34"/>
        <v>0</v>
      </c>
      <c r="W297" s="4">
        <f t="shared" si="35"/>
        <v>0</v>
      </c>
      <c r="X297" s="6">
        <f t="shared" si="36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 t="s">
        <v>45</v>
      </c>
      <c r="F298" s="7" t="s">
        <v>46</v>
      </c>
      <c r="G298" s="7" t="s">
        <v>344</v>
      </c>
      <c r="H298" s="7" t="s">
        <v>345</v>
      </c>
      <c r="I298" s="7" t="s">
        <v>74</v>
      </c>
      <c r="J298" s="7" t="s">
        <v>75</v>
      </c>
      <c r="K298" s="7" t="s">
        <v>377</v>
      </c>
      <c r="L298" s="7" t="s">
        <v>378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4">
        <f t="shared" si="31"/>
        <v>0</v>
      </c>
      <c r="T298" s="6">
        <f t="shared" si="32"/>
        <v>0</v>
      </c>
      <c r="U298" s="4">
        <f t="shared" si="33"/>
        <v>0</v>
      </c>
      <c r="V298" s="6">
        <f t="shared" si="34"/>
        <v>0</v>
      </c>
      <c r="W298" s="4">
        <f t="shared" si="35"/>
        <v>0</v>
      </c>
      <c r="X298" s="6">
        <f t="shared" si="36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>
        <f>IF(E299="","",IF(AND(H299=H300,J299=J300),"",MAX($D$3:D298)+1))</f>
        <v>45</v>
      </c>
      <c r="E299" s="7" t="s">
        <v>45</v>
      </c>
      <c r="F299" s="7" t="s">
        <v>46</v>
      </c>
      <c r="G299" s="7" t="s">
        <v>344</v>
      </c>
      <c r="H299" s="7" t="s">
        <v>345</v>
      </c>
      <c r="I299" s="7" t="s">
        <v>74</v>
      </c>
      <c r="J299" s="7" t="s">
        <v>75</v>
      </c>
      <c r="K299" s="7" t="s">
        <v>379</v>
      </c>
      <c r="L299" s="7" t="s">
        <v>380</v>
      </c>
      <c r="M299" s="8">
        <v>82</v>
      </c>
      <c r="N299" s="8">
        <v>82</v>
      </c>
      <c r="O299" s="8">
        <v>0</v>
      </c>
      <c r="P299" s="8">
        <v>0</v>
      </c>
      <c r="Q299" s="8">
        <v>0</v>
      </c>
      <c r="R299" s="8">
        <v>82</v>
      </c>
      <c r="S299" s="4">
        <f t="shared" si="31"/>
        <v>82</v>
      </c>
      <c r="T299" s="6">
        <f t="shared" si="32"/>
        <v>0</v>
      </c>
      <c r="U299" s="4">
        <f t="shared" si="33"/>
        <v>82</v>
      </c>
      <c r="V299" s="6">
        <f t="shared" si="34"/>
        <v>0</v>
      </c>
      <c r="W299" s="4">
        <f t="shared" si="35"/>
        <v>82</v>
      </c>
      <c r="X299" s="6">
        <f t="shared" si="36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 t="s">
        <v>45</v>
      </c>
      <c r="F300" s="7" t="s">
        <v>46</v>
      </c>
      <c r="G300" s="7" t="s">
        <v>381</v>
      </c>
      <c r="H300" s="7" t="s">
        <v>382</v>
      </c>
      <c r="I300" s="7" t="s">
        <v>49</v>
      </c>
      <c r="J300" s="7" t="s">
        <v>50</v>
      </c>
      <c r="K300" s="7" t="s">
        <v>51</v>
      </c>
      <c r="L300" s="7" t="s">
        <v>383</v>
      </c>
      <c r="M300" s="8">
        <v>81575</v>
      </c>
      <c r="N300" s="8">
        <v>81575</v>
      </c>
      <c r="O300" s="8">
        <v>0</v>
      </c>
      <c r="P300" s="8">
        <v>81575</v>
      </c>
      <c r="Q300" s="8">
        <v>81575</v>
      </c>
      <c r="R300" s="8">
        <v>81575</v>
      </c>
      <c r="S300" s="4">
        <f t="shared" si="31"/>
        <v>0</v>
      </c>
      <c r="T300" s="6">
        <f t="shared" si="32"/>
        <v>1</v>
      </c>
      <c r="U300" s="4">
        <f t="shared" si="33"/>
        <v>0</v>
      </c>
      <c r="V300" s="6">
        <f t="shared" si="34"/>
        <v>1</v>
      </c>
      <c r="W300" s="4">
        <f t="shared" si="35"/>
        <v>0</v>
      </c>
      <c r="X300" s="6">
        <f t="shared" si="36"/>
        <v>1</v>
      </c>
    </row>
    <row r="301" spans="1:24" x14ac:dyDescent="0.2">
      <c r="A301">
        <f>IF(AND(ABS(S301)&gt;Input!$A$3,ABS(1-T301)&gt;Input!$A$4),MAX($A$3:A300)+1,"")</f>
        <v>19</v>
      </c>
      <c r="B301">
        <f>IF(AND(ABS(U301)&gt;Input!$B$3,ABS(1-V301)&gt;Input!$B$4),MAX($B$3:B300)+1,"")</f>
        <v>9</v>
      </c>
      <c r="C301">
        <f>IF(AND(ABS(W301)&gt;Input!$C$3,ABS(1-X301)&gt;Input!$C$4),MAX($C$3:C300)+1,"")</f>
        <v>21</v>
      </c>
      <c r="D301" t="str">
        <f>IF(E301="","",IF(AND(H301=H302,J301=J302),"",MAX($D$3:D300)+1))</f>
        <v/>
      </c>
      <c r="E301" s="7" t="s">
        <v>45</v>
      </c>
      <c r="F301" s="7" t="s">
        <v>46</v>
      </c>
      <c r="G301" s="7" t="s">
        <v>381</v>
      </c>
      <c r="H301" s="7" t="s">
        <v>382</v>
      </c>
      <c r="I301" s="7" t="s">
        <v>49</v>
      </c>
      <c r="J301" s="7" t="s">
        <v>50</v>
      </c>
      <c r="K301" s="7" t="s">
        <v>100</v>
      </c>
      <c r="L301" s="7" t="s">
        <v>384</v>
      </c>
      <c r="M301" s="8">
        <v>19890</v>
      </c>
      <c r="N301" s="8">
        <v>19890</v>
      </c>
      <c r="O301" s="8">
        <v>0</v>
      </c>
      <c r="P301" s="8">
        <v>0</v>
      </c>
      <c r="Q301" s="8">
        <v>0</v>
      </c>
      <c r="R301" s="8">
        <v>19890</v>
      </c>
      <c r="S301" s="4">
        <f t="shared" si="31"/>
        <v>19890</v>
      </c>
      <c r="T301" s="6">
        <f t="shared" si="32"/>
        <v>0</v>
      </c>
      <c r="U301" s="4">
        <f t="shared" si="33"/>
        <v>19890</v>
      </c>
      <c r="V301" s="6">
        <f t="shared" si="34"/>
        <v>0</v>
      </c>
      <c r="W301" s="4">
        <f t="shared" si="35"/>
        <v>19890</v>
      </c>
      <c r="X301" s="6">
        <f t="shared" si="36"/>
        <v>0</v>
      </c>
    </row>
    <row r="302" spans="1:24" x14ac:dyDescent="0.2">
      <c r="A302">
        <f>IF(AND(ABS(S302)&gt;Input!$A$3,ABS(1-T302)&gt;Input!$A$4),MAX($A$3:A301)+1,"")</f>
        <v>20</v>
      </c>
      <c r="B302">
        <f>IF(AND(ABS(U302)&gt;Input!$B$3,ABS(1-V302)&gt;Input!$B$4),MAX($B$3:B301)+1,"")</f>
        <v>10</v>
      </c>
      <c r="C302">
        <f>IF(AND(ABS(W302)&gt;Input!$C$3,ABS(1-X302)&gt;Input!$C$4),MAX($C$3:C301)+1,"")</f>
        <v>22</v>
      </c>
      <c r="D302" t="str">
        <f>IF(E302="","",IF(AND(H302=H303,J302=J303),"",MAX($D$3:D301)+1))</f>
        <v/>
      </c>
      <c r="E302" s="7" t="s">
        <v>45</v>
      </c>
      <c r="F302" s="7" t="s">
        <v>46</v>
      </c>
      <c r="G302" s="7" t="s">
        <v>381</v>
      </c>
      <c r="H302" s="7" t="s">
        <v>382</v>
      </c>
      <c r="I302" s="7" t="s">
        <v>49</v>
      </c>
      <c r="J302" s="7" t="s">
        <v>50</v>
      </c>
      <c r="K302" s="7" t="s">
        <v>104</v>
      </c>
      <c r="L302" s="7" t="s">
        <v>385</v>
      </c>
      <c r="M302" s="8">
        <v>32000</v>
      </c>
      <c r="N302" s="8">
        <v>32000</v>
      </c>
      <c r="O302" s="8">
        <v>0</v>
      </c>
      <c r="P302" s="8">
        <v>20065.5</v>
      </c>
      <c r="Q302" s="8">
        <v>20065.5</v>
      </c>
      <c r="R302" s="8">
        <v>32000</v>
      </c>
      <c r="S302" s="4">
        <f t="shared" si="31"/>
        <v>11934.5</v>
      </c>
      <c r="T302" s="6">
        <f t="shared" si="32"/>
        <v>0.627</v>
      </c>
      <c r="U302" s="4">
        <f t="shared" si="33"/>
        <v>11934.5</v>
      </c>
      <c r="V302" s="6">
        <f t="shared" si="34"/>
        <v>0.627</v>
      </c>
      <c r="W302" s="4">
        <f t="shared" si="35"/>
        <v>11934.5</v>
      </c>
      <c r="X302" s="6">
        <f t="shared" si="36"/>
        <v>0.627</v>
      </c>
    </row>
    <row r="303" spans="1:24" x14ac:dyDescent="0.2">
      <c r="A303">
        <f>IF(AND(ABS(S303)&gt;Input!$A$3,ABS(1-T303)&gt;Input!$A$4),MAX($A$3:A302)+1,"")</f>
        <v>21</v>
      </c>
      <c r="B303">
        <f>IF(AND(ABS(U303)&gt;Input!$B$3,ABS(1-V303)&gt;Input!$B$4),MAX($B$3:B302)+1,"")</f>
        <v>11</v>
      </c>
      <c r="C303">
        <f>IF(AND(ABS(W303)&gt;Input!$C$3,ABS(1-X303)&gt;Input!$C$4),MAX($C$3:C302)+1,"")</f>
        <v>23</v>
      </c>
      <c r="D303" t="str">
        <f>IF(E303="","",IF(AND(H303=H304,J303=J304),"",MAX($D$3:D302)+1))</f>
        <v/>
      </c>
      <c r="E303" s="7" t="s">
        <v>45</v>
      </c>
      <c r="F303" s="7" t="s">
        <v>46</v>
      </c>
      <c r="G303" s="7" t="s">
        <v>381</v>
      </c>
      <c r="H303" s="7" t="s">
        <v>382</v>
      </c>
      <c r="I303" s="7" t="s">
        <v>49</v>
      </c>
      <c r="J303" s="7" t="s">
        <v>50</v>
      </c>
      <c r="K303" s="7" t="s">
        <v>106</v>
      </c>
      <c r="L303" s="7" t="s">
        <v>348</v>
      </c>
      <c r="M303" s="8">
        <v>63925</v>
      </c>
      <c r="N303" s="8">
        <v>63925</v>
      </c>
      <c r="O303" s="8">
        <v>0</v>
      </c>
      <c r="P303" s="8">
        <v>46124.38</v>
      </c>
      <c r="Q303" s="8">
        <v>46124.38</v>
      </c>
      <c r="R303" s="8">
        <v>66000</v>
      </c>
      <c r="S303" s="4">
        <f t="shared" si="31"/>
        <v>17800.620000000003</v>
      </c>
      <c r="T303" s="6">
        <f t="shared" si="32"/>
        <v>0.72150000000000003</v>
      </c>
      <c r="U303" s="4">
        <f t="shared" si="33"/>
        <v>17800.620000000003</v>
      </c>
      <c r="V303" s="6">
        <f t="shared" si="34"/>
        <v>0.72150000000000003</v>
      </c>
      <c r="W303" s="4">
        <f t="shared" si="35"/>
        <v>19875.620000000003</v>
      </c>
      <c r="X303" s="6">
        <f t="shared" si="36"/>
        <v>0.69889999999999997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 t="s">
        <v>45</v>
      </c>
      <c r="F304" s="7" t="s">
        <v>46</v>
      </c>
      <c r="G304" s="7" t="s">
        <v>381</v>
      </c>
      <c r="H304" s="7" t="s">
        <v>382</v>
      </c>
      <c r="I304" s="7" t="s">
        <v>49</v>
      </c>
      <c r="J304" s="7" t="s">
        <v>50</v>
      </c>
      <c r="K304" s="7" t="s">
        <v>349</v>
      </c>
      <c r="L304" s="7" t="s">
        <v>386</v>
      </c>
      <c r="M304" s="8">
        <v>49541</v>
      </c>
      <c r="N304" s="8">
        <v>49541</v>
      </c>
      <c r="O304" s="8">
        <v>0</v>
      </c>
      <c r="P304" s="8">
        <v>49541</v>
      </c>
      <c r="Q304" s="8">
        <v>49541</v>
      </c>
      <c r="R304" s="8">
        <v>49541</v>
      </c>
      <c r="S304" s="4">
        <f t="shared" si="31"/>
        <v>0</v>
      </c>
      <c r="T304" s="6">
        <f t="shared" si="32"/>
        <v>1</v>
      </c>
      <c r="U304" s="4">
        <f t="shared" si="33"/>
        <v>0</v>
      </c>
      <c r="V304" s="6">
        <f t="shared" si="34"/>
        <v>1</v>
      </c>
      <c r="W304" s="4">
        <f t="shared" si="35"/>
        <v>0</v>
      </c>
      <c r="X304" s="6">
        <f t="shared" si="36"/>
        <v>1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 t="s">
        <v>45</v>
      </c>
      <c r="F305" s="7" t="s">
        <v>46</v>
      </c>
      <c r="G305" s="7" t="s">
        <v>381</v>
      </c>
      <c r="H305" s="7" t="s">
        <v>382</v>
      </c>
      <c r="I305" s="7" t="s">
        <v>49</v>
      </c>
      <c r="J305" s="7" t="s">
        <v>50</v>
      </c>
      <c r="K305" s="7" t="s">
        <v>210</v>
      </c>
      <c r="L305" s="7" t="s">
        <v>387</v>
      </c>
      <c r="M305" s="8">
        <v>35011</v>
      </c>
      <c r="N305" s="8">
        <v>35011</v>
      </c>
      <c r="O305" s="8">
        <v>0</v>
      </c>
      <c r="P305" s="8">
        <v>35011</v>
      </c>
      <c r="Q305" s="8">
        <v>35011</v>
      </c>
      <c r="R305" s="8">
        <v>35011</v>
      </c>
      <c r="S305" s="4">
        <f t="shared" si="31"/>
        <v>0</v>
      </c>
      <c r="T305" s="6">
        <f t="shared" si="32"/>
        <v>1</v>
      </c>
      <c r="U305" s="4">
        <f t="shared" si="33"/>
        <v>0</v>
      </c>
      <c r="V305" s="6">
        <f t="shared" si="34"/>
        <v>1</v>
      </c>
      <c r="W305" s="4">
        <f t="shared" si="35"/>
        <v>0</v>
      </c>
      <c r="X305" s="6">
        <f t="shared" si="36"/>
        <v>1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 t="s">
        <v>45</v>
      </c>
      <c r="F306" s="7" t="s">
        <v>46</v>
      </c>
      <c r="G306" s="7" t="s">
        <v>381</v>
      </c>
      <c r="H306" s="7" t="s">
        <v>382</v>
      </c>
      <c r="I306" s="7" t="s">
        <v>49</v>
      </c>
      <c r="J306" s="7" t="s">
        <v>50</v>
      </c>
      <c r="K306" s="7" t="s">
        <v>212</v>
      </c>
      <c r="L306" s="7" t="s">
        <v>386</v>
      </c>
      <c r="M306" s="8">
        <v>47483</v>
      </c>
      <c r="N306" s="8">
        <v>47483</v>
      </c>
      <c r="O306" s="8">
        <v>0</v>
      </c>
      <c r="P306" s="8">
        <v>47483</v>
      </c>
      <c r="Q306" s="8">
        <v>47483</v>
      </c>
      <c r="R306" s="8">
        <v>47483</v>
      </c>
      <c r="S306" s="4">
        <f t="shared" si="31"/>
        <v>0</v>
      </c>
      <c r="T306" s="6">
        <f t="shared" si="32"/>
        <v>1</v>
      </c>
      <c r="U306" s="4">
        <f t="shared" si="33"/>
        <v>0</v>
      </c>
      <c r="V306" s="6">
        <f t="shared" si="34"/>
        <v>1</v>
      </c>
      <c r="W306" s="4">
        <f t="shared" si="35"/>
        <v>0</v>
      </c>
      <c r="X306" s="6">
        <f t="shared" si="36"/>
        <v>1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 t="s">
        <v>45</v>
      </c>
      <c r="F307" s="7" t="s">
        <v>46</v>
      </c>
      <c r="G307" s="7" t="s">
        <v>381</v>
      </c>
      <c r="H307" s="7" t="s">
        <v>382</v>
      </c>
      <c r="I307" s="7" t="s">
        <v>49</v>
      </c>
      <c r="J307" s="7" t="s">
        <v>50</v>
      </c>
      <c r="K307" s="7" t="s">
        <v>47</v>
      </c>
      <c r="L307" s="7" t="s">
        <v>388</v>
      </c>
      <c r="M307" s="8">
        <v>63901</v>
      </c>
      <c r="N307" s="8">
        <v>63901</v>
      </c>
      <c r="O307" s="8">
        <v>0</v>
      </c>
      <c r="P307" s="8">
        <v>63901</v>
      </c>
      <c r="Q307" s="8">
        <v>63901</v>
      </c>
      <c r="R307" s="8">
        <v>63901</v>
      </c>
      <c r="S307" s="4">
        <f t="shared" si="31"/>
        <v>0</v>
      </c>
      <c r="T307" s="6">
        <f t="shared" si="32"/>
        <v>1</v>
      </c>
      <c r="U307" s="4">
        <f t="shared" si="33"/>
        <v>0</v>
      </c>
      <c r="V307" s="6">
        <f t="shared" si="34"/>
        <v>1</v>
      </c>
      <c r="W307" s="4">
        <f t="shared" si="35"/>
        <v>0</v>
      </c>
      <c r="X307" s="6">
        <f t="shared" si="36"/>
        <v>1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 t="s">
        <v>45</v>
      </c>
      <c r="F308" s="7" t="s">
        <v>46</v>
      </c>
      <c r="G308" s="7" t="s">
        <v>381</v>
      </c>
      <c r="H308" s="7" t="s">
        <v>382</v>
      </c>
      <c r="I308" s="7" t="s">
        <v>49</v>
      </c>
      <c r="J308" s="7" t="s">
        <v>50</v>
      </c>
      <c r="K308" s="7" t="s">
        <v>60</v>
      </c>
      <c r="L308" s="7" t="s">
        <v>61</v>
      </c>
      <c r="M308" s="8">
        <v>1500</v>
      </c>
      <c r="N308" s="8">
        <v>1500</v>
      </c>
      <c r="O308" s="8">
        <v>0</v>
      </c>
      <c r="P308" s="8">
        <v>500</v>
      </c>
      <c r="Q308" s="8">
        <v>500</v>
      </c>
      <c r="R308" s="8">
        <v>1500</v>
      </c>
      <c r="S308" s="4">
        <f t="shared" si="31"/>
        <v>1000</v>
      </c>
      <c r="T308" s="6">
        <f t="shared" si="32"/>
        <v>0.33329999999999999</v>
      </c>
      <c r="U308" s="4">
        <f t="shared" si="33"/>
        <v>1000</v>
      </c>
      <c r="V308" s="6">
        <f t="shared" si="34"/>
        <v>0.33329999999999999</v>
      </c>
      <c r="W308" s="4">
        <f t="shared" si="35"/>
        <v>1000</v>
      </c>
      <c r="X308" s="6">
        <f t="shared" si="36"/>
        <v>0.33329999999999999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 t="s">
        <v>45</v>
      </c>
      <c r="F309" s="7" t="s">
        <v>46</v>
      </c>
      <c r="G309" s="7" t="s">
        <v>381</v>
      </c>
      <c r="H309" s="7" t="s">
        <v>382</v>
      </c>
      <c r="I309" s="7" t="s">
        <v>49</v>
      </c>
      <c r="J309" s="7" t="s">
        <v>50</v>
      </c>
      <c r="K309" s="7" t="s">
        <v>110</v>
      </c>
      <c r="L309" s="7" t="s">
        <v>111</v>
      </c>
      <c r="M309" s="8">
        <v>500</v>
      </c>
      <c r="N309" s="8">
        <v>500</v>
      </c>
      <c r="O309" s="8">
        <v>0</v>
      </c>
      <c r="P309" s="8">
        <v>0</v>
      </c>
      <c r="Q309" s="8">
        <v>0</v>
      </c>
      <c r="R309" s="8">
        <v>500</v>
      </c>
      <c r="S309" s="4">
        <f t="shared" si="31"/>
        <v>500</v>
      </c>
      <c r="T309" s="6">
        <f t="shared" si="32"/>
        <v>0</v>
      </c>
      <c r="U309" s="4">
        <f t="shared" si="33"/>
        <v>500</v>
      </c>
      <c r="V309" s="6">
        <f t="shared" si="34"/>
        <v>0</v>
      </c>
      <c r="W309" s="4">
        <f t="shared" si="35"/>
        <v>500</v>
      </c>
      <c r="X309" s="6">
        <f t="shared" si="36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 t="s">
        <v>45</v>
      </c>
      <c r="F310" s="7" t="s">
        <v>46</v>
      </c>
      <c r="G310" s="7" t="s">
        <v>381</v>
      </c>
      <c r="H310" s="7" t="s">
        <v>382</v>
      </c>
      <c r="I310" s="7" t="s">
        <v>49</v>
      </c>
      <c r="J310" s="7" t="s">
        <v>50</v>
      </c>
      <c r="K310" s="7" t="s">
        <v>62</v>
      </c>
      <c r="L310" s="7" t="s">
        <v>63</v>
      </c>
      <c r="M310" s="8">
        <v>1000</v>
      </c>
      <c r="N310" s="8">
        <v>1000</v>
      </c>
      <c r="O310" s="8">
        <v>0</v>
      </c>
      <c r="P310" s="8">
        <v>0</v>
      </c>
      <c r="Q310" s="8">
        <v>0</v>
      </c>
      <c r="R310" s="8">
        <v>1000</v>
      </c>
      <c r="S310" s="4">
        <f t="shared" si="31"/>
        <v>1000</v>
      </c>
      <c r="T310" s="6">
        <f t="shared" si="32"/>
        <v>0</v>
      </c>
      <c r="U310" s="4">
        <f t="shared" si="33"/>
        <v>1000</v>
      </c>
      <c r="V310" s="6">
        <f t="shared" si="34"/>
        <v>0</v>
      </c>
      <c r="W310" s="4">
        <f t="shared" si="35"/>
        <v>1000</v>
      </c>
      <c r="X310" s="6">
        <f t="shared" si="36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>
        <f>IF(E311="","",IF(AND(H311=H312,J311=J312),"",MAX($D$3:D310)+1))</f>
        <v>46</v>
      </c>
      <c r="E311" s="7" t="s">
        <v>45</v>
      </c>
      <c r="F311" s="7" t="s">
        <v>46</v>
      </c>
      <c r="G311" s="7" t="s">
        <v>381</v>
      </c>
      <c r="H311" s="7" t="s">
        <v>382</v>
      </c>
      <c r="I311" s="7" t="s">
        <v>49</v>
      </c>
      <c r="J311" s="7" t="s">
        <v>50</v>
      </c>
      <c r="K311" s="7" t="s">
        <v>129</v>
      </c>
      <c r="L311" s="7" t="s">
        <v>130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4">
        <f t="shared" si="31"/>
        <v>0</v>
      </c>
      <c r="T311" s="6">
        <f t="shared" si="32"/>
        <v>0</v>
      </c>
      <c r="U311" s="4">
        <f t="shared" si="33"/>
        <v>0</v>
      </c>
      <c r="V311" s="6">
        <f t="shared" si="34"/>
        <v>0</v>
      </c>
      <c r="W311" s="4">
        <f t="shared" si="35"/>
        <v>0</v>
      </c>
      <c r="X311" s="6">
        <f t="shared" si="36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 t="s">
        <v>45</v>
      </c>
      <c r="F312" s="7" t="s">
        <v>46</v>
      </c>
      <c r="G312" s="7" t="s">
        <v>381</v>
      </c>
      <c r="H312" s="7" t="s">
        <v>382</v>
      </c>
      <c r="I312" s="7" t="s">
        <v>64</v>
      </c>
      <c r="J312" s="7" t="s">
        <v>65</v>
      </c>
      <c r="K312" s="7" t="s">
        <v>389</v>
      </c>
      <c r="L312" s="7" t="s">
        <v>67</v>
      </c>
      <c r="M312" s="8">
        <v>500</v>
      </c>
      <c r="N312" s="8">
        <v>500</v>
      </c>
      <c r="O312" s="8">
        <v>0</v>
      </c>
      <c r="P312" s="8">
        <v>464.98</v>
      </c>
      <c r="Q312" s="8">
        <v>464.98</v>
      </c>
      <c r="R312" s="8">
        <v>500</v>
      </c>
      <c r="S312" s="4">
        <f t="shared" si="31"/>
        <v>35.019999999999982</v>
      </c>
      <c r="T312" s="6">
        <f t="shared" si="32"/>
        <v>0.93</v>
      </c>
      <c r="U312" s="4">
        <f t="shared" si="33"/>
        <v>35.019999999999982</v>
      </c>
      <c r="V312" s="6">
        <f t="shared" si="34"/>
        <v>0.93</v>
      </c>
      <c r="W312" s="4">
        <f t="shared" si="35"/>
        <v>35.019999999999982</v>
      </c>
      <c r="X312" s="6">
        <f t="shared" si="36"/>
        <v>0.93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>
        <f>IF(E313="","",IF(AND(H313=H314,J313=J314),"",MAX($D$3:D312)+1))</f>
        <v>47</v>
      </c>
      <c r="E313" s="7" t="s">
        <v>45</v>
      </c>
      <c r="F313" s="7" t="s">
        <v>46</v>
      </c>
      <c r="G313" s="7" t="s">
        <v>381</v>
      </c>
      <c r="H313" s="7" t="s">
        <v>382</v>
      </c>
      <c r="I313" s="7" t="s">
        <v>64</v>
      </c>
      <c r="J313" s="7" t="s">
        <v>65</v>
      </c>
      <c r="K313" s="7" t="s">
        <v>70</v>
      </c>
      <c r="L313" s="7" t="s">
        <v>71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4">
        <f t="shared" si="31"/>
        <v>0</v>
      </c>
      <c r="T313" s="6">
        <f t="shared" si="32"/>
        <v>0</v>
      </c>
      <c r="U313" s="4">
        <f t="shared" si="33"/>
        <v>0</v>
      </c>
      <c r="V313" s="6">
        <f t="shared" si="34"/>
        <v>0</v>
      </c>
      <c r="W313" s="4">
        <f t="shared" si="35"/>
        <v>0</v>
      </c>
      <c r="X313" s="6">
        <f t="shared" si="36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 t="s">
        <v>45</v>
      </c>
      <c r="F314" s="7" t="s">
        <v>46</v>
      </c>
      <c r="G314" s="7" t="s">
        <v>381</v>
      </c>
      <c r="H314" s="7" t="s">
        <v>382</v>
      </c>
      <c r="I314" s="7" t="s">
        <v>74</v>
      </c>
      <c r="J314" s="7" t="s">
        <v>75</v>
      </c>
      <c r="K314" s="7" t="s">
        <v>76</v>
      </c>
      <c r="L314" s="7" t="s">
        <v>77</v>
      </c>
      <c r="M314" s="8">
        <v>3000</v>
      </c>
      <c r="N314" s="8">
        <v>3071.1</v>
      </c>
      <c r="O314" s="8">
        <v>203.76</v>
      </c>
      <c r="P314" s="8">
        <v>2839.49</v>
      </c>
      <c r="Q314" s="8">
        <v>2839.49</v>
      </c>
      <c r="R314" s="8">
        <v>3000</v>
      </c>
      <c r="S314" s="4">
        <f t="shared" si="31"/>
        <v>-43.25</v>
      </c>
      <c r="T314" s="6">
        <f t="shared" si="32"/>
        <v>1.0144</v>
      </c>
      <c r="U314" s="4">
        <f t="shared" si="33"/>
        <v>27.850000000000364</v>
      </c>
      <c r="V314" s="6">
        <f t="shared" si="34"/>
        <v>0.9909</v>
      </c>
      <c r="W314" s="4">
        <f t="shared" si="35"/>
        <v>-43.25</v>
      </c>
      <c r="X314" s="6">
        <f t="shared" si="36"/>
        <v>1.0144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 t="s">
        <v>45</v>
      </c>
      <c r="F315" s="7" t="s">
        <v>46</v>
      </c>
      <c r="G315" s="7" t="s">
        <v>381</v>
      </c>
      <c r="H315" s="7" t="s">
        <v>382</v>
      </c>
      <c r="I315" s="7" t="s">
        <v>74</v>
      </c>
      <c r="J315" s="7" t="s">
        <v>75</v>
      </c>
      <c r="K315" s="7" t="s">
        <v>390</v>
      </c>
      <c r="L315" s="7" t="s">
        <v>391</v>
      </c>
      <c r="M315" s="8">
        <v>600</v>
      </c>
      <c r="N315" s="8">
        <v>600</v>
      </c>
      <c r="O315" s="8">
        <v>0</v>
      </c>
      <c r="P315" s="8">
        <v>524.96</v>
      </c>
      <c r="Q315" s="8">
        <v>524.96</v>
      </c>
      <c r="R315" s="8">
        <v>600</v>
      </c>
      <c r="S315" s="4">
        <f t="shared" si="31"/>
        <v>75.039999999999964</v>
      </c>
      <c r="T315" s="6">
        <f t="shared" si="32"/>
        <v>0.87490000000000001</v>
      </c>
      <c r="U315" s="4">
        <f t="shared" si="33"/>
        <v>75.039999999999964</v>
      </c>
      <c r="V315" s="6">
        <f t="shared" si="34"/>
        <v>0.87490000000000001</v>
      </c>
      <c r="W315" s="4">
        <f t="shared" si="35"/>
        <v>75.039999999999964</v>
      </c>
      <c r="X315" s="6">
        <f t="shared" si="36"/>
        <v>0.87490000000000001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 t="s">
        <v>45</v>
      </c>
      <c r="F316" s="7" t="s">
        <v>46</v>
      </c>
      <c r="G316" s="7" t="s">
        <v>381</v>
      </c>
      <c r="H316" s="7" t="s">
        <v>382</v>
      </c>
      <c r="I316" s="7" t="s">
        <v>74</v>
      </c>
      <c r="J316" s="7" t="s">
        <v>75</v>
      </c>
      <c r="K316" s="7" t="s">
        <v>174</v>
      </c>
      <c r="L316" s="7" t="s">
        <v>175</v>
      </c>
      <c r="M316" s="8">
        <v>10800</v>
      </c>
      <c r="N316" s="8">
        <v>10800</v>
      </c>
      <c r="O316" s="8">
        <v>0</v>
      </c>
      <c r="P316" s="8">
        <v>9834.2900000000009</v>
      </c>
      <c r="Q316" s="8">
        <v>9834.2900000000009</v>
      </c>
      <c r="R316" s="8">
        <v>10800</v>
      </c>
      <c r="S316" s="4">
        <f t="shared" si="31"/>
        <v>965.70999999999913</v>
      </c>
      <c r="T316" s="6">
        <f t="shared" si="32"/>
        <v>0.91059999999999997</v>
      </c>
      <c r="U316" s="4">
        <f t="shared" si="33"/>
        <v>965.70999999999913</v>
      </c>
      <c r="V316" s="6">
        <f t="shared" si="34"/>
        <v>0.91059999999999997</v>
      </c>
      <c r="W316" s="4">
        <f t="shared" si="35"/>
        <v>965.70999999999913</v>
      </c>
      <c r="X316" s="6">
        <f t="shared" si="36"/>
        <v>0.91059999999999997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 t="s">
        <v>45</v>
      </c>
      <c r="F317" s="7" t="s">
        <v>46</v>
      </c>
      <c r="G317" s="7" t="s">
        <v>381</v>
      </c>
      <c r="H317" s="7" t="s">
        <v>382</v>
      </c>
      <c r="I317" s="7" t="s">
        <v>74</v>
      </c>
      <c r="J317" s="7" t="s">
        <v>75</v>
      </c>
      <c r="K317" s="7" t="s">
        <v>392</v>
      </c>
      <c r="L317" s="7" t="s">
        <v>393</v>
      </c>
      <c r="M317" s="8">
        <v>500</v>
      </c>
      <c r="N317" s="8">
        <v>500</v>
      </c>
      <c r="O317" s="8">
        <v>0</v>
      </c>
      <c r="P317" s="8">
        <v>482.8</v>
      </c>
      <c r="Q317" s="8">
        <v>482.8</v>
      </c>
      <c r="R317" s="8">
        <v>500</v>
      </c>
      <c r="S317" s="4">
        <f t="shared" si="31"/>
        <v>17.199999999999989</v>
      </c>
      <c r="T317" s="6">
        <f t="shared" si="32"/>
        <v>0.96560000000000001</v>
      </c>
      <c r="U317" s="4">
        <f t="shared" si="33"/>
        <v>17.199999999999989</v>
      </c>
      <c r="V317" s="6">
        <f t="shared" si="34"/>
        <v>0.96560000000000001</v>
      </c>
      <c r="W317" s="4">
        <f t="shared" si="35"/>
        <v>17.199999999999989</v>
      </c>
      <c r="X317" s="6">
        <f t="shared" si="36"/>
        <v>0.96560000000000001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 t="s">
        <v>45</v>
      </c>
      <c r="F318" s="7" t="s">
        <v>46</v>
      </c>
      <c r="G318" s="7" t="s">
        <v>381</v>
      </c>
      <c r="H318" s="7" t="s">
        <v>382</v>
      </c>
      <c r="I318" s="7" t="s">
        <v>74</v>
      </c>
      <c r="J318" s="7" t="s">
        <v>75</v>
      </c>
      <c r="K318" s="7" t="s">
        <v>80</v>
      </c>
      <c r="L318" s="7" t="s">
        <v>394</v>
      </c>
      <c r="M318" s="8">
        <v>2800</v>
      </c>
      <c r="N318" s="8">
        <v>2800</v>
      </c>
      <c r="O318" s="8">
        <v>0</v>
      </c>
      <c r="P318" s="8">
        <v>2732.99</v>
      </c>
      <c r="Q318" s="8">
        <v>2732.99</v>
      </c>
      <c r="R318" s="8">
        <v>2800</v>
      </c>
      <c r="S318" s="4">
        <f t="shared" si="31"/>
        <v>67.010000000000218</v>
      </c>
      <c r="T318" s="6">
        <f t="shared" si="32"/>
        <v>0.97609999999999997</v>
      </c>
      <c r="U318" s="4">
        <f t="shared" si="33"/>
        <v>67.010000000000218</v>
      </c>
      <c r="V318" s="6">
        <f t="shared" si="34"/>
        <v>0.97609999999999997</v>
      </c>
      <c r="W318" s="4">
        <f t="shared" si="35"/>
        <v>67.010000000000218</v>
      </c>
      <c r="X318" s="6">
        <f t="shared" si="36"/>
        <v>0.97609999999999997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 t="s">
        <v>45</v>
      </c>
      <c r="F319" s="7" t="s">
        <v>46</v>
      </c>
      <c r="G319" s="7" t="s">
        <v>381</v>
      </c>
      <c r="H319" s="7" t="s">
        <v>382</v>
      </c>
      <c r="I319" s="7" t="s">
        <v>74</v>
      </c>
      <c r="J319" s="7" t="s">
        <v>75</v>
      </c>
      <c r="K319" s="7" t="s">
        <v>84</v>
      </c>
      <c r="L319" s="7" t="s">
        <v>261</v>
      </c>
      <c r="M319" s="8">
        <v>1000</v>
      </c>
      <c r="N319" s="8">
        <v>1000</v>
      </c>
      <c r="O319" s="8">
        <v>0</v>
      </c>
      <c r="P319" s="8">
        <v>630.64</v>
      </c>
      <c r="Q319" s="8">
        <v>630.64</v>
      </c>
      <c r="R319" s="8">
        <v>1000</v>
      </c>
      <c r="S319" s="4">
        <f t="shared" si="31"/>
        <v>369.36</v>
      </c>
      <c r="T319" s="6">
        <f t="shared" si="32"/>
        <v>0.63060000000000005</v>
      </c>
      <c r="U319" s="4">
        <f t="shared" si="33"/>
        <v>369.36</v>
      </c>
      <c r="V319" s="6">
        <f t="shared" si="34"/>
        <v>0.63060000000000005</v>
      </c>
      <c r="W319" s="4">
        <f t="shared" si="35"/>
        <v>369.36</v>
      </c>
      <c r="X319" s="6">
        <f t="shared" si="36"/>
        <v>0.63060000000000005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 t="s">
        <v>45</v>
      </c>
      <c r="F320" s="7" t="s">
        <v>46</v>
      </c>
      <c r="G320" s="7" t="s">
        <v>381</v>
      </c>
      <c r="H320" s="7" t="s">
        <v>382</v>
      </c>
      <c r="I320" s="7" t="s">
        <v>74</v>
      </c>
      <c r="J320" s="7" t="s">
        <v>75</v>
      </c>
      <c r="K320" s="7" t="s">
        <v>337</v>
      </c>
      <c r="L320" s="7" t="s">
        <v>93</v>
      </c>
      <c r="M320" s="8">
        <v>7500</v>
      </c>
      <c r="N320" s="8">
        <v>10115.879999999999</v>
      </c>
      <c r="O320" s="8">
        <v>2350</v>
      </c>
      <c r="P320" s="8">
        <v>7577.88</v>
      </c>
      <c r="Q320" s="8">
        <v>7577.88</v>
      </c>
      <c r="R320" s="8">
        <v>7500</v>
      </c>
      <c r="S320" s="4">
        <f t="shared" si="31"/>
        <v>-2427.88</v>
      </c>
      <c r="T320" s="6">
        <f t="shared" si="32"/>
        <v>1.3237000000000001</v>
      </c>
      <c r="U320" s="4">
        <f t="shared" si="33"/>
        <v>187.99999999999909</v>
      </c>
      <c r="V320" s="6">
        <f t="shared" si="34"/>
        <v>0.98140000000000005</v>
      </c>
      <c r="W320" s="4">
        <f t="shared" si="35"/>
        <v>-2427.88</v>
      </c>
      <c r="X320" s="6">
        <f t="shared" si="36"/>
        <v>1.3237000000000001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 t="s">
        <v>45</v>
      </c>
      <c r="F321" s="7" t="s">
        <v>46</v>
      </c>
      <c r="G321" s="7" t="s">
        <v>381</v>
      </c>
      <c r="H321" s="7" t="s">
        <v>382</v>
      </c>
      <c r="I321" s="7" t="s">
        <v>74</v>
      </c>
      <c r="J321" s="7" t="s">
        <v>75</v>
      </c>
      <c r="K321" s="7" t="s">
        <v>86</v>
      </c>
      <c r="L321" s="7" t="s">
        <v>87</v>
      </c>
      <c r="M321" s="8">
        <v>1000</v>
      </c>
      <c r="N321" s="8">
        <v>1000</v>
      </c>
      <c r="O321" s="8">
        <v>0</v>
      </c>
      <c r="P321" s="8">
        <v>952.71</v>
      </c>
      <c r="Q321" s="8">
        <v>952.71</v>
      </c>
      <c r="R321" s="8">
        <v>1000</v>
      </c>
      <c r="S321" s="4">
        <f t="shared" si="31"/>
        <v>47.289999999999964</v>
      </c>
      <c r="T321" s="6">
        <f t="shared" si="32"/>
        <v>0.95269999999999999</v>
      </c>
      <c r="U321" s="4">
        <f t="shared" si="33"/>
        <v>47.289999999999964</v>
      </c>
      <c r="V321" s="6">
        <f t="shared" si="34"/>
        <v>0.95269999999999999</v>
      </c>
      <c r="W321" s="4">
        <f t="shared" si="35"/>
        <v>47.289999999999964</v>
      </c>
      <c r="X321" s="6">
        <f t="shared" si="36"/>
        <v>0.95269999999999999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 t="s">
        <v>45</v>
      </c>
      <c r="F322" s="7" t="s">
        <v>46</v>
      </c>
      <c r="G322" s="7" t="s">
        <v>381</v>
      </c>
      <c r="H322" s="7" t="s">
        <v>382</v>
      </c>
      <c r="I322" s="7" t="s">
        <v>74</v>
      </c>
      <c r="J322" s="7" t="s">
        <v>75</v>
      </c>
      <c r="K322" s="7" t="s">
        <v>90</v>
      </c>
      <c r="L322" s="7" t="s">
        <v>91</v>
      </c>
      <c r="M322" s="8">
        <v>500</v>
      </c>
      <c r="N322" s="8">
        <v>500</v>
      </c>
      <c r="O322" s="8">
        <v>0</v>
      </c>
      <c r="P322" s="8">
        <v>484.49</v>
      </c>
      <c r="Q322" s="8">
        <v>484.49</v>
      </c>
      <c r="R322" s="8">
        <v>500</v>
      </c>
      <c r="S322" s="4">
        <f t="shared" si="31"/>
        <v>15.509999999999991</v>
      </c>
      <c r="T322" s="6">
        <f t="shared" si="32"/>
        <v>0.96899999999999997</v>
      </c>
      <c r="U322" s="4">
        <f t="shared" si="33"/>
        <v>15.509999999999991</v>
      </c>
      <c r="V322" s="6">
        <f t="shared" si="34"/>
        <v>0.96899999999999997</v>
      </c>
      <c r="W322" s="4">
        <f t="shared" si="35"/>
        <v>15.509999999999991</v>
      </c>
      <c r="X322" s="6">
        <f t="shared" si="36"/>
        <v>0.96899999999999997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>
        <f>IF(E323="","",IF(AND(H323=H324,J323=J324),"",MAX($D$3:D322)+1))</f>
        <v>48</v>
      </c>
      <c r="E323" s="7" t="s">
        <v>45</v>
      </c>
      <c r="F323" s="7" t="s">
        <v>46</v>
      </c>
      <c r="G323" s="7" t="s">
        <v>381</v>
      </c>
      <c r="H323" s="7" t="s">
        <v>382</v>
      </c>
      <c r="I323" s="7" t="s">
        <v>74</v>
      </c>
      <c r="J323" s="7" t="s">
        <v>75</v>
      </c>
      <c r="K323" s="7" t="s">
        <v>158</v>
      </c>
      <c r="L323" s="7" t="s">
        <v>395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4">
        <f t="shared" si="31"/>
        <v>0</v>
      </c>
      <c r="T323" s="6">
        <f t="shared" si="32"/>
        <v>0</v>
      </c>
      <c r="U323" s="4">
        <f t="shared" si="33"/>
        <v>0</v>
      </c>
      <c r="V323" s="6">
        <f t="shared" si="34"/>
        <v>0</v>
      </c>
      <c r="W323" s="4">
        <f t="shared" si="35"/>
        <v>0</v>
      </c>
      <c r="X323" s="6">
        <f t="shared" si="36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 t="s">
        <v>45</v>
      </c>
      <c r="F324" s="7" t="s">
        <v>46</v>
      </c>
      <c r="G324" s="7" t="s">
        <v>396</v>
      </c>
      <c r="H324" s="7" t="s">
        <v>397</v>
      </c>
      <c r="I324" s="7" t="s">
        <v>74</v>
      </c>
      <c r="J324" s="7" t="s">
        <v>75</v>
      </c>
      <c r="K324" s="7" t="s">
        <v>398</v>
      </c>
      <c r="L324" s="7" t="s">
        <v>399</v>
      </c>
      <c r="M324" s="8">
        <v>12500</v>
      </c>
      <c r="N324" s="8">
        <v>12500</v>
      </c>
      <c r="O324" s="8">
        <v>0</v>
      </c>
      <c r="P324" s="8">
        <v>12500</v>
      </c>
      <c r="Q324" s="8">
        <v>12500</v>
      </c>
      <c r="R324" s="8">
        <v>12750</v>
      </c>
      <c r="S324" s="4">
        <f t="shared" si="31"/>
        <v>0</v>
      </c>
      <c r="T324" s="6">
        <f t="shared" si="32"/>
        <v>1</v>
      </c>
      <c r="U324" s="4">
        <f t="shared" si="33"/>
        <v>0</v>
      </c>
      <c r="V324" s="6">
        <f t="shared" si="34"/>
        <v>1</v>
      </c>
      <c r="W324" s="4">
        <f t="shared" si="35"/>
        <v>250</v>
      </c>
      <c r="X324" s="6">
        <f t="shared" si="36"/>
        <v>0.98040000000000005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 t="s">
        <v>45</v>
      </c>
      <c r="F325" s="7" t="s">
        <v>46</v>
      </c>
      <c r="G325" s="7" t="s">
        <v>396</v>
      </c>
      <c r="H325" s="7" t="s">
        <v>397</v>
      </c>
      <c r="I325" s="7" t="s">
        <v>74</v>
      </c>
      <c r="J325" s="7" t="s">
        <v>75</v>
      </c>
      <c r="K325" s="7" t="s">
        <v>400</v>
      </c>
      <c r="L325" s="7" t="s">
        <v>401</v>
      </c>
      <c r="M325" s="8">
        <v>55000</v>
      </c>
      <c r="N325" s="8">
        <v>55000</v>
      </c>
      <c r="O325" s="8">
        <v>0</v>
      </c>
      <c r="P325" s="8">
        <v>53800</v>
      </c>
      <c r="Q325" s="8">
        <v>53800</v>
      </c>
      <c r="R325" s="8">
        <v>55000</v>
      </c>
      <c r="S325" s="4">
        <f t="shared" ref="S325:S388" si="37">M325-O325-Q325</f>
        <v>1200</v>
      </c>
      <c r="T325" s="6">
        <f t="shared" ref="T325:T388" si="38">IF(M325=0,0,ROUND((O325+Q325)/M325,4))</f>
        <v>0.97819999999999996</v>
      </c>
      <c r="U325" s="4">
        <f t="shared" ref="U325:U388" si="39">N325-O325-Q325</f>
        <v>1200</v>
      </c>
      <c r="V325" s="6">
        <f t="shared" ref="V325:V388" si="40">IF(N325=0,0,ROUND((O325+Q325)/N325,4))</f>
        <v>0.97819999999999996</v>
      </c>
      <c r="W325" s="4">
        <f t="shared" ref="W325:W388" si="41">R325-O325-Q325</f>
        <v>1200</v>
      </c>
      <c r="X325" s="6">
        <f t="shared" ref="X325:X388" si="42">IF(R325=0,0,ROUND((O325+Q325)/R325,4))</f>
        <v>0.97819999999999996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 t="s">
        <v>45</v>
      </c>
      <c r="F326" s="7" t="s">
        <v>46</v>
      </c>
      <c r="G326" s="7" t="s">
        <v>396</v>
      </c>
      <c r="H326" s="7" t="s">
        <v>397</v>
      </c>
      <c r="I326" s="7" t="s">
        <v>74</v>
      </c>
      <c r="J326" s="7" t="s">
        <v>75</v>
      </c>
      <c r="K326" s="7" t="s">
        <v>402</v>
      </c>
      <c r="L326" s="7" t="s">
        <v>403</v>
      </c>
      <c r="M326" s="8">
        <v>20000</v>
      </c>
      <c r="N326" s="8">
        <v>20000</v>
      </c>
      <c r="O326" s="8">
        <v>0</v>
      </c>
      <c r="P326" s="8">
        <v>13500</v>
      </c>
      <c r="Q326" s="8">
        <v>13500</v>
      </c>
      <c r="R326" s="8">
        <v>20000</v>
      </c>
      <c r="S326" s="4">
        <f t="shared" si="37"/>
        <v>6500</v>
      </c>
      <c r="T326" s="6">
        <f t="shared" si="38"/>
        <v>0.67500000000000004</v>
      </c>
      <c r="U326" s="4">
        <f t="shared" si="39"/>
        <v>6500</v>
      </c>
      <c r="V326" s="6">
        <f t="shared" si="40"/>
        <v>0.67500000000000004</v>
      </c>
      <c r="W326" s="4">
        <f t="shared" si="41"/>
        <v>6500</v>
      </c>
      <c r="X326" s="6">
        <f t="shared" si="42"/>
        <v>0.67500000000000004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>
        <f>IF(E327="","",IF(AND(H327=H328,J327=J328),"",MAX($D$3:D326)+1))</f>
        <v>49</v>
      </c>
      <c r="E327" s="7" t="s">
        <v>45</v>
      </c>
      <c r="F327" s="7" t="s">
        <v>46</v>
      </c>
      <c r="G327" s="7" t="s">
        <v>396</v>
      </c>
      <c r="H327" s="7" t="s">
        <v>397</v>
      </c>
      <c r="I327" s="7" t="s">
        <v>74</v>
      </c>
      <c r="J327" s="7" t="s">
        <v>75</v>
      </c>
      <c r="K327" s="7" t="s">
        <v>152</v>
      </c>
      <c r="L327" s="7" t="s">
        <v>404</v>
      </c>
      <c r="M327" s="8">
        <v>12300</v>
      </c>
      <c r="N327" s="8">
        <v>12300</v>
      </c>
      <c r="O327" s="8">
        <v>0</v>
      </c>
      <c r="P327" s="8">
        <v>12300</v>
      </c>
      <c r="Q327" s="8">
        <v>12300</v>
      </c>
      <c r="R327" s="8">
        <v>12300</v>
      </c>
      <c r="S327" s="4">
        <f t="shared" si="37"/>
        <v>0</v>
      </c>
      <c r="T327" s="6">
        <f t="shared" si="38"/>
        <v>1</v>
      </c>
      <c r="U327" s="4">
        <f t="shared" si="39"/>
        <v>0</v>
      </c>
      <c r="V327" s="6">
        <f t="shared" si="40"/>
        <v>1</v>
      </c>
      <c r="W327" s="4">
        <f t="shared" si="41"/>
        <v>0</v>
      </c>
      <c r="X327" s="6">
        <f t="shared" si="42"/>
        <v>1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 t="s">
        <v>45</v>
      </c>
      <c r="F328" s="7" t="s">
        <v>46</v>
      </c>
      <c r="G328" s="7" t="s">
        <v>405</v>
      </c>
      <c r="H328" s="7" t="s">
        <v>406</v>
      </c>
      <c r="I328" s="7" t="s">
        <v>49</v>
      </c>
      <c r="J328" s="7" t="s">
        <v>50</v>
      </c>
      <c r="K328" s="7" t="s">
        <v>100</v>
      </c>
      <c r="L328" s="7" t="s">
        <v>407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4">
        <f t="shared" si="37"/>
        <v>0</v>
      </c>
      <c r="T328" s="6">
        <f t="shared" si="38"/>
        <v>0</v>
      </c>
      <c r="U328" s="4">
        <f t="shared" si="39"/>
        <v>0</v>
      </c>
      <c r="V328" s="6">
        <f t="shared" si="40"/>
        <v>0</v>
      </c>
      <c r="W328" s="4">
        <f t="shared" si="41"/>
        <v>0</v>
      </c>
      <c r="X328" s="6">
        <f t="shared" si="42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 t="s">
        <v>45</v>
      </c>
      <c r="F329" s="7" t="s">
        <v>46</v>
      </c>
      <c r="G329" s="7" t="s">
        <v>405</v>
      </c>
      <c r="H329" s="7" t="s">
        <v>406</v>
      </c>
      <c r="I329" s="7" t="s">
        <v>49</v>
      </c>
      <c r="J329" s="7" t="s">
        <v>50</v>
      </c>
      <c r="K329" s="7" t="s">
        <v>105</v>
      </c>
      <c r="L329" s="7" t="s">
        <v>408</v>
      </c>
      <c r="M329" s="8">
        <v>51369</v>
      </c>
      <c r="N329" s="8">
        <v>51369</v>
      </c>
      <c r="O329" s="8">
        <v>0</v>
      </c>
      <c r="P329" s="8">
        <v>51369</v>
      </c>
      <c r="Q329" s="8">
        <v>51369</v>
      </c>
      <c r="R329" s="8">
        <v>51369</v>
      </c>
      <c r="S329" s="4">
        <f t="shared" si="37"/>
        <v>0</v>
      </c>
      <c r="T329" s="6">
        <f t="shared" si="38"/>
        <v>1</v>
      </c>
      <c r="U329" s="4">
        <f t="shared" si="39"/>
        <v>0</v>
      </c>
      <c r="V329" s="6">
        <f t="shared" si="40"/>
        <v>1</v>
      </c>
      <c r="W329" s="4">
        <f t="shared" si="41"/>
        <v>0</v>
      </c>
      <c r="X329" s="6">
        <f t="shared" si="42"/>
        <v>1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 t="s">
        <v>45</v>
      </c>
      <c r="F330" s="7" t="s">
        <v>46</v>
      </c>
      <c r="G330" s="7" t="s">
        <v>405</v>
      </c>
      <c r="H330" s="7" t="s">
        <v>406</v>
      </c>
      <c r="I330" s="7" t="s">
        <v>49</v>
      </c>
      <c r="J330" s="7" t="s">
        <v>50</v>
      </c>
      <c r="K330" s="7" t="s">
        <v>106</v>
      </c>
      <c r="L330" s="7" t="s">
        <v>409</v>
      </c>
      <c r="M330" s="8">
        <v>42896</v>
      </c>
      <c r="N330" s="8">
        <v>42896</v>
      </c>
      <c r="O330" s="8">
        <v>0</v>
      </c>
      <c r="P330" s="8">
        <v>42896</v>
      </c>
      <c r="Q330" s="8">
        <v>42896</v>
      </c>
      <c r="R330" s="8">
        <v>42896</v>
      </c>
      <c r="S330" s="4">
        <f t="shared" si="37"/>
        <v>0</v>
      </c>
      <c r="T330" s="6">
        <f t="shared" si="38"/>
        <v>1</v>
      </c>
      <c r="U330" s="4">
        <f t="shared" si="39"/>
        <v>0</v>
      </c>
      <c r="V330" s="6">
        <f t="shared" si="40"/>
        <v>1</v>
      </c>
      <c r="W330" s="4">
        <f t="shared" si="41"/>
        <v>0</v>
      </c>
      <c r="X330" s="6">
        <f t="shared" si="42"/>
        <v>1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 t="s">
        <v>45</v>
      </c>
      <c r="F331" s="7" t="s">
        <v>46</v>
      </c>
      <c r="G331" s="7" t="s">
        <v>405</v>
      </c>
      <c r="H331" s="7" t="s">
        <v>406</v>
      </c>
      <c r="I331" s="7" t="s">
        <v>49</v>
      </c>
      <c r="J331" s="7" t="s">
        <v>50</v>
      </c>
      <c r="K331" s="7" t="s">
        <v>349</v>
      </c>
      <c r="L331" s="7" t="s">
        <v>409</v>
      </c>
      <c r="M331" s="8">
        <v>33706</v>
      </c>
      <c r="N331" s="8">
        <v>33706</v>
      </c>
      <c r="O331" s="8">
        <v>0</v>
      </c>
      <c r="P331" s="8">
        <v>33706</v>
      </c>
      <c r="Q331" s="8">
        <v>33706</v>
      </c>
      <c r="R331" s="8">
        <v>33706</v>
      </c>
      <c r="S331" s="4">
        <f t="shared" si="37"/>
        <v>0</v>
      </c>
      <c r="T331" s="6">
        <f t="shared" si="38"/>
        <v>1</v>
      </c>
      <c r="U331" s="4">
        <f t="shared" si="39"/>
        <v>0</v>
      </c>
      <c r="V331" s="6">
        <f t="shared" si="40"/>
        <v>1</v>
      </c>
      <c r="W331" s="4">
        <f t="shared" si="41"/>
        <v>0</v>
      </c>
      <c r="X331" s="6">
        <f t="shared" si="42"/>
        <v>1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 t="s">
        <v>45</v>
      </c>
      <c r="F332" s="7" t="s">
        <v>46</v>
      </c>
      <c r="G332" s="7" t="s">
        <v>405</v>
      </c>
      <c r="H332" s="7" t="s">
        <v>406</v>
      </c>
      <c r="I332" s="7" t="s">
        <v>49</v>
      </c>
      <c r="J332" s="7" t="s">
        <v>50</v>
      </c>
      <c r="K332" s="7" t="s">
        <v>210</v>
      </c>
      <c r="L332" s="7" t="s">
        <v>410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4">
        <f t="shared" si="37"/>
        <v>0</v>
      </c>
      <c r="T332" s="6">
        <f t="shared" si="38"/>
        <v>0</v>
      </c>
      <c r="U332" s="4">
        <f t="shared" si="39"/>
        <v>0</v>
      </c>
      <c r="V332" s="6">
        <f t="shared" si="40"/>
        <v>0</v>
      </c>
      <c r="W332" s="4">
        <f t="shared" si="41"/>
        <v>0</v>
      </c>
      <c r="X332" s="6">
        <f t="shared" si="42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 t="s">
        <v>45</v>
      </c>
      <c r="F333" s="7" t="s">
        <v>46</v>
      </c>
      <c r="G333" s="7" t="s">
        <v>405</v>
      </c>
      <c r="H333" s="7" t="s">
        <v>406</v>
      </c>
      <c r="I333" s="7" t="s">
        <v>49</v>
      </c>
      <c r="J333" s="7" t="s">
        <v>50</v>
      </c>
      <c r="K333" s="7" t="s">
        <v>212</v>
      </c>
      <c r="L333" s="7" t="s">
        <v>410</v>
      </c>
      <c r="M333" s="8">
        <v>27117</v>
      </c>
      <c r="N333" s="8">
        <v>27117</v>
      </c>
      <c r="O333" s="8">
        <v>0</v>
      </c>
      <c r="P333" s="8">
        <v>26870.36</v>
      </c>
      <c r="Q333" s="8">
        <v>26870.36</v>
      </c>
      <c r="R333" s="8">
        <v>27117</v>
      </c>
      <c r="S333" s="4">
        <f t="shared" si="37"/>
        <v>246.63999999999942</v>
      </c>
      <c r="T333" s="6">
        <f t="shared" si="38"/>
        <v>0.9909</v>
      </c>
      <c r="U333" s="4">
        <f t="shared" si="39"/>
        <v>246.63999999999942</v>
      </c>
      <c r="V333" s="6">
        <f t="shared" si="40"/>
        <v>0.9909</v>
      </c>
      <c r="W333" s="4">
        <f t="shared" si="41"/>
        <v>246.63999999999942</v>
      </c>
      <c r="X333" s="6">
        <f t="shared" si="42"/>
        <v>0.9909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 t="s">
        <v>45</v>
      </c>
      <c r="F334" s="7" t="s">
        <v>46</v>
      </c>
      <c r="G334" s="7" t="s">
        <v>405</v>
      </c>
      <c r="H334" s="7" t="s">
        <v>406</v>
      </c>
      <c r="I334" s="7" t="s">
        <v>49</v>
      </c>
      <c r="J334" s="7" t="s">
        <v>50</v>
      </c>
      <c r="K334" s="7" t="s">
        <v>47</v>
      </c>
      <c r="L334" s="7" t="s">
        <v>411</v>
      </c>
      <c r="M334" s="8">
        <v>29742</v>
      </c>
      <c r="N334" s="8">
        <v>21734</v>
      </c>
      <c r="O334" s="8">
        <v>0</v>
      </c>
      <c r="P334" s="8">
        <v>20511.72</v>
      </c>
      <c r="Q334" s="8">
        <v>20511.72</v>
      </c>
      <c r="R334" s="8">
        <v>29742</v>
      </c>
      <c r="S334" s="4">
        <f t="shared" si="37"/>
        <v>9230.2799999999988</v>
      </c>
      <c r="T334" s="6">
        <f t="shared" si="38"/>
        <v>0.68969999999999998</v>
      </c>
      <c r="U334" s="4">
        <f t="shared" si="39"/>
        <v>1222.2799999999988</v>
      </c>
      <c r="V334" s="6">
        <f t="shared" si="40"/>
        <v>0.94379999999999997</v>
      </c>
      <c r="W334" s="4">
        <f t="shared" si="41"/>
        <v>9230.2799999999988</v>
      </c>
      <c r="X334" s="6">
        <f t="shared" si="42"/>
        <v>0.68969999999999998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 t="s">
        <v>45</v>
      </c>
      <c r="F335" s="7" t="s">
        <v>46</v>
      </c>
      <c r="G335" s="7" t="s">
        <v>405</v>
      </c>
      <c r="H335" s="7" t="s">
        <v>406</v>
      </c>
      <c r="I335" s="7" t="s">
        <v>49</v>
      </c>
      <c r="J335" s="7" t="s">
        <v>50</v>
      </c>
      <c r="K335" s="7" t="s">
        <v>241</v>
      </c>
      <c r="L335" s="7" t="s">
        <v>410</v>
      </c>
      <c r="M335" s="8">
        <v>33335</v>
      </c>
      <c r="N335" s="8">
        <v>33335</v>
      </c>
      <c r="O335" s="8">
        <v>0</v>
      </c>
      <c r="P335" s="8">
        <v>33335</v>
      </c>
      <c r="Q335" s="8">
        <v>33335</v>
      </c>
      <c r="R335" s="8">
        <v>33335</v>
      </c>
      <c r="S335" s="4">
        <f t="shared" si="37"/>
        <v>0</v>
      </c>
      <c r="T335" s="6">
        <f t="shared" si="38"/>
        <v>1</v>
      </c>
      <c r="U335" s="4">
        <f t="shared" si="39"/>
        <v>0</v>
      </c>
      <c r="V335" s="6">
        <f t="shared" si="40"/>
        <v>1</v>
      </c>
      <c r="W335" s="4">
        <f t="shared" si="41"/>
        <v>0</v>
      </c>
      <c r="X335" s="6">
        <f t="shared" si="42"/>
        <v>1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 t="s">
        <v>45</v>
      </c>
      <c r="F336" s="7" t="s">
        <v>46</v>
      </c>
      <c r="G336" s="7" t="s">
        <v>405</v>
      </c>
      <c r="H336" s="7" t="s">
        <v>406</v>
      </c>
      <c r="I336" s="7" t="s">
        <v>49</v>
      </c>
      <c r="J336" s="7" t="s">
        <v>50</v>
      </c>
      <c r="K336" s="7" t="s">
        <v>53</v>
      </c>
      <c r="L336" s="7" t="s">
        <v>410</v>
      </c>
      <c r="M336" s="8">
        <v>33835</v>
      </c>
      <c r="N336" s="8">
        <v>33835</v>
      </c>
      <c r="O336" s="8">
        <v>0</v>
      </c>
      <c r="P336" s="8">
        <v>33835</v>
      </c>
      <c r="Q336" s="8">
        <v>33835</v>
      </c>
      <c r="R336" s="8">
        <v>33835</v>
      </c>
      <c r="S336" s="4">
        <f t="shared" si="37"/>
        <v>0</v>
      </c>
      <c r="T336" s="6">
        <f t="shared" si="38"/>
        <v>1</v>
      </c>
      <c r="U336" s="4">
        <f t="shared" si="39"/>
        <v>0</v>
      </c>
      <c r="V336" s="6">
        <f t="shared" si="40"/>
        <v>1</v>
      </c>
      <c r="W336" s="4">
        <f t="shared" si="41"/>
        <v>0</v>
      </c>
      <c r="X336" s="6">
        <f t="shared" si="42"/>
        <v>1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 t="s">
        <v>45</v>
      </c>
      <c r="F337" s="7" t="s">
        <v>46</v>
      </c>
      <c r="G337" s="7" t="s">
        <v>405</v>
      </c>
      <c r="H337" s="7" t="s">
        <v>406</v>
      </c>
      <c r="I337" s="7" t="s">
        <v>49</v>
      </c>
      <c r="J337" s="7" t="s">
        <v>50</v>
      </c>
      <c r="K337" s="7" t="s">
        <v>215</v>
      </c>
      <c r="L337" s="7" t="s">
        <v>410</v>
      </c>
      <c r="M337" s="8">
        <v>27117</v>
      </c>
      <c r="N337" s="8">
        <v>27117</v>
      </c>
      <c r="O337" s="8">
        <v>0</v>
      </c>
      <c r="P337" s="8">
        <v>27117</v>
      </c>
      <c r="Q337" s="8">
        <v>27117</v>
      </c>
      <c r="R337" s="8">
        <v>27117</v>
      </c>
      <c r="S337" s="4">
        <f t="shared" si="37"/>
        <v>0</v>
      </c>
      <c r="T337" s="6">
        <f t="shared" si="38"/>
        <v>1</v>
      </c>
      <c r="U337" s="4">
        <f t="shared" si="39"/>
        <v>0</v>
      </c>
      <c r="V337" s="6">
        <f t="shared" si="40"/>
        <v>1</v>
      </c>
      <c r="W337" s="4">
        <f t="shared" si="41"/>
        <v>0</v>
      </c>
      <c r="X337" s="6">
        <f t="shared" si="42"/>
        <v>1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 t="s">
        <v>45</v>
      </c>
      <c r="F338" s="7" t="s">
        <v>46</v>
      </c>
      <c r="G338" s="7" t="s">
        <v>405</v>
      </c>
      <c r="H338" s="7" t="s">
        <v>406</v>
      </c>
      <c r="I338" s="7" t="s">
        <v>49</v>
      </c>
      <c r="J338" s="7" t="s">
        <v>50</v>
      </c>
      <c r="K338" s="7" t="s">
        <v>244</v>
      </c>
      <c r="L338" s="7" t="s">
        <v>410</v>
      </c>
      <c r="M338" s="8">
        <v>33835</v>
      </c>
      <c r="N338" s="8">
        <v>33835</v>
      </c>
      <c r="O338" s="8">
        <v>0</v>
      </c>
      <c r="P338" s="8">
        <v>33835</v>
      </c>
      <c r="Q338" s="8">
        <v>33835</v>
      </c>
      <c r="R338" s="8">
        <v>33835</v>
      </c>
      <c r="S338" s="4">
        <f t="shared" si="37"/>
        <v>0</v>
      </c>
      <c r="T338" s="6">
        <f t="shared" si="38"/>
        <v>1</v>
      </c>
      <c r="U338" s="4">
        <f t="shared" si="39"/>
        <v>0</v>
      </c>
      <c r="V338" s="6">
        <f t="shared" si="40"/>
        <v>1</v>
      </c>
      <c r="W338" s="4">
        <f t="shared" si="41"/>
        <v>0</v>
      </c>
      <c r="X338" s="6">
        <f t="shared" si="42"/>
        <v>1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 t="s">
        <v>45</v>
      </c>
      <c r="F339" s="7" t="s">
        <v>46</v>
      </c>
      <c r="G339" s="7" t="s">
        <v>405</v>
      </c>
      <c r="H339" s="7" t="s">
        <v>406</v>
      </c>
      <c r="I339" s="7" t="s">
        <v>49</v>
      </c>
      <c r="J339" s="7" t="s">
        <v>50</v>
      </c>
      <c r="K339" s="7" t="s">
        <v>217</v>
      </c>
      <c r="L339" s="7" t="s">
        <v>410</v>
      </c>
      <c r="M339" s="8">
        <v>27117</v>
      </c>
      <c r="N339" s="8">
        <v>27117</v>
      </c>
      <c r="O339" s="8">
        <v>0</v>
      </c>
      <c r="P339" s="8">
        <v>27117</v>
      </c>
      <c r="Q339" s="8">
        <v>27117</v>
      </c>
      <c r="R339" s="8">
        <v>27117</v>
      </c>
      <c r="S339" s="4">
        <f t="shared" si="37"/>
        <v>0</v>
      </c>
      <c r="T339" s="6">
        <f t="shared" si="38"/>
        <v>1</v>
      </c>
      <c r="U339" s="4">
        <f t="shared" si="39"/>
        <v>0</v>
      </c>
      <c r="V339" s="6">
        <f t="shared" si="40"/>
        <v>1</v>
      </c>
      <c r="W339" s="4">
        <f t="shared" si="41"/>
        <v>0</v>
      </c>
      <c r="X339" s="6">
        <f t="shared" si="42"/>
        <v>1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 t="s">
        <v>45</v>
      </c>
      <c r="F340" s="7" t="s">
        <v>46</v>
      </c>
      <c r="G340" s="7" t="s">
        <v>405</v>
      </c>
      <c r="H340" s="7" t="s">
        <v>406</v>
      </c>
      <c r="I340" s="7" t="s">
        <v>49</v>
      </c>
      <c r="J340" s="7" t="s">
        <v>50</v>
      </c>
      <c r="K340" s="7" t="s">
        <v>166</v>
      </c>
      <c r="L340" s="7" t="s">
        <v>410</v>
      </c>
      <c r="M340" s="8">
        <v>28070</v>
      </c>
      <c r="N340" s="8">
        <v>23578</v>
      </c>
      <c r="O340" s="8">
        <v>0</v>
      </c>
      <c r="P340" s="8">
        <v>23577.05</v>
      </c>
      <c r="Q340" s="8">
        <v>23577.05</v>
      </c>
      <c r="R340" s="8">
        <v>28070</v>
      </c>
      <c r="S340" s="4">
        <f t="shared" si="37"/>
        <v>4492.9500000000007</v>
      </c>
      <c r="T340" s="6">
        <f t="shared" si="38"/>
        <v>0.83989999999999998</v>
      </c>
      <c r="U340" s="4">
        <f t="shared" si="39"/>
        <v>0.9500000000007276</v>
      </c>
      <c r="V340" s="6">
        <f t="shared" si="40"/>
        <v>1</v>
      </c>
      <c r="W340" s="4">
        <f t="shared" si="41"/>
        <v>4492.9500000000007</v>
      </c>
      <c r="X340" s="6">
        <f t="shared" si="42"/>
        <v>0.83989999999999998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 t="s">
        <v>45</v>
      </c>
      <c r="F341" s="7" t="s">
        <v>46</v>
      </c>
      <c r="G341" s="7" t="s">
        <v>405</v>
      </c>
      <c r="H341" s="7" t="s">
        <v>406</v>
      </c>
      <c r="I341" s="7" t="s">
        <v>49</v>
      </c>
      <c r="J341" s="7" t="s">
        <v>50</v>
      </c>
      <c r="K341" s="7" t="s">
        <v>168</v>
      </c>
      <c r="L341" s="7" t="s">
        <v>412</v>
      </c>
      <c r="M341" s="8">
        <v>37801</v>
      </c>
      <c r="N341" s="8">
        <v>37801</v>
      </c>
      <c r="O341" s="8">
        <v>0</v>
      </c>
      <c r="P341" s="8">
        <v>37801</v>
      </c>
      <c r="Q341" s="8">
        <v>37801</v>
      </c>
      <c r="R341" s="8">
        <v>37801</v>
      </c>
      <c r="S341" s="4">
        <f t="shared" si="37"/>
        <v>0</v>
      </c>
      <c r="T341" s="6">
        <f t="shared" si="38"/>
        <v>1</v>
      </c>
      <c r="U341" s="4">
        <f t="shared" si="39"/>
        <v>0</v>
      </c>
      <c r="V341" s="6">
        <f t="shared" si="40"/>
        <v>1</v>
      </c>
      <c r="W341" s="4">
        <f t="shared" si="41"/>
        <v>0</v>
      </c>
      <c r="X341" s="6">
        <f t="shared" si="42"/>
        <v>1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 t="s">
        <v>45</v>
      </c>
      <c r="F342" s="7" t="s">
        <v>46</v>
      </c>
      <c r="G342" s="7" t="s">
        <v>405</v>
      </c>
      <c r="H342" s="7" t="s">
        <v>406</v>
      </c>
      <c r="I342" s="7" t="s">
        <v>49</v>
      </c>
      <c r="J342" s="7" t="s">
        <v>50</v>
      </c>
      <c r="K342" s="7" t="s">
        <v>234</v>
      </c>
      <c r="L342" s="7" t="s">
        <v>412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4">
        <f t="shared" si="37"/>
        <v>0</v>
      </c>
      <c r="T342" s="6">
        <f t="shared" si="38"/>
        <v>0</v>
      </c>
      <c r="U342" s="4">
        <f t="shared" si="39"/>
        <v>0</v>
      </c>
      <c r="V342" s="6">
        <f t="shared" si="40"/>
        <v>0</v>
      </c>
      <c r="W342" s="4">
        <f t="shared" si="41"/>
        <v>0</v>
      </c>
      <c r="X342" s="6">
        <f t="shared" si="42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 t="s">
        <v>45</v>
      </c>
      <c r="F343" s="7" t="s">
        <v>46</v>
      </c>
      <c r="G343" s="7" t="s">
        <v>405</v>
      </c>
      <c r="H343" s="7" t="s">
        <v>406</v>
      </c>
      <c r="I343" s="7" t="s">
        <v>49</v>
      </c>
      <c r="J343" s="7" t="s">
        <v>50</v>
      </c>
      <c r="K343" s="7" t="s">
        <v>413</v>
      </c>
      <c r="L343" s="7" t="s">
        <v>414</v>
      </c>
      <c r="M343" s="8">
        <v>31972</v>
      </c>
      <c r="N343" s="8">
        <v>25972</v>
      </c>
      <c r="O343" s="8">
        <v>0</v>
      </c>
      <c r="P343" s="8">
        <v>25160.67</v>
      </c>
      <c r="Q343" s="8">
        <v>25160.67</v>
      </c>
      <c r="R343" s="8">
        <v>31972</v>
      </c>
      <c r="S343" s="4">
        <f t="shared" si="37"/>
        <v>6811.3300000000017</v>
      </c>
      <c r="T343" s="6">
        <f t="shared" si="38"/>
        <v>0.78700000000000003</v>
      </c>
      <c r="U343" s="4">
        <f t="shared" si="39"/>
        <v>811.33000000000175</v>
      </c>
      <c r="V343" s="6">
        <f t="shared" si="40"/>
        <v>0.96879999999999999</v>
      </c>
      <c r="W343" s="4">
        <f t="shared" si="41"/>
        <v>6811.3300000000017</v>
      </c>
      <c r="X343" s="6">
        <f t="shared" si="42"/>
        <v>0.78700000000000003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>
        <f>IF(AND(ABS(W344)&gt;Input!$C$3,ABS(1-X344)&gt;Input!$C$4),MAX($C$3:C343)+1,"")</f>
        <v>24</v>
      </c>
      <c r="D344" t="str">
        <f>IF(E344="","",IF(AND(H344=H345,J344=J345),"",MAX($D$3:D343)+1))</f>
        <v/>
      </c>
      <c r="E344" s="7" t="s">
        <v>45</v>
      </c>
      <c r="F344" s="7" t="s">
        <v>46</v>
      </c>
      <c r="G344" s="7" t="s">
        <v>405</v>
      </c>
      <c r="H344" s="7" t="s">
        <v>406</v>
      </c>
      <c r="I344" s="7" t="s">
        <v>49</v>
      </c>
      <c r="J344" s="7" t="s">
        <v>50</v>
      </c>
      <c r="K344" s="7" t="s">
        <v>110</v>
      </c>
      <c r="L344" s="7" t="s">
        <v>111</v>
      </c>
      <c r="M344" s="8">
        <v>8000</v>
      </c>
      <c r="N344" s="8">
        <v>4000</v>
      </c>
      <c r="O344" s="8">
        <v>0</v>
      </c>
      <c r="P344" s="8">
        <v>3096.77</v>
      </c>
      <c r="Q344" s="8">
        <v>3096.77</v>
      </c>
      <c r="R344" s="8">
        <v>14000</v>
      </c>
      <c r="S344" s="4">
        <f t="shared" si="37"/>
        <v>4903.2299999999996</v>
      </c>
      <c r="T344" s="6">
        <f t="shared" si="38"/>
        <v>0.3871</v>
      </c>
      <c r="U344" s="4">
        <f t="shared" si="39"/>
        <v>903.23</v>
      </c>
      <c r="V344" s="6">
        <f t="shared" si="40"/>
        <v>0.7742</v>
      </c>
      <c r="W344" s="4">
        <f t="shared" si="41"/>
        <v>10903.23</v>
      </c>
      <c r="X344" s="6">
        <f t="shared" si="42"/>
        <v>0.22120000000000001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 t="s">
        <v>45</v>
      </c>
      <c r="F345" s="7" t="s">
        <v>46</v>
      </c>
      <c r="G345" s="7" t="s">
        <v>405</v>
      </c>
      <c r="H345" s="7" t="s">
        <v>406</v>
      </c>
      <c r="I345" s="7" t="s">
        <v>49</v>
      </c>
      <c r="J345" s="7" t="s">
        <v>50</v>
      </c>
      <c r="K345" s="7" t="s">
        <v>112</v>
      </c>
      <c r="L345" s="7" t="s">
        <v>415</v>
      </c>
      <c r="M345" s="8">
        <v>4000</v>
      </c>
      <c r="N345" s="8">
        <v>5000</v>
      </c>
      <c r="O345" s="8">
        <v>0</v>
      </c>
      <c r="P345" s="8">
        <v>4145.9399999999996</v>
      </c>
      <c r="Q345" s="8">
        <v>4145.9399999999996</v>
      </c>
      <c r="R345" s="8">
        <v>4000</v>
      </c>
      <c r="S345" s="4">
        <f t="shared" si="37"/>
        <v>-145.9399999999996</v>
      </c>
      <c r="T345" s="6">
        <f t="shared" si="38"/>
        <v>1.0365</v>
      </c>
      <c r="U345" s="4">
        <f t="shared" si="39"/>
        <v>854.0600000000004</v>
      </c>
      <c r="V345" s="6">
        <f t="shared" si="40"/>
        <v>0.82920000000000005</v>
      </c>
      <c r="W345" s="4">
        <f t="shared" si="41"/>
        <v>-145.9399999999996</v>
      </c>
      <c r="X345" s="6">
        <f t="shared" si="42"/>
        <v>1.0365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 t="s">
        <v>45</v>
      </c>
      <c r="F346" s="7" t="s">
        <v>46</v>
      </c>
      <c r="G346" s="7" t="s">
        <v>405</v>
      </c>
      <c r="H346" s="7" t="s">
        <v>406</v>
      </c>
      <c r="I346" s="7" t="s">
        <v>49</v>
      </c>
      <c r="J346" s="7" t="s">
        <v>50</v>
      </c>
      <c r="K346" s="7" t="s">
        <v>62</v>
      </c>
      <c r="L346" s="7" t="s">
        <v>63</v>
      </c>
      <c r="M346" s="8">
        <v>2000</v>
      </c>
      <c r="N346" s="8">
        <v>2000</v>
      </c>
      <c r="O346" s="8">
        <v>0</v>
      </c>
      <c r="P346" s="8">
        <v>1666.66</v>
      </c>
      <c r="Q346" s="8">
        <v>1666.66</v>
      </c>
      <c r="R346" s="8">
        <v>2000</v>
      </c>
      <c r="S346" s="4">
        <f t="shared" si="37"/>
        <v>333.33999999999992</v>
      </c>
      <c r="T346" s="6">
        <f t="shared" si="38"/>
        <v>0.83330000000000004</v>
      </c>
      <c r="U346" s="4">
        <f t="shared" si="39"/>
        <v>333.33999999999992</v>
      </c>
      <c r="V346" s="6">
        <f t="shared" si="40"/>
        <v>0.83330000000000004</v>
      </c>
      <c r="W346" s="4">
        <f t="shared" si="41"/>
        <v>333.33999999999992</v>
      </c>
      <c r="X346" s="6">
        <f t="shared" si="42"/>
        <v>0.83330000000000004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 t="s">
        <v>45</v>
      </c>
      <c r="F347" s="7" t="s">
        <v>46</v>
      </c>
      <c r="G347" s="7" t="s">
        <v>405</v>
      </c>
      <c r="H347" s="7" t="s">
        <v>406</v>
      </c>
      <c r="I347" s="7" t="s">
        <v>49</v>
      </c>
      <c r="J347" s="7" t="s">
        <v>50</v>
      </c>
      <c r="K347" s="7" t="s">
        <v>416</v>
      </c>
      <c r="L347" s="7" t="s">
        <v>417</v>
      </c>
      <c r="M347" s="8">
        <v>11500</v>
      </c>
      <c r="N347" s="8">
        <v>11500</v>
      </c>
      <c r="O347" s="8">
        <v>0</v>
      </c>
      <c r="P347" s="8">
        <v>11246.05</v>
      </c>
      <c r="Q347" s="8">
        <v>11246.05</v>
      </c>
      <c r="R347" s="8">
        <v>11500</v>
      </c>
      <c r="S347" s="4">
        <f t="shared" si="37"/>
        <v>253.95000000000073</v>
      </c>
      <c r="T347" s="6">
        <f t="shared" si="38"/>
        <v>0.97789999999999999</v>
      </c>
      <c r="U347" s="4">
        <f t="shared" si="39"/>
        <v>253.95000000000073</v>
      </c>
      <c r="V347" s="6">
        <f t="shared" si="40"/>
        <v>0.97789999999999999</v>
      </c>
      <c r="W347" s="4">
        <f t="shared" si="41"/>
        <v>253.95000000000073</v>
      </c>
      <c r="X347" s="6">
        <f t="shared" si="42"/>
        <v>0.97789999999999999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>
        <f>IF(E348="","",IF(AND(H348=H349,J348=J349),"",MAX($D$3:D347)+1))</f>
        <v>50</v>
      </c>
      <c r="E348" s="7" t="s">
        <v>45</v>
      </c>
      <c r="F348" s="7" t="s">
        <v>46</v>
      </c>
      <c r="G348" s="7" t="s">
        <v>405</v>
      </c>
      <c r="H348" s="7" t="s">
        <v>406</v>
      </c>
      <c r="I348" s="7" t="s">
        <v>49</v>
      </c>
      <c r="J348" s="7" t="s">
        <v>50</v>
      </c>
      <c r="K348" s="7" t="s">
        <v>129</v>
      </c>
      <c r="L348" s="7" t="s">
        <v>130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4">
        <f t="shared" si="37"/>
        <v>0</v>
      </c>
      <c r="T348" s="6">
        <f t="shared" si="38"/>
        <v>0</v>
      </c>
      <c r="U348" s="4">
        <f t="shared" si="39"/>
        <v>0</v>
      </c>
      <c r="V348" s="6">
        <f t="shared" si="40"/>
        <v>0</v>
      </c>
      <c r="W348" s="4">
        <f t="shared" si="41"/>
        <v>0</v>
      </c>
      <c r="X348" s="6">
        <f t="shared" si="42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 t="s">
        <v>45</v>
      </c>
      <c r="F349" s="7" t="s">
        <v>46</v>
      </c>
      <c r="G349" s="7" t="s">
        <v>405</v>
      </c>
      <c r="H349" s="7" t="s">
        <v>406</v>
      </c>
      <c r="I349" s="7" t="s">
        <v>64</v>
      </c>
      <c r="J349" s="7" t="s">
        <v>65</v>
      </c>
      <c r="K349" s="7" t="s">
        <v>389</v>
      </c>
      <c r="L349" s="7" t="s">
        <v>67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4">
        <f t="shared" si="37"/>
        <v>0</v>
      </c>
      <c r="T349" s="6">
        <f t="shared" si="38"/>
        <v>0</v>
      </c>
      <c r="U349" s="4">
        <f t="shared" si="39"/>
        <v>0</v>
      </c>
      <c r="V349" s="6">
        <f t="shared" si="40"/>
        <v>0</v>
      </c>
      <c r="W349" s="4">
        <f t="shared" si="41"/>
        <v>0</v>
      </c>
      <c r="X349" s="6">
        <f t="shared" si="42"/>
        <v>0</v>
      </c>
    </row>
    <row r="350" spans="1:24" x14ac:dyDescent="0.2">
      <c r="A350">
        <f>IF(AND(ABS(S350)&gt;Input!$A$3,ABS(1-T350)&gt;Input!$A$4),MAX($A$3:A349)+1,"")</f>
        <v>22</v>
      </c>
      <c r="B350">
        <f>IF(AND(ABS(U350)&gt;Input!$B$3,ABS(1-V350)&gt;Input!$B$4),MAX($B$3:B349)+1,"")</f>
        <v>12</v>
      </c>
      <c r="C350">
        <f>IF(AND(ABS(W350)&gt;Input!$C$3,ABS(1-X350)&gt;Input!$C$4),MAX($C$3:C349)+1,"")</f>
        <v>25</v>
      </c>
      <c r="D350" t="str">
        <f>IF(E350="","",IF(AND(H350=H351,J350=J351),"",MAX($D$3:D349)+1))</f>
        <v/>
      </c>
      <c r="E350" s="7" t="s">
        <v>45</v>
      </c>
      <c r="F350" s="7" t="s">
        <v>46</v>
      </c>
      <c r="G350" s="7" t="s">
        <v>405</v>
      </c>
      <c r="H350" s="7" t="s">
        <v>406</v>
      </c>
      <c r="I350" s="7" t="s">
        <v>64</v>
      </c>
      <c r="J350" s="7" t="s">
        <v>65</v>
      </c>
      <c r="K350" s="7" t="s">
        <v>68</v>
      </c>
      <c r="L350" s="7" t="s">
        <v>65</v>
      </c>
      <c r="M350" s="8">
        <v>23000</v>
      </c>
      <c r="N350" s="8">
        <v>23000</v>
      </c>
      <c r="O350" s="8">
        <v>0</v>
      </c>
      <c r="P350" s="8">
        <v>11149.51</v>
      </c>
      <c r="Q350" s="8">
        <v>11149.51</v>
      </c>
      <c r="R350" s="8">
        <v>23000</v>
      </c>
      <c r="S350" s="4">
        <f t="shared" si="37"/>
        <v>11850.49</v>
      </c>
      <c r="T350" s="6">
        <f t="shared" si="38"/>
        <v>0.48480000000000001</v>
      </c>
      <c r="U350" s="4">
        <f t="shared" si="39"/>
        <v>11850.49</v>
      </c>
      <c r="V350" s="6">
        <f t="shared" si="40"/>
        <v>0.48480000000000001</v>
      </c>
      <c r="W350" s="4">
        <f t="shared" si="41"/>
        <v>11850.49</v>
      </c>
      <c r="X350" s="6">
        <f t="shared" si="42"/>
        <v>0.48480000000000001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 t="s">
        <v>45</v>
      </c>
      <c r="F351" s="7" t="s">
        <v>46</v>
      </c>
      <c r="G351" s="7" t="s">
        <v>405</v>
      </c>
      <c r="H351" s="7" t="s">
        <v>406</v>
      </c>
      <c r="I351" s="7" t="s">
        <v>64</v>
      </c>
      <c r="J351" s="7" t="s">
        <v>65</v>
      </c>
      <c r="K351" s="7" t="s">
        <v>418</v>
      </c>
      <c r="L351" s="7" t="s">
        <v>419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4">
        <f t="shared" si="37"/>
        <v>0</v>
      </c>
      <c r="T351" s="6">
        <f t="shared" si="38"/>
        <v>0</v>
      </c>
      <c r="U351" s="4">
        <f t="shared" si="39"/>
        <v>0</v>
      </c>
      <c r="V351" s="6">
        <f t="shared" si="40"/>
        <v>0</v>
      </c>
      <c r="W351" s="4">
        <f t="shared" si="41"/>
        <v>0</v>
      </c>
      <c r="X351" s="6">
        <f t="shared" si="42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 t="s">
        <v>45</v>
      </c>
      <c r="F352" s="7" t="s">
        <v>46</v>
      </c>
      <c r="G352" s="7" t="s">
        <v>405</v>
      </c>
      <c r="H352" s="7" t="s">
        <v>406</v>
      </c>
      <c r="I352" s="7" t="s">
        <v>64</v>
      </c>
      <c r="J352" s="7" t="s">
        <v>65</v>
      </c>
      <c r="K352" s="7" t="s">
        <v>420</v>
      </c>
      <c r="L352" s="7" t="s">
        <v>71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4">
        <f t="shared" si="37"/>
        <v>0</v>
      </c>
      <c r="T352" s="6">
        <f t="shared" si="38"/>
        <v>0</v>
      </c>
      <c r="U352" s="4">
        <f t="shared" si="39"/>
        <v>0</v>
      </c>
      <c r="V352" s="6">
        <f t="shared" si="40"/>
        <v>0</v>
      </c>
      <c r="W352" s="4">
        <f t="shared" si="41"/>
        <v>0</v>
      </c>
      <c r="X352" s="6">
        <f t="shared" si="42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 t="s">
        <v>45</v>
      </c>
      <c r="F353" s="7" t="s">
        <v>46</v>
      </c>
      <c r="G353" s="7" t="s">
        <v>405</v>
      </c>
      <c r="H353" s="7" t="s">
        <v>406</v>
      </c>
      <c r="I353" s="7" t="s">
        <v>64</v>
      </c>
      <c r="J353" s="7" t="s">
        <v>65</v>
      </c>
      <c r="K353" s="7" t="s">
        <v>421</v>
      </c>
      <c r="L353" s="7" t="s">
        <v>422</v>
      </c>
      <c r="M353" s="8">
        <v>12500</v>
      </c>
      <c r="N353" s="8">
        <v>6400</v>
      </c>
      <c r="O353" s="8">
        <v>0</v>
      </c>
      <c r="P353" s="8">
        <v>6182.37</v>
      </c>
      <c r="Q353" s="8">
        <v>6182.37</v>
      </c>
      <c r="R353" s="8">
        <v>12500</v>
      </c>
      <c r="S353" s="4">
        <f t="shared" si="37"/>
        <v>6317.63</v>
      </c>
      <c r="T353" s="6">
        <f t="shared" si="38"/>
        <v>0.49459999999999998</v>
      </c>
      <c r="U353" s="4">
        <f t="shared" si="39"/>
        <v>217.63000000000011</v>
      </c>
      <c r="V353" s="6">
        <f t="shared" si="40"/>
        <v>0.96599999999999997</v>
      </c>
      <c r="W353" s="4">
        <f t="shared" si="41"/>
        <v>6317.63</v>
      </c>
      <c r="X353" s="6">
        <f t="shared" si="42"/>
        <v>0.49459999999999998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 t="s">
        <v>45</v>
      </c>
      <c r="F354" s="7" t="s">
        <v>46</v>
      </c>
      <c r="G354" s="7" t="s">
        <v>405</v>
      </c>
      <c r="H354" s="7" t="s">
        <v>406</v>
      </c>
      <c r="I354" s="7" t="s">
        <v>64</v>
      </c>
      <c r="J354" s="7" t="s">
        <v>65</v>
      </c>
      <c r="K354" s="7" t="s">
        <v>423</v>
      </c>
      <c r="L354" s="7" t="s">
        <v>424</v>
      </c>
      <c r="M354" s="8">
        <v>0</v>
      </c>
      <c r="N354" s="8">
        <v>1217.18</v>
      </c>
      <c r="O354" s="8">
        <v>0</v>
      </c>
      <c r="P354" s="8">
        <v>0</v>
      </c>
      <c r="Q354" s="8">
        <v>0</v>
      </c>
      <c r="R354" s="8">
        <v>0</v>
      </c>
      <c r="S354" s="4">
        <f t="shared" si="37"/>
        <v>0</v>
      </c>
      <c r="T354" s="6">
        <f t="shared" si="38"/>
        <v>0</v>
      </c>
      <c r="U354" s="4">
        <f t="shared" si="39"/>
        <v>1217.18</v>
      </c>
      <c r="V354" s="6">
        <f t="shared" si="40"/>
        <v>0</v>
      </c>
      <c r="W354" s="4">
        <f t="shared" si="41"/>
        <v>0</v>
      </c>
      <c r="X354" s="6">
        <f t="shared" si="42"/>
        <v>0</v>
      </c>
    </row>
    <row r="355" spans="1:24" x14ac:dyDescent="0.2">
      <c r="A355">
        <f>IF(AND(ABS(S355)&gt;Input!$A$3,ABS(1-T355)&gt;Input!$A$4),MAX($A$3:A354)+1,"")</f>
        <v>23</v>
      </c>
      <c r="B355" t="str">
        <f>IF(AND(ABS(U355)&gt;Input!$B$3,ABS(1-V355)&gt;Input!$B$4),MAX($B$3:B354)+1,"")</f>
        <v/>
      </c>
      <c r="C355">
        <f>IF(AND(ABS(W355)&gt;Input!$C$3,ABS(1-X355)&gt;Input!$C$4),MAX($C$3:C354)+1,"")</f>
        <v>26</v>
      </c>
      <c r="D355" t="str">
        <f>IF(E355="","",IF(AND(H355=H356,J355=J356),"",MAX($D$3:D354)+1))</f>
        <v/>
      </c>
      <c r="E355" s="7" t="s">
        <v>45</v>
      </c>
      <c r="F355" s="7" t="s">
        <v>46</v>
      </c>
      <c r="G355" s="7" t="s">
        <v>405</v>
      </c>
      <c r="H355" s="7" t="s">
        <v>406</v>
      </c>
      <c r="I355" s="7" t="s">
        <v>64</v>
      </c>
      <c r="J355" s="7" t="s">
        <v>65</v>
      </c>
      <c r="K355" s="7" t="s">
        <v>425</v>
      </c>
      <c r="L355" s="7" t="s">
        <v>426</v>
      </c>
      <c r="M355" s="8">
        <v>65000</v>
      </c>
      <c r="N355" s="8">
        <v>0</v>
      </c>
      <c r="O355" s="8">
        <v>0</v>
      </c>
      <c r="P355" s="8">
        <v>0</v>
      </c>
      <c r="Q355" s="8">
        <v>0</v>
      </c>
      <c r="R355" s="8">
        <v>65000</v>
      </c>
      <c r="S355" s="4">
        <f t="shared" si="37"/>
        <v>65000</v>
      </c>
      <c r="T355" s="6">
        <f t="shared" si="38"/>
        <v>0</v>
      </c>
      <c r="U355" s="4">
        <f t="shared" si="39"/>
        <v>0</v>
      </c>
      <c r="V355" s="6">
        <f t="shared" si="40"/>
        <v>0</v>
      </c>
      <c r="W355" s="4">
        <f t="shared" si="41"/>
        <v>65000</v>
      </c>
      <c r="X355" s="6">
        <f t="shared" si="42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>
        <f>IF(E356="","",IF(AND(H356=H357,J356=J357),"",MAX($D$3:D355)+1))</f>
        <v>51</v>
      </c>
      <c r="E356" s="7" t="s">
        <v>45</v>
      </c>
      <c r="F356" s="7" t="s">
        <v>46</v>
      </c>
      <c r="G356" s="7" t="s">
        <v>405</v>
      </c>
      <c r="H356" s="7" t="s">
        <v>406</v>
      </c>
      <c r="I356" s="7" t="s">
        <v>64</v>
      </c>
      <c r="J356" s="7" t="s">
        <v>65</v>
      </c>
      <c r="K356" s="7" t="s">
        <v>427</v>
      </c>
      <c r="L356" s="7" t="s">
        <v>428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4">
        <f t="shared" si="37"/>
        <v>0</v>
      </c>
      <c r="T356" s="6">
        <f t="shared" si="38"/>
        <v>0</v>
      </c>
      <c r="U356" s="4">
        <f t="shared" si="39"/>
        <v>0</v>
      </c>
      <c r="V356" s="6">
        <f t="shared" si="40"/>
        <v>0</v>
      </c>
      <c r="W356" s="4">
        <f t="shared" si="41"/>
        <v>0</v>
      </c>
      <c r="X356" s="6">
        <f t="shared" si="42"/>
        <v>0</v>
      </c>
    </row>
    <row r="357" spans="1:24" x14ac:dyDescent="0.2">
      <c r="A357" t="str">
        <f>IF(AND(ABS(S357)&gt;Input!$A$3,ABS(1-T357)&gt;Input!$A$4),MAX($A$3:A356)+1,"")</f>
        <v/>
      </c>
      <c r="B357">
        <f>IF(AND(ABS(U357)&gt;Input!$B$3,ABS(1-V357)&gt;Input!$B$4),MAX($B$3:B356)+1,"")</f>
        <v>13</v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 t="s">
        <v>45</v>
      </c>
      <c r="F357" s="7" t="s">
        <v>46</v>
      </c>
      <c r="G357" s="7" t="s">
        <v>405</v>
      </c>
      <c r="H357" s="7" t="s">
        <v>406</v>
      </c>
      <c r="I357" s="7" t="s">
        <v>74</v>
      </c>
      <c r="J357" s="7" t="s">
        <v>75</v>
      </c>
      <c r="K357" s="7" t="s">
        <v>139</v>
      </c>
      <c r="L357" s="7" t="s">
        <v>429</v>
      </c>
      <c r="M357" s="8">
        <v>200000</v>
      </c>
      <c r="N357" s="8">
        <v>226500</v>
      </c>
      <c r="O357" s="8">
        <v>0</v>
      </c>
      <c r="P357" s="8">
        <v>206945.68</v>
      </c>
      <c r="Q357" s="8">
        <v>206945.68</v>
      </c>
      <c r="R357" s="8">
        <v>200000</v>
      </c>
      <c r="S357" s="4">
        <f t="shared" si="37"/>
        <v>-6945.679999999993</v>
      </c>
      <c r="T357" s="6">
        <f t="shared" si="38"/>
        <v>1.0347</v>
      </c>
      <c r="U357" s="4">
        <f t="shared" si="39"/>
        <v>19554.320000000007</v>
      </c>
      <c r="V357" s="6">
        <f t="shared" si="40"/>
        <v>0.91369999999999996</v>
      </c>
      <c r="W357" s="4">
        <f t="shared" si="41"/>
        <v>-6945.679999999993</v>
      </c>
      <c r="X357" s="6">
        <f t="shared" si="42"/>
        <v>1.0347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 t="s">
        <v>45</v>
      </c>
      <c r="F358" s="7" t="s">
        <v>46</v>
      </c>
      <c r="G358" s="7" t="s">
        <v>405</v>
      </c>
      <c r="H358" s="7" t="s">
        <v>406</v>
      </c>
      <c r="I358" s="7" t="s">
        <v>74</v>
      </c>
      <c r="J358" s="7" t="s">
        <v>75</v>
      </c>
      <c r="K358" s="7" t="s">
        <v>279</v>
      </c>
      <c r="L358" s="7" t="s">
        <v>430</v>
      </c>
      <c r="M358" s="8">
        <v>50000</v>
      </c>
      <c r="N358" s="8">
        <v>50000</v>
      </c>
      <c r="O358" s="8">
        <v>0</v>
      </c>
      <c r="P358" s="8">
        <v>49508.480000000003</v>
      </c>
      <c r="Q358" s="8">
        <v>49508.480000000003</v>
      </c>
      <c r="R358" s="8">
        <v>50000</v>
      </c>
      <c r="S358" s="4">
        <f t="shared" si="37"/>
        <v>491.5199999999968</v>
      </c>
      <c r="T358" s="6">
        <f t="shared" si="38"/>
        <v>0.99019999999999997</v>
      </c>
      <c r="U358" s="4">
        <f t="shared" si="39"/>
        <v>491.5199999999968</v>
      </c>
      <c r="V358" s="6">
        <f t="shared" si="40"/>
        <v>0.99019999999999997</v>
      </c>
      <c r="W358" s="4">
        <f t="shared" si="41"/>
        <v>491.5199999999968</v>
      </c>
      <c r="X358" s="6">
        <f t="shared" si="42"/>
        <v>0.99019999999999997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 t="s">
        <v>45</v>
      </c>
      <c r="F359" s="7" t="s">
        <v>46</v>
      </c>
      <c r="G359" s="7" t="s">
        <v>405</v>
      </c>
      <c r="H359" s="7" t="s">
        <v>406</v>
      </c>
      <c r="I359" s="7" t="s">
        <v>74</v>
      </c>
      <c r="J359" s="7" t="s">
        <v>75</v>
      </c>
      <c r="K359" s="7" t="s">
        <v>390</v>
      </c>
      <c r="L359" s="7" t="s">
        <v>391</v>
      </c>
      <c r="M359" s="8">
        <v>750</v>
      </c>
      <c r="N359" s="8">
        <v>750</v>
      </c>
      <c r="O359" s="8">
        <v>0</v>
      </c>
      <c r="P359" s="8">
        <v>714.19</v>
      </c>
      <c r="Q359" s="8">
        <v>714.19</v>
      </c>
      <c r="R359" s="8">
        <v>750</v>
      </c>
      <c r="S359" s="4">
        <f t="shared" si="37"/>
        <v>35.809999999999945</v>
      </c>
      <c r="T359" s="6">
        <f t="shared" si="38"/>
        <v>0.95230000000000004</v>
      </c>
      <c r="U359" s="4">
        <f t="shared" si="39"/>
        <v>35.809999999999945</v>
      </c>
      <c r="V359" s="6">
        <f t="shared" si="40"/>
        <v>0.95230000000000004</v>
      </c>
      <c r="W359" s="4">
        <f t="shared" si="41"/>
        <v>35.809999999999945</v>
      </c>
      <c r="X359" s="6">
        <f t="shared" si="42"/>
        <v>0.95230000000000004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 t="s">
        <v>45</v>
      </c>
      <c r="F360" s="7" t="s">
        <v>46</v>
      </c>
      <c r="G360" s="7" t="s">
        <v>405</v>
      </c>
      <c r="H360" s="7" t="s">
        <v>406</v>
      </c>
      <c r="I360" s="7" t="s">
        <v>74</v>
      </c>
      <c r="J360" s="7" t="s">
        <v>75</v>
      </c>
      <c r="K360" s="7" t="s">
        <v>174</v>
      </c>
      <c r="L360" s="7" t="s">
        <v>431</v>
      </c>
      <c r="M360" s="8">
        <v>1200</v>
      </c>
      <c r="N360" s="8">
        <v>1200</v>
      </c>
      <c r="O360" s="8">
        <v>0</v>
      </c>
      <c r="P360" s="8">
        <v>1200</v>
      </c>
      <c r="Q360" s="8">
        <v>1200</v>
      </c>
      <c r="R360" s="8">
        <v>1200</v>
      </c>
      <c r="S360" s="4">
        <f t="shared" si="37"/>
        <v>0</v>
      </c>
      <c r="T360" s="6">
        <f t="shared" si="38"/>
        <v>1</v>
      </c>
      <c r="U360" s="4">
        <f t="shared" si="39"/>
        <v>0</v>
      </c>
      <c r="V360" s="6">
        <f t="shared" si="40"/>
        <v>1</v>
      </c>
      <c r="W360" s="4">
        <f t="shared" si="41"/>
        <v>0</v>
      </c>
      <c r="X360" s="6">
        <f t="shared" si="42"/>
        <v>1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 t="s">
        <v>45</v>
      </c>
      <c r="F361" s="7" t="s">
        <v>46</v>
      </c>
      <c r="G361" s="7" t="s">
        <v>405</v>
      </c>
      <c r="H361" s="7" t="s">
        <v>406</v>
      </c>
      <c r="I361" s="7" t="s">
        <v>74</v>
      </c>
      <c r="J361" s="7" t="s">
        <v>75</v>
      </c>
      <c r="K361" s="7" t="s">
        <v>80</v>
      </c>
      <c r="L361" s="7" t="s">
        <v>432</v>
      </c>
      <c r="M361" s="8">
        <v>1000</v>
      </c>
      <c r="N361" s="8">
        <v>0</v>
      </c>
      <c r="O361" s="8">
        <v>0</v>
      </c>
      <c r="P361" s="8">
        <v>0</v>
      </c>
      <c r="Q361" s="8">
        <v>0</v>
      </c>
      <c r="R361" s="8">
        <v>1000</v>
      </c>
      <c r="S361" s="4">
        <f t="shared" si="37"/>
        <v>1000</v>
      </c>
      <c r="T361" s="6">
        <f t="shared" si="38"/>
        <v>0</v>
      </c>
      <c r="U361" s="4">
        <f t="shared" si="39"/>
        <v>0</v>
      </c>
      <c r="V361" s="6">
        <f t="shared" si="40"/>
        <v>0</v>
      </c>
      <c r="W361" s="4">
        <f t="shared" si="41"/>
        <v>1000</v>
      </c>
      <c r="X361" s="6">
        <f t="shared" si="42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 t="s">
        <v>45</v>
      </c>
      <c r="F362" s="7" t="s">
        <v>46</v>
      </c>
      <c r="G362" s="7" t="s">
        <v>405</v>
      </c>
      <c r="H362" s="7" t="s">
        <v>406</v>
      </c>
      <c r="I362" s="7" t="s">
        <v>74</v>
      </c>
      <c r="J362" s="7" t="s">
        <v>75</v>
      </c>
      <c r="K362" s="7" t="s">
        <v>154</v>
      </c>
      <c r="L362" s="7" t="s">
        <v>433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4">
        <f t="shared" si="37"/>
        <v>0</v>
      </c>
      <c r="T362" s="6">
        <f t="shared" si="38"/>
        <v>0</v>
      </c>
      <c r="U362" s="4">
        <f t="shared" si="39"/>
        <v>0</v>
      </c>
      <c r="V362" s="6">
        <f t="shared" si="40"/>
        <v>0</v>
      </c>
      <c r="W362" s="4">
        <f t="shared" si="41"/>
        <v>0</v>
      </c>
      <c r="X362" s="6">
        <f t="shared" si="42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 t="s">
        <v>45</v>
      </c>
      <c r="F363" s="7" t="s">
        <v>46</v>
      </c>
      <c r="G363" s="7" t="s">
        <v>405</v>
      </c>
      <c r="H363" s="7" t="s">
        <v>406</v>
      </c>
      <c r="I363" s="7" t="s">
        <v>74</v>
      </c>
      <c r="J363" s="7" t="s">
        <v>75</v>
      </c>
      <c r="K363" s="7" t="s">
        <v>198</v>
      </c>
      <c r="L363" s="7" t="s">
        <v>434</v>
      </c>
      <c r="M363" s="8">
        <v>500</v>
      </c>
      <c r="N363" s="8">
        <v>500</v>
      </c>
      <c r="O363" s="8">
        <v>0</v>
      </c>
      <c r="P363" s="8">
        <v>225.57</v>
      </c>
      <c r="Q363" s="8">
        <v>225.57</v>
      </c>
      <c r="R363" s="8">
        <v>500</v>
      </c>
      <c r="S363" s="4">
        <f t="shared" si="37"/>
        <v>274.43</v>
      </c>
      <c r="T363" s="6">
        <f t="shared" si="38"/>
        <v>0.4511</v>
      </c>
      <c r="U363" s="4">
        <f t="shared" si="39"/>
        <v>274.43</v>
      </c>
      <c r="V363" s="6">
        <f t="shared" si="40"/>
        <v>0.4511</v>
      </c>
      <c r="W363" s="4">
        <f t="shared" si="41"/>
        <v>274.43</v>
      </c>
      <c r="X363" s="6">
        <f t="shared" si="42"/>
        <v>0.4511</v>
      </c>
    </row>
    <row r="364" spans="1:24" x14ac:dyDescent="0.2">
      <c r="A364">
        <f>IF(AND(ABS(S364)&gt;Input!$A$3,ABS(1-T364)&gt;Input!$A$4),MAX($A$3:A363)+1,"")</f>
        <v>24</v>
      </c>
      <c r="B364">
        <f>IF(AND(ABS(U364)&gt;Input!$B$3,ABS(1-V364)&gt;Input!$B$4),MAX($B$3:B363)+1,"")</f>
        <v>14</v>
      </c>
      <c r="C364">
        <f>IF(AND(ABS(W364)&gt;Input!$C$3,ABS(1-X364)&gt;Input!$C$4),MAX($C$3:C363)+1,"")</f>
        <v>27</v>
      </c>
      <c r="D364" t="str">
        <f>IF(E364="","",IF(AND(H364=H365,J364=J365),"",MAX($D$3:D363)+1))</f>
        <v/>
      </c>
      <c r="E364" s="7" t="s">
        <v>45</v>
      </c>
      <c r="F364" s="7" t="s">
        <v>46</v>
      </c>
      <c r="G364" s="7" t="s">
        <v>405</v>
      </c>
      <c r="H364" s="7" t="s">
        <v>406</v>
      </c>
      <c r="I364" s="7" t="s">
        <v>74</v>
      </c>
      <c r="J364" s="7" t="s">
        <v>75</v>
      </c>
      <c r="K364" s="7" t="s">
        <v>435</v>
      </c>
      <c r="L364" s="7" t="s">
        <v>436</v>
      </c>
      <c r="M364" s="8">
        <v>270000</v>
      </c>
      <c r="N364" s="8">
        <v>291500</v>
      </c>
      <c r="O364" s="8">
        <v>0</v>
      </c>
      <c r="P364" s="8">
        <v>257166.94</v>
      </c>
      <c r="Q364" s="8">
        <v>257166.94</v>
      </c>
      <c r="R364" s="8">
        <v>285000</v>
      </c>
      <c r="S364" s="4">
        <f t="shared" si="37"/>
        <v>12833.059999999998</v>
      </c>
      <c r="T364" s="6">
        <f t="shared" si="38"/>
        <v>0.95250000000000001</v>
      </c>
      <c r="U364" s="4">
        <f t="shared" si="39"/>
        <v>34333.06</v>
      </c>
      <c r="V364" s="6">
        <f t="shared" si="40"/>
        <v>0.88219999999999998</v>
      </c>
      <c r="W364" s="4">
        <f t="shared" si="41"/>
        <v>27833.059999999998</v>
      </c>
      <c r="X364" s="6">
        <f t="shared" si="42"/>
        <v>0.90229999999999999</v>
      </c>
    </row>
    <row r="365" spans="1:24" x14ac:dyDescent="0.2">
      <c r="A365">
        <f>IF(AND(ABS(S365)&gt;Input!$A$3,ABS(1-T365)&gt;Input!$A$4),MAX($A$3:A364)+1,"")</f>
        <v>25</v>
      </c>
      <c r="B365" t="str">
        <f>IF(AND(ABS(U365)&gt;Input!$B$3,ABS(1-V365)&gt;Input!$B$4),MAX($B$3:B364)+1,"")</f>
        <v/>
      </c>
      <c r="C365">
        <f>IF(AND(ABS(W365)&gt;Input!$C$3,ABS(1-X365)&gt;Input!$C$4),MAX($C$3:C364)+1,"")</f>
        <v>28</v>
      </c>
      <c r="D365" t="str">
        <f>IF(E365="","",IF(AND(H365=H366,J365=J366),"",MAX($D$3:D364)+1))</f>
        <v/>
      </c>
      <c r="E365" s="7" t="s">
        <v>45</v>
      </c>
      <c r="F365" s="7" t="s">
        <v>46</v>
      </c>
      <c r="G365" s="7" t="s">
        <v>405</v>
      </c>
      <c r="H365" s="7" t="s">
        <v>406</v>
      </c>
      <c r="I365" s="7" t="s">
        <v>74</v>
      </c>
      <c r="J365" s="7" t="s">
        <v>75</v>
      </c>
      <c r="K365" s="7" t="s">
        <v>437</v>
      </c>
      <c r="L365" s="7" t="s">
        <v>438</v>
      </c>
      <c r="M365" s="8">
        <v>95000</v>
      </c>
      <c r="N365" s="8">
        <v>79500</v>
      </c>
      <c r="O365" s="8">
        <v>0</v>
      </c>
      <c r="P365" s="8">
        <v>82299.22</v>
      </c>
      <c r="Q365" s="8">
        <v>82299.22</v>
      </c>
      <c r="R365" s="8">
        <v>95000</v>
      </c>
      <c r="S365" s="4">
        <f t="shared" si="37"/>
        <v>12700.779999999999</v>
      </c>
      <c r="T365" s="6">
        <f t="shared" si="38"/>
        <v>0.86629999999999996</v>
      </c>
      <c r="U365" s="4">
        <f t="shared" si="39"/>
        <v>-2799.2200000000012</v>
      </c>
      <c r="V365" s="6">
        <f t="shared" si="40"/>
        <v>1.0351999999999999</v>
      </c>
      <c r="W365" s="4">
        <f t="shared" si="41"/>
        <v>12700.779999999999</v>
      </c>
      <c r="X365" s="6">
        <f t="shared" si="42"/>
        <v>0.86629999999999996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 t="s">
        <v>45</v>
      </c>
      <c r="F366" s="7" t="s">
        <v>46</v>
      </c>
      <c r="G366" s="7" t="s">
        <v>405</v>
      </c>
      <c r="H366" s="7" t="s">
        <v>406</v>
      </c>
      <c r="I366" s="7" t="s">
        <v>74</v>
      </c>
      <c r="J366" s="7" t="s">
        <v>75</v>
      </c>
      <c r="K366" s="7" t="s">
        <v>439</v>
      </c>
      <c r="L366" s="7" t="s">
        <v>251</v>
      </c>
      <c r="M366" s="8">
        <v>95000</v>
      </c>
      <c r="N366" s="8">
        <v>102705</v>
      </c>
      <c r="O366" s="8">
        <v>0</v>
      </c>
      <c r="P366" s="8">
        <v>102883.62</v>
      </c>
      <c r="Q366" s="8">
        <v>102883.62</v>
      </c>
      <c r="R366" s="8">
        <v>95000</v>
      </c>
      <c r="S366" s="4">
        <f t="shared" si="37"/>
        <v>-7883.6199999999953</v>
      </c>
      <c r="T366" s="6">
        <f t="shared" si="38"/>
        <v>1.083</v>
      </c>
      <c r="U366" s="4">
        <f t="shared" si="39"/>
        <v>-178.61999999999534</v>
      </c>
      <c r="V366" s="6">
        <f t="shared" si="40"/>
        <v>1.0017</v>
      </c>
      <c r="W366" s="4">
        <f t="shared" si="41"/>
        <v>-7883.6199999999953</v>
      </c>
      <c r="X366" s="6">
        <f t="shared" si="42"/>
        <v>1.083</v>
      </c>
    </row>
    <row r="367" spans="1:24" x14ac:dyDescent="0.2">
      <c r="A367">
        <f>IF(AND(ABS(S367)&gt;Input!$A$3,ABS(1-T367)&gt;Input!$A$4),MAX($A$3:A366)+1,"")</f>
        <v>26</v>
      </c>
      <c r="B367">
        <f>IF(AND(ABS(U367)&gt;Input!$B$3,ABS(1-V367)&gt;Input!$B$4),MAX($B$3:B366)+1,"")</f>
        <v>15</v>
      </c>
      <c r="C367">
        <f>IF(AND(ABS(W367)&gt;Input!$C$3,ABS(1-X367)&gt;Input!$C$4),MAX($C$3:C366)+1,"")</f>
        <v>29</v>
      </c>
      <c r="D367" t="str">
        <f>IF(E367="","",IF(AND(H367=H368,J367=J368),"",MAX($D$3:D366)+1))</f>
        <v/>
      </c>
      <c r="E367" s="7" t="s">
        <v>45</v>
      </c>
      <c r="F367" s="7" t="s">
        <v>46</v>
      </c>
      <c r="G367" s="7" t="s">
        <v>405</v>
      </c>
      <c r="H367" s="7" t="s">
        <v>406</v>
      </c>
      <c r="I367" s="7" t="s">
        <v>74</v>
      </c>
      <c r="J367" s="7" t="s">
        <v>75</v>
      </c>
      <c r="K367" s="7" t="s">
        <v>369</v>
      </c>
      <c r="L367" s="7" t="s">
        <v>440</v>
      </c>
      <c r="M367" s="8">
        <v>102825</v>
      </c>
      <c r="N367" s="8">
        <v>112554</v>
      </c>
      <c r="O367" s="8">
        <v>40217.65</v>
      </c>
      <c r="P367" s="8">
        <v>48001.38</v>
      </c>
      <c r="Q367" s="8">
        <v>48001.38</v>
      </c>
      <c r="R367" s="8">
        <v>102825</v>
      </c>
      <c r="S367" s="4">
        <f t="shared" si="37"/>
        <v>14605.970000000001</v>
      </c>
      <c r="T367" s="6">
        <f t="shared" si="38"/>
        <v>0.85799999999999998</v>
      </c>
      <c r="U367" s="4">
        <f t="shared" si="39"/>
        <v>24334.970000000008</v>
      </c>
      <c r="V367" s="6">
        <f t="shared" si="40"/>
        <v>0.78380000000000005</v>
      </c>
      <c r="W367" s="4">
        <f t="shared" si="41"/>
        <v>14605.970000000001</v>
      </c>
      <c r="X367" s="6">
        <f t="shared" si="42"/>
        <v>0.85799999999999998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 t="s">
        <v>45</v>
      </c>
      <c r="F368" s="7" t="s">
        <v>46</v>
      </c>
      <c r="G368" s="7" t="s">
        <v>405</v>
      </c>
      <c r="H368" s="7" t="s">
        <v>406</v>
      </c>
      <c r="I368" s="7" t="s">
        <v>74</v>
      </c>
      <c r="J368" s="7" t="s">
        <v>75</v>
      </c>
      <c r="K368" s="7" t="s">
        <v>441</v>
      </c>
      <c r="L368" s="7" t="s">
        <v>442</v>
      </c>
      <c r="M368" s="8">
        <v>2000</v>
      </c>
      <c r="N368" s="8">
        <v>2000</v>
      </c>
      <c r="O368" s="8">
        <v>150</v>
      </c>
      <c r="P368" s="8">
        <v>1360.2</v>
      </c>
      <c r="Q368" s="8">
        <v>1360.2</v>
      </c>
      <c r="R368" s="8">
        <v>2000</v>
      </c>
      <c r="S368" s="4">
        <f t="shared" si="37"/>
        <v>489.79999999999995</v>
      </c>
      <c r="T368" s="6">
        <f t="shared" si="38"/>
        <v>0.75509999999999999</v>
      </c>
      <c r="U368" s="4">
        <f t="shared" si="39"/>
        <v>489.79999999999995</v>
      </c>
      <c r="V368" s="6">
        <f t="shared" si="40"/>
        <v>0.75509999999999999</v>
      </c>
      <c r="W368" s="4">
        <f t="shared" si="41"/>
        <v>489.79999999999995</v>
      </c>
      <c r="X368" s="6">
        <f t="shared" si="42"/>
        <v>0.75509999999999999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 t="s">
        <v>45</v>
      </c>
      <c r="F369" s="7" t="s">
        <v>46</v>
      </c>
      <c r="G369" s="7" t="s">
        <v>405</v>
      </c>
      <c r="H369" s="7" t="s">
        <v>406</v>
      </c>
      <c r="I369" s="7" t="s">
        <v>74</v>
      </c>
      <c r="J369" s="7" t="s">
        <v>75</v>
      </c>
      <c r="K369" s="7" t="s">
        <v>443</v>
      </c>
      <c r="L369" s="7" t="s">
        <v>444</v>
      </c>
      <c r="M369" s="8">
        <v>12000</v>
      </c>
      <c r="N369" s="8">
        <v>12000</v>
      </c>
      <c r="O369" s="8">
        <v>8120.02</v>
      </c>
      <c r="P369" s="8">
        <v>3879.98</v>
      </c>
      <c r="Q369" s="8">
        <v>3879.98</v>
      </c>
      <c r="R369" s="8">
        <v>12000</v>
      </c>
      <c r="S369" s="4">
        <f t="shared" si="37"/>
        <v>0</v>
      </c>
      <c r="T369" s="6">
        <f t="shared" si="38"/>
        <v>1</v>
      </c>
      <c r="U369" s="4">
        <f t="shared" si="39"/>
        <v>0</v>
      </c>
      <c r="V369" s="6">
        <f t="shared" si="40"/>
        <v>1</v>
      </c>
      <c r="W369" s="4">
        <f t="shared" si="41"/>
        <v>0</v>
      </c>
      <c r="X369" s="6">
        <f t="shared" si="42"/>
        <v>1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 t="s">
        <v>45</v>
      </c>
      <c r="F370" s="7" t="s">
        <v>46</v>
      </c>
      <c r="G370" s="7" t="s">
        <v>405</v>
      </c>
      <c r="H370" s="7" t="s">
        <v>406</v>
      </c>
      <c r="I370" s="7" t="s">
        <v>74</v>
      </c>
      <c r="J370" s="7" t="s">
        <v>75</v>
      </c>
      <c r="K370" s="7" t="s">
        <v>445</v>
      </c>
      <c r="L370" s="7" t="s">
        <v>446</v>
      </c>
      <c r="M370" s="8">
        <v>7500</v>
      </c>
      <c r="N370" s="8">
        <v>7500</v>
      </c>
      <c r="O370" s="8">
        <v>0</v>
      </c>
      <c r="P370" s="8">
        <v>7500</v>
      </c>
      <c r="Q370" s="8">
        <v>7500</v>
      </c>
      <c r="R370" s="8">
        <v>7500</v>
      </c>
      <c r="S370" s="4">
        <f t="shared" si="37"/>
        <v>0</v>
      </c>
      <c r="T370" s="6">
        <f t="shared" si="38"/>
        <v>1</v>
      </c>
      <c r="U370" s="4">
        <f t="shared" si="39"/>
        <v>0</v>
      </c>
      <c r="V370" s="6">
        <f t="shared" si="40"/>
        <v>1</v>
      </c>
      <c r="W370" s="4">
        <f t="shared" si="41"/>
        <v>0</v>
      </c>
      <c r="X370" s="6">
        <f t="shared" si="42"/>
        <v>1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 t="s">
        <v>45</v>
      </c>
      <c r="F371" s="7" t="s">
        <v>46</v>
      </c>
      <c r="G371" s="7" t="s">
        <v>405</v>
      </c>
      <c r="H371" s="7" t="s">
        <v>406</v>
      </c>
      <c r="I371" s="7" t="s">
        <v>74</v>
      </c>
      <c r="J371" s="7" t="s">
        <v>75</v>
      </c>
      <c r="K371" s="7" t="s">
        <v>447</v>
      </c>
      <c r="L371" s="7" t="s">
        <v>448</v>
      </c>
      <c r="M371" s="8">
        <v>1000</v>
      </c>
      <c r="N371" s="8">
        <v>1000</v>
      </c>
      <c r="O371" s="8">
        <v>0</v>
      </c>
      <c r="P371" s="8">
        <v>1000</v>
      </c>
      <c r="Q371" s="8">
        <v>1000</v>
      </c>
      <c r="R371" s="8">
        <v>1000</v>
      </c>
      <c r="S371" s="4">
        <f t="shared" si="37"/>
        <v>0</v>
      </c>
      <c r="T371" s="6">
        <f t="shared" si="38"/>
        <v>1</v>
      </c>
      <c r="U371" s="4">
        <f t="shared" si="39"/>
        <v>0</v>
      </c>
      <c r="V371" s="6">
        <f t="shared" si="40"/>
        <v>1</v>
      </c>
      <c r="W371" s="4">
        <f t="shared" si="41"/>
        <v>0</v>
      </c>
      <c r="X371" s="6">
        <f t="shared" si="42"/>
        <v>1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 t="s">
        <v>45</v>
      </c>
      <c r="F372" s="7" t="s">
        <v>46</v>
      </c>
      <c r="G372" s="7" t="s">
        <v>405</v>
      </c>
      <c r="H372" s="7" t="s">
        <v>406</v>
      </c>
      <c r="I372" s="7" t="s">
        <v>74</v>
      </c>
      <c r="J372" s="7" t="s">
        <v>75</v>
      </c>
      <c r="K372" s="7" t="s">
        <v>449</v>
      </c>
      <c r="L372" s="7" t="s">
        <v>450</v>
      </c>
      <c r="M372" s="8">
        <v>18000</v>
      </c>
      <c r="N372" s="8">
        <v>18000</v>
      </c>
      <c r="O372" s="8">
        <v>0</v>
      </c>
      <c r="P372" s="8">
        <v>17990.61</v>
      </c>
      <c r="Q372" s="8">
        <v>17990.61</v>
      </c>
      <c r="R372" s="8">
        <v>18000</v>
      </c>
      <c r="S372" s="4">
        <f t="shared" si="37"/>
        <v>9.3899999999994179</v>
      </c>
      <c r="T372" s="6">
        <f t="shared" si="38"/>
        <v>0.99950000000000006</v>
      </c>
      <c r="U372" s="4">
        <f t="shared" si="39"/>
        <v>9.3899999999994179</v>
      </c>
      <c r="V372" s="6">
        <f t="shared" si="40"/>
        <v>0.99950000000000006</v>
      </c>
      <c r="W372" s="4">
        <f t="shared" si="41"/>
        <v>9.3899999999994179</v>
      </c>
      <c r="X372" s="6">
        <f t="shared" si="42"/>
        <v>0.99950000000000006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 t="s">
        <v>45</v>
      </c>
      <c r="F373" s="7" t="s">
        <v>46</v>
      </c>
      <c r="G373" s="7" t="s">
        <v>405</v>
      </c>
      <c r="H373" s="7" t="s">
        <v>406</v>
      </c>
      <c r="I373" s="7" t="s">
        <v>74</v>
      </c>
      <c r="J373" s="7" t="s">
        <v>75</v>
      </c>
      <c r="K373" s="7" t="s">
        <v>451</v>
      </c>
      <c r="L373" s="7" t="s">
        <v>452</v>
      </c>
      <c r="M373" s="8">
        <v>4000</v>
      </c>
      <c r="N373" s="8">
        <v>4000</v>
      </c>
      <c r="O373" s="8">
        <v>0</v>
      </c>
      <c r="P373" s="8">
        <v>3386.83</v>
      </c>
      <c r="Q373" s="8">
        <v>3386.83</v>
      </c>
      <c r="R373" s="8">
        <v>4000</v>
      </c>
      <c r="S373" s="4">
        <f t="shared" si="37"/>
        <v>613.17000000000007</v>
      </c>
      <c r="T373" s="6">
        <f t="shared" si="38"/>
        <v>0.84670000000000001</v>
      </c>
      <c r="U373" s="4">
        <f t="shared" si="39"/>
        <v>613.17000000000007</v>
      </c>
      <c r="V373" s="6">
        <f t="shared" si="40"/>
        <v>0.84670000000000001</v>
      </c>
      <c r="W373" s="4">
        <f t="shared" si="41"/>
        <v>613.17000000000007</v>
      </c>
      <c r="X373" s="6">
        <f t="shared" si="42"/>
        <v>0.84670000000000001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 t="s">
        <v>45</v>
      </c>
      <c r="F374" s="7" t="s">
        <v>46</v>
      </c>
      <c r="G374" s="7" t="s">
        <v>405</v>
      </c>
      <c r="H374" s="7" t="s">
        <v>406</v>
      </c>
      <c r="I374" s="7" t="s">
        <v>74</v>
      </c>
      <c r="J374" s="7" t="s">
        <v>75</v>
      </c>
      <c r="K374" s="7" t="s">
        <v>453</v>
      </c>
      <c r="L374" s="7" t="s">
        <v>454</v>
      </c>
      <c r="M374" s="8">
        <v>3000</v>
      </c>
      <c r="N374" s="8">
        <v>6000</v>
      </c>
      <c r="O374" s="8">
        <v>0</v>
      </c>
      <c r="P374" s="8">
        <v>6000</v>
      </c>
      <c r="Q374" s="8">
        <v>6000</v>
      </c>
      <c r="R374" s="8">
        <v>3000</v>
      </c>
      <c r="S374" s="4">
        <f t="shared" si="37"/>
        <v>-3000</v>
      </c>
      <c r="T374" s="6">
        <f t="shared" si="38"/>
        <v>2</v>
      </c>
      <c r="U374" s="4">
        <f t="shared" si="39"/>
        <v>0</v>
      </c>
      <c r="V374" s="6">
        <f t="shared" si="40"/>
        <v>1</v>
      </c>
      <c r="W374" s="4">
        <f t="shared" si="41"/>
        <v>-3000</v>
      </c>
      <c r="X374" s="6">
        <f t="shared" si="42"/>
        <v>2</v>
      </c>
    </row>
    <row r="375" spans="1:24" x14ac:dyDescent="0.2">
      <c r="A375">
        <f>IF(AND(ABS(S375)&gt;Input!$A$3,ABS(1-T375)&gt;Input!$A$4),MAX($A$3:A374)+1,"")</f>
        <v>27</v>
      </c>
      <c r="B375" t="str">
        <f>IF(AND(ABS(U375)&gt;Input!$B$3,ABS(1-V375)&gt;Input!$B$4),MAX($B$3:B374)+1,"")</f>
        <v/>
      </c>
      <c r="C375">
        <f>IF(AND(ABS(W375)&gt;Input!$C$3,ABS(1-X375)&gt;Input!$C$4),MAX($C$3:C374)+1,"")</f>
        <v>30</v>
      </c>
      <c r="D375" t="str">
        <f>IF(E375="","",IF(AND(H375=H376,J375=J376),"",MAX($D$3:D374)+1))</f>
        <v/>
      </c>
      <c r="E375" s="7" t="s">
        <v>45</v>
      </c>
      <c r="F375" s="7" t="s">
        <v>46</v>
      </c>
      <c r="G375" s="7" t="s">
        <v>405</v>
      </c>
      <c r="H375" s="7" t="s">
        <v>406</v>
      </c>
      <c r="I375" s="7" t="s">
        <v>74</v>
      </c>
      <c r="J375" s="7" t="s">
        <v>75</v>
      </c>
      <c r="K375" s="7" t="s">
        <v>455</v>
      </c>
      <c r="L375" s="7" t="s">
        <v>456</v>
      </c>
      <c r="M375" s="8">
        <v>20000</v>
      </c>
      <c r="N375" s="8">
        <v>8200</v>
      </c>
      <c r="O375" s="8">
        <v>0</v>
      </c>
      <c r="P375" s="8">
        <v>8144.62</v>
      </c>
      <c r="Q375" s="8">
        <v>8144.62</v>
      </c>
      <c r="R375" s="8">
        <v>20000</v>
      </c>
      <c r="S375" s="4">
        <f t="shared" si="37"/>
        <v>11855.380000000001</v>
      </c>
      <c r="T375" s="6">
        <f t="shared" si="38"/>
        <v>0.40720000000000001</v>
      </c>
      <c r="U375" s="4">
        <f t="shared" si="39"/>
        <v>55.380000000000109</v>
      </c>
      <c r="V375" s="6">
        <f t="shared" si="40"/>
        <v>0.99319999999999997</v>
      </c>
      <c r="W375" s="4">
        <f t="shared" si="41"/>
        <v>11855.380000000001</v>
      </c>
      <c r="X375" s="6">
        <f t="shared" si="42"/>
        <v>0.40720000000000001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 t="s">
        <v>45</v>
      </c>
      <c r="F376" s="7" t="s">
        <v>46</v>
      </c>
      <c r="G376" s="7" t="s">
        <v>405</v>
      </c>
      <c r="H376" s="7" t="s">
        <v>406</v>
      </c>
      <c r="I376" s="7" t="s">
        <v>74</v>
      </c>
      <c r="J376" s="7" t="s">
        <v>75</v>
      </c>
      <c r="K376" s="7" t="s">
        <v>457</v>
      </c>
      <c r="L376" s="7" t="s">
        <v>458</v>
      </c>
      <c r="M376" s="8">
        <v>2000</v>
      </c>
      <c r="N376" s="8">
        <v>2000</v>
      </c>
      <c r="O376" s="8">
        <v>0</v>
      </c>
      <c r="P376" s="8">
        <v>870.11</v>
      </c>
      <c r="Q376" s="8">
        <v>870.11</v>
      </c>
      <c r="R376" s="8">
        <v>2000</v>
      </c>
      <c r="S376" s="4">
        <f t="shared" si="37"/>
        <v>1129.8899999999999</v>
      </c>
      <c r="T376" s="6">
        <f t="shared" si="38"/>
        <v>0.43509999999999999</v>
      </c>
      <c r="U376" s="4">
        <f t="shared" si="39"/>
        <v>1129.8899999999999</v>
      </c>
      <c r="V376" s="6">
        <f t="shared" si="40"/>
        <v>0.43509999999999999</v>
      </c>
      <c r="W376" s="4">
        <f t="shared" si="41"/>
        <v>1129.8899999999999</v>
      </c>
      <c r="X376" s="6">
        <f t="shared" si="42"/>
        <v>0.43509999999999999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 t="s">
        <v>45</v>
      </c>
      <c r="F377" s="7" t="s">
        <v>46</v>
      </c>
      <c r="G377" s="7" t="s">
        <v>405</v>
      </c>
      <c r="H377" s="7" t="s">
        <v>406</v>
      </c>
      <c r="I377" s="7" t="s">
        <v>74</v>
      </c>
      <c r="J377" s="7" t="s">
        <v>75</v>
      </c>
      <c r="K377" s="7" t="s">
        <v>459</v>
      </c>
      <c r="L377" s="7" t="s">
        <v>460</v>
      </c>
      <c r="M377" s="8">
        <v>5000</v>
      </c>
      <c r="N377" s="8">
        <v>5000</v>
      </c>
      <c r="O377" s="8">
        <v>0</v>
      </c>
      <c r="P377" s="8">
        <v>2314.48</v>
      </c>
      <c r="Q377" s="8">
        <v>2314.48</v>
      </c>
      <c r="R377" s="8">
        <v>7500</v>
      </c>
      <c r="S377" s="4">
        <f t="shared" si="37"/>
        <v>2685.52</v>
      </c>
      <c r="T377" s="6">
        <f t="shared" si="38"/>
        <v>0.46289999999999998</v>
      </c>
      <c r="U377" s="4">
        <f t="shared" si="39"/>
        <v>2685.52</v>
      </c>
      <c r="V377" s="6">
        <f t="shared" si="40"/>
        <v>0.46289999999999998</v>
      </c>
      <c r="W377" s="4">
        <f t="shared" si="41"/>
        <v>5185.5200000000004</v>
      </c>
      <c r="X377" s="6">
        <f t="shared" si="42"/>
        <v>0.30859999999999999</v>
      </c>
    </row>
    <row r="378" spans="1:24" x14ac:dyDescent="0.2">
      <c r="A378">
        <f>IF(AND(ABS(S378)&gt;Input!$A$3,ABS(1-T378)&gt;Input!$A$4),MAX($A$3:A377)+1,"")</f>
        <v>28</v>
      </c>
      <c r="B378">
        <f>IF(AND(ABS(U378)&gt;Input!$B$3,ABS(1-V378)&gt;Input!$B$4),MAX($B$3:B377)+1,"")</f>
        <v>16</v>
      </c>
      <c r="C378">
        <f>IF(AND(ABS(W378)&gt;Input!$C$3,ABS(1-X378)&gt;Input!$C$4),MAX($C$3:C377)+1,"")</f>
        <v>31</v>
      </c>
      <c r="D378" t="str">
        <f>IF(E378="","",IF(AND(H378=H379,J378=J379),"",MAX($D$3:D377)+1))</f>
        <v/>
      </c>
      <c r="E378" s="7" t="s">
        <v>45</v>
      </c>
      <c r="F378" s="7" t="s">
        <v>46</v>
      </c>
      <c r="G378" s="7" t="s">
        <v>405</v>
      </c>
      <c r="H378" s="7" t="s">
        <v>406</v>
      </c>
      <c r="I378" s="7" t="s">
        <v>74</v>
      </c>
      <c r="J378" s="7" t="s">
        <v>75</v>
      </c>
      <c r="K378" s="7" t="s">
        <v>230</v>
      </c>
      <c r="L378" s="7" t="s">
        <v>231</v>
      </c>
      <c r="M378" s="8">
        <v>40000</v>
      </c>
      <c r="N378" s="8">
        <v>40000</v>
      </c>
      <c r="O378" s="8">
        <v>0</v>
      </c>
      <c r="P378" s="8">
        <v>28479.54</v>
      </c>
      <c r="Q378" s="8">
        <v>28479.54</v>
      </c>
      <c r="R378" s="8">
        <v>40000</v>
      </c>
      <c r="S378" s="4">
        <f t="shared" si="37"/>
        <v>11520.46</v>
      </c>
      <c r="T378" s="6">
        <f t="shared" si="38"/>
        <v>0.71199999999999997</v>
      </c>
      <c r="U378" s="4">
        <f t="shared" si="39"/>
        <v>11520.46</v>
      </c>
      <c r="V378" s="6">
        <f t="shared" si="40"/>
        <v>0.71199999999999997</v>
      </c>
      <c r="W378" s="4">
        <f t="shared" si="41"/>
        <v>11520.46</v>
      </c>
      <c r="X378" s="6">
        <f t="shared" si="42"/>
        <v>0.71199999999999997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 t="s">
        <v>45</v>
      </c>
      <c r="F379" s="7" t="s">
        <v>46</v>
      </c>
      <c r="G379" s="7" t="s">
        <v>405</v>
      </c>
      <c r="H379" s="7" t="s">
        <v>406</v>
      </c>
      <c r="I379" s="7" t="s">
        <v>74</v>
      </c>
      <c r="J379" s="7" t="s">
        <v>75</v>
      </c>
      <c r="K379" s="7" t="s">
        <v>120</v>
      </c>
      <c r="L379" s="7" t="s">
        <v>461</v>
      </c>
      <c r="M379" s="8">
        <v>2500</v>
      </c>
      <c r="N379" s="8">
        <v>2500</v>
      </c>
      <c r="O379" s="8">
        <v>0</v>
      </c>
      <c r="P379" s="8">
        <v>2500</v>
      </c>
      <c r="Q379" s="8">
        <v>2500</v>
      </c>
      <c r="R379" s="8">
        <v>2500</v>
      </c>
      <c r="S379" s="4">
        <f t="shared" si="37"/>
        <v>0</v>
      </c>
      <c r="T379" s="6">
        <f t="shared" si="38"/>
        <v>1</v>
      </c>
      <c r="U379" s="4">
        <f t="shared" si="39"/>
        <v>0</v>
      </c>
      <c r="V379" s="6">
        <f t="shared" si="40"/>
        <v>1</v>
      </c>
      <c r="W379" s="4">
        <f t="shared" si="41"/>
        <v>0</v>
      </c>
      <c r="X379" s="6">
        <f t="shared" si="42"/>
        <v>1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 t="s">
        <v>45</v>
      </c>
      <c r="F380" s="7" t="s">
        <v>46</v>
      </c>
      <c r="G380" s="7" t="s">
        <v>405</v>
      </c>
      <c r="H380" s="7" t="s">
        <v>406</v>
      </c>
      <c r="I380" s="7" t="s">
        <v>74</v>
      </c>
      <c r="J380" s="7" t="s">
        <v>75</v>
      </c>
      <c r="K380" s="7" t="s">
        <v>462</v>
      </c>
      <c r="L380" s="7" t="s">
        <v>463</v>
      </c>
      <c r="M380" s="8">
        <v>15000</v>
      </c>
      <c r="N380" s="8">
        <v>15000</v>
      </c>
      <c r="O380" s="8">
        <v>0</v>
      </c>
      <c r="P380" s="8">
        <v>9278.76</v>
      </c>
      <c r="Q380" s="8">
        <v>9278.76</v>
      </c>
      <c r="R380" s="8">
        <v>15000</v>
      </c>
      <c r="S380" s="4">
        <f t="shared" si="37"/>
        <v>5721.24</v>
      </c>
      <c r="T380" s="6">
        <f t="shared" si="38"/>
        <v>0.61860000000000004</v>
      </c>
      <c r="U380" s="4">
        <f t="shared" si="39"/>
        <v>5721.24</v>
      </c>
      <c r="V380" s="6">
        <f t="shared" si="40"/>
        <v>0.61860000000000004</v>
      </c>
      <c r="W380" s="4">
        <f t="shared" si="41"/>
        <v>5721.24</v>
      </c>
      <c r="X380" s="6">
        <f t="shared" si="42"/>
        <v>0.61860000000000004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 t="s">
        <v>45</v>
      </c>
      <c r="F381" s="7" t="s">
        <v>46</v>
      </c>
      <c r="G381" s="7" t="s">
        <v>405</v>
      </c>
      <c r="H381" s="7" t="s">
        <v>406</v>
      </c>
      <c r="I381" s="7" t="s">
        <v>74</v>
      </c>
      <c r="J381" s="7" t="s">
        <v>75</v>
      </c>
      <c r="K381" s="7" t="s">
        <v>464</v>
      </c>
      <c r="L381" s="7" t="s">
        <v>465</v>
      </c>
      <c r="M381" s="8">
        <v>2000</v>
      </c>
      <c r="N381" s="8">
        <v>2000</v>
      </c>
      <c r="O381" s="8">
        <v>0</v>
      </c>
      <c r="P381" s="8">
        <v>1863.58</v>
      </c>
      <c r="Q381" s="8">
        <v>1863.58</v>
      </c>
      <c r="R381" s="8">
        <v>2000</v>
      </c>
      <c r="S381" s="4">
        <f t="shared" si="37"/>
        <v>136.42000000000007</v>
      </c>
      <c r="T381" s="6">
        <f t="shared" si="38"/>
        <v>0.93179999999999996</v>
      </c>
      <c r="U381" s="4">
        <f t="shared" si="39"/>
        <v>136.42000000000007</v>
      </c>
      <c r="V381" s="6">
        <f t="shared" si="40"/>
        <v>0.93179999999999996</v>
      </c>
      <c r="W381" s="4">
        <f t="shared" si="41"/>
        <v>136.42000000000007</v>
      </c>
      <c r="X381" s="6">
        <f t="shared" si="42"/>
        <v>0.93179999999999996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 t="s">
        <v>45</v>
      </c>
      <c r="F382" s="7" t="s">
        <v>46</v>
      </c>
      <c r="G382" s="7" t="s">
        <v>405</v>
      </c>
      <c r="H382" s="7" t="s">
        <v>406</v>
      </c>
      <c r="I382" s="7" t="s">
        <v>74</v>
      </c>
      <c r="J382" s="7" t="s">
        <v>75</v>
      </c>
      <c r="K382" s="7" t="s">
        <v>466</v>
      </c>
      <c r="L382" s="7" t="s">
        <v>467</v>
      </c>
      <c r="M382" s="8">
        <v>1000</v>
      </c>
      <c r="N382" s="8">
        <v>1362</v>
      </c>
      <c r="O382" s="8">
        <v>0</v>
      </c>
      <c r="P382" s="8">
        <v>644.48</v>
      </c>
      <c r="Q382" s="8">
        <v>644.48</v>
      </c>
      <c r="R382" s="8">
        <v>1000</v>
      </c>
      <c r="S382" s="4">
        <f t="shared" si="37"/>
        <v>355.52</v>
      </c>
      <c r="T382" s="6">
        <f t="shared" si="38"/>
        <v>0.64449999999999996</v>
      </c>
      <c r="U382" s="4">
        <f t="shared" si="39"/>
        <v>717.52</v>
      </c>
      <c r="V382" s="6">
        <f t="shared" si="40"/>
        <v>0.47320000000000001</v>
      </c>
      <c r="W382" s="4">
        <f t="shared" si="41"/>
        <v>355.52</v>
      </c>
      <c r="X382" s="6">
        <f t="shared" si="42"/>
        <v>0.64449999999999996</v>
      </c>
    </row>
    <row r="383" spans="1:24" x14ac:dyDescent="0.2">
      <c r="A383">
        <f>IF(AND(ABS(S383)&gt;Input!$A$3,ABS(1-T383)&gt;Input!$A$4),MAX($A$3:A382)+1,"")</f>
        <v>29</v>
      </c>
      <c r="B383" t="str">
        <f>IF(AND(ABS(U383)&gt;Input!$B$3,ABS(1-V383)&gt;Input!$B$4),MAX($B$3:B382)+1,"")</f>
        <v/>
      </c>
      <c r="C383">
        <f>IF(AND(ABS(W383)&gt;Input!$C$3,ABS(1-X383)&gt;Input!$C$4),MAX($C$3:C382)+1,"")</f>
        <v>32</v>
      </c>
      <c r="D383" t="str">
        <f>IF(E383="","",IF(AND(H383=H384,J383=J384),"",MAX($D$3:D382)+1))</f>
        <v/>
      </c>
      <c r="E383" s="7" t="s">
        <v>45</v>
      </c>
      <c r="F383" s="7" t="s">
        <v>46</v>
      </c>
      <c r="G383" s="7" t="s">
        <v>405</v>
      </c>
      <c r="H383" s="7" t="s">
        <v>406</v>
      </c>
      <c r="I383" s="7" t="s">
        <v>74</v>
      </c>
      <c r="J383" s="7" t="s">
        <v>75</v>
      </c>
      <c r="K383" s="7" t="s">
        <v>468</v>
      </c>
      <c r="L383" s="7" t="s">
        <v>469</v>
      </c>
      <c r="M383" s="8">
        <v>75000</v>
      </c>
      <c r="N383" s="8">
        <v>144900</v>
      </c>
      <c r="O383" s="8">
        <v>0</v>
      </c>
      <c r="P383" s="8">
        <v>144811.22</v>
      </c>
      <c r="Q383" s="8">
        <v>144811.22</v>
      </c>
      <c r="R383" s="8">
        <v>75000</v>
      </c>
      <c r="S383" s="4">
        <f t="shared" si="37"/>
        <v>-69811.22</v>
      </c>
      <c r="T383" s="6">
        <f t="shared" si="38"/>
        <v>1.9308000000000001</v>
      </c>
      <c r="U383" s="4">
        <f t="shared" si="39"/>
        <v>88.779999999998836</v>
      </c>
      <c r="V383" s="6">
        <f t="shared" si="40"/>
        <v>0.99939999999999996</v>
      </c>
      <c r="W383" s="4">
        <f t="shared" si="41"/>
        <v>-69811.22</v>
      </c>
      <c r="X383" s="6">
        <f t="shared" si="42"/>
        <v>1.9308000000000001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 t="s">
        <v>45</v>
      </c>
      <c r="F384" s="7" t="s">
        <v>46</v>
      </c>
      <c r="G384" s="7" t="s">
        <v>405</v>
      </c>
      <c r="H384" s="7" t="s">
        <v>406</v>
      </c>
      <c r="I384" s="7" t="s">
        <v>74</v>
      </c>
      <c r="J384" s="7" t="s">
        <v>75</v>
      </c>
      <c r="K384" s="7" t="s">
        <v>470</v>
      </c>
      <c r="L384" s="7" t="s">
        <v>471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4">
        <f t="shared" si="37"/>
        <v>0</v>
      </c>
      <c r="T384" s="6">
        <f t="shared" si="38"/>
        <v>0</v>
      </c>
      <c r="U384" s="4">
        <f t="shared" si="39"/>
        <v>0</v>
      </c>
      <c r="V384" s="6">
        <f t="shared" si="40"/>
        <v>0</v>
      </c>
      <c r="W384" s="4">
        <f t="shared" si="41"/>
        <v>0</v>
      </c>
      <c r="X384" s="6">
        <f t="shared" si="42"/>
        <v>0</v>
      </c>
    </row>
    <row r="385" spans="1:24" x14ac:dyDescent="0.2">
      <c r="A385">
        <f>IF(AND(ABS(S385)&gt;Input!$A$3,ABS(1-T385)&gt;Input!$A$4),MAX($A$3:A384)+1,"")</f>
        <v>30</v>
      </c>
      <c r="B385">
        <f>IF(AND(ABS(U385)&gt;Input!$B$3,ABS(1-V385)&gt;Input!$B$4),MAX($B$3:B384)+1,"")</f>
        <v>17</v>
      </c>
      <c r="C385">
        <f>IF(AND(ABS(W385)&gt;Input!$C$3,ABS(1-X385)&gt;Input!$C$4),MAX($C$3:C384)+1,"")</f>
        <v>33</v>
      </c>
      <c r="D385" t="str">
        <f>IF(E385="","",IF(AND(H385=H386,J385=J386),"",MAX($D$3:D384)+1))</f>
        <v/>
      </c>
      <c r="E385" s="7" t="s">
        <v>45</v>
      </c>
      <c r="F385" s="7" t="s">
        <v>46</v>
      </c>
      <c r="G385" s="7" t="s">
        <v>405</v>
      </c>
      <c r="H385" s="7" t="s">
        <v>406</v>
      </c>
      <c r="I385" s="7" t="s">
        <v>74</v>
      </c>
      <c r="J385" s="7" t="s">
        <v>75</v>
      </c>
      <c r="K385" s="7" t="s">
        <v>472</v>
      </c>
      <c r="L385" s="7" t="s">
        <v>473</v>
      </c>
      <c r="M385" s="8">
        <v>18000</v>
      </c>
      <c r="N385" s="8">
        <v>18000</v>
      </c>
      <c r="O385" s="8">
        <v>0</v>
      </c>
      <c r="P385" s="8">
        <v>0</v>
      </c>
      <c r="Q385" s="8">
        <v>0</v>
      </c>
      <c r="R385" s="8">
        <v>18000</v>
      </c>
      <c r="S385" s="4">
        <f t="shared" si="37"/>
        <v>18000</v>
      </c>
      <c r="T385" s="6">
        <f t="shared" si="38"/>
        <v>0</v>
      </c>
      <c r="U385" s="4">
        <f t="shared" si="39"/>
        <v>18000</v>
      </c>
      <c r="V385" s="6">
        <f t="shared" si="40"/>
        <v>0</v>
      </c>
      <c r="W385" s="4">
        <f t="shared" si="41"/>
        <v>18000</v>
      </c>
      <c r="X385" s="6">
        <f t="shared" si="42"/>
        <v>0</v>
      </c>
    </row>
    <row r="386" spans="1:24" x14ac:dyDescent="0.2">
      <c r="A386">
        <f>IF(AND(ABS(S386)&gt;Input!$A$3,ABS(1-T386)&gt;Input!$A$4),MAX($A$3:A385)+1,"")</f>
        <v>31</v>
      </c>
      <c r="B386">
        <f>IF(AND(ABS(U386)&gt;Input!$B$3,ABS(1-V386)&gt;Input!$B$4),MAX($B$3:B385)+1,"")</f>
        <v>18</v>
      </c>
      <c r="C386">
        <f>IF(AND(ABS(W386)&gt;Input!$C$3,ABS(1-X386)&gt;Input!$C$4),MAX($C$3:C385)+1,"")</f>
        <v>34</v>
      </c>
      <c r="D386">
        <f>IF(E386="","",IF(AND(H386=H387,J386=J387),"",MAX($D$3:D385)+1))</f>
        <v>52</v>
      </c>
      <c r="E386" s="7" t="s">
        <v>45</v>
      </c>
      <c r="F386" s="7" t="s">
        <v>46</v>
      </c>
      <c r="G386" s="7" t="s">
        <v>405</v>
      </c>
      <c r="H386" s="7" t="s">
        <v>406</v>
      </c>
      <c r="I386" s="7" t="s">
        <v>74</v>
      </c>
      <c r="J386" s="7" t="s">
        <v>75</v>
      </c>
      <c r="K386" s="7" t="s">
        <v>474</v>
      </c>
      <c r="L386" s="7" t="s">
        <v>475</v>
      </c>
      <c r="M386" s="8">
        <v>282000</v>
      </c>
      <c r="N386" s="8">
        <v>282000</v>
      </c>
      <c r="O386" s="8">
        <v>13019.28</v>
      </c>
      <c r="P386" s="8">
        <v>218639.69</v>
      </c>
      <c r="Q386" s="8">
        <v>218639.69</v>
      </c>
      <c r="R386" s="8">
        <v>282000</v>
      </c>
      <c r="S386" s="4">
        <f t="shared" si="37"/>
        <v>50341.02999999997</v>
      </c>
      <c r="T386" s="6">
        <f t="shared" si="38"/>
        <v>0.82150000000000001</v>
      </c>
      <c r="U386" s="4">
        <f t="shared" si="39"/>
        <v>50341.02999999997</v>
      </c>
      <c r="V386" s="6">
        <f t="shared" si="40"/>
        <v>0.82150000000000001</v>
      </c>
      <c r="W386" s="4">
        <f t="shared" si="41"/>
        <v>50341.02999999997</v>
      </c>
      <c r="X386" s="6">
        <f t="shared" si="42"/>
        <v>0.82150000000000001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>
        <f>IF(E387="","",IF(AND(H387=H388,J387=J388),"",MAX($D$3:D386)+1))</f>
        <v>53</v>
      </c>
      <c r="E387" s="7" t="s">
        <v>45</v>
      </c>
      <c r="F387" s="7" t="s">
        <v>46</v>
      </c>
      <c r="G387" s="7" t="s">
        <v>476</v>
      </c>
      <c r="H387" s="7" t="s">
        <v>477</v>
      </c>
      <c r="I387" s="7" t="s">
        <v>64</v>
      </c>
      <c r="J387" s="7" t="s">
        <v>65</v>
      </c>
      <c r="K387" s="7" t="s">
        <v>478</v>
      </c>
      <c r="L387" s="7" t="s">
        <v>479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4">
        <f t="shared" si="37"/>
        <v>0</v>
      </c>
      <c r="T387" s="6">
        <f t="shared" si="38"/>
        <v>0</v>
      </c>
      <c r="U387" s="4">
        <f t="shared" si="39"/>
        <v>0</v>
      </c>
      <c r="V387" s="6">
        <f t="shared" si="40"/>
        <v>0</v>
      </c>
      <c r="W387" s="4">
        <f t="shared" si="41"/>
        <v>0</v>
      </c>
      <c r="X387" s="6">
        <f t="shared" si="42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 t="s">
        <v>45</v>
      </c>
      <c r="F388" s="7" t="s">
        <v>46</v>
      </c>
      <c r="G388" s="7" t="s">
        <v>480</v>
      </c>
      <c r="H388" s="7" t="s">
        <v>481</v>
      </c>
      <c r="I388" s="7" t="s">
        <v>49</v>
      </c>
      <c r="J388" s="7" t="s">
        <v>50</v>
      </c>
      <c r="K388" s="7" t="s">
        <v>51</v>
      </c>
      <c r="L388" s="7" t="s">
        <v>482</v>
      </c>
      <c r="M388" s="8">
        <v>38235</v>
      </c>
      <c r="N388" s="8">
        <v>38235</v>
      </c>
      <c r="O388" s="8">
        <v>0</v>
      </c>
      <c r="P388" s="8">
        <v>38235</v>
      </c>
      <c r="Q388" s="8">
        <v>38235</v>
      </c>
      <c r="R388" s="8">
        <v>43133</v>
      </c>
      <c r="S388" s="4">
        <f t="shared" si="37"/>
        <v>0</v>
      </c>
      <c r="T388" s="6">
        <f t="shared" si="38"/>
        <v>1</v>
      </c>
      <c r="U388" s="4">
        <f t="shared" si="39"/>
        <v>0</v>
      </c>
      <c r="V388" s="6">
        <f t="shared" si="40"/>
        <v>1</v>
      </c>
      <c r="W388" s="4">
        <f t="shared" si="41"/>
        <v>4898</v>
      </c>
      <c r="X388" s="6">
        <f t="shared" si="42"/>
        <v>0.88639999999999997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 t="s">
        <v>45</v>
      </c>
      <c r="F389" s="7" t="s">
        <v>46</v>
      </c>
      <c r="G389" s="7" t="s">
        <v>480</v>
      </c>
      <c r="H389" s="7" t="s">
        <v>481</v>
      </c>
      <c r="I389" s="7" t="s">
        <v>49</v>
      </c>
      <c r="J389" s="7" t="s">
        <v>50</v>
      </c>
      <c r="K389" s="7" t="s">
        <v>60</v>
      </c>
      <c r="L389" s="7" t="s">
        <v>61</v>
      </c>
      <c r="M389" s="8">
        <v>2000</v>
      </c>
      <c r="N389" s="8">
        <v>2000</v>
      </c>
      <c r="O389" s="8">
        <v>0</v>
      </c>
      <c r="P389" s="8">
        <v>2000</v>
      </c>
      <c r="Q389" s="8">
        <v>2000</v>
      </c>
      <c r="R389" s="8">
        <v>2000</v>
      </c>
      <c r="S389" s="4">
        <f t="shared" ref="S389:S452" si="43">M389-O389-Q389</f>
        <v>0</v>
      </c>
      <c r="T389" s="6">
        <f t="shared" ref="T389:T452" si="44">IF(M389=0,0,ROUND((O389+Q389)/M389,4))</f>
        <v>1</v>
      </c>
      <c r="U389" s="4">
        <f t="shared" ref="U389:U452" si="45">N389-O389-Q389</f>
        <v>0</v>
      </c>
      <c r="V389" s="6">
        <f t="shared" ref="V389:V452" si="46">IF(N389=0,0,ROUND((O389+Q389)/N389,4))</f>
        <v>1</v>
      </c>
      <c r="W389" s="4">
        <f t="shared" ref="W389:W452" si="47">R389-O389-Q389</f>
        <v>0</v>
      </c>
      <c r="X389" s="6">
        <f t="shared" ref="X389:X452" si="48">IF(R389=0,0,ROUND((O389+Q389)/R389,4))</f>
        <v>1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>
        <f>IF(E390="","",IF(AND(H390=H391,J390=J391),"",MAX($D$3:D389)+1))</f>
        <v>54</v>
      </c>
      <c r="E390" s="7" t="s">
        <v>45</v>
      </c>
      <c r="F390" s="7" t="s">
        <v>46</v>
      </c>
      <c r="G390" s="7" t="s">
        <v>480</v>
      </c>
      <c r="H390" s="7" t="s">
        <v>481</v>
      </c>
      <c r="I390" s="7" t="s">
        <v>49</v>
      </c>
      <c r="J390" s="7" t="s">
        <v>50</v>
      </c>
      <c r="K390" s="7" t="s">
        <v>62</v>
      </c>
      <c r="L390" s="7" t="s">
        <v>63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4">
        <f t="shared" si="43"/>
        <v>0</v>
      </c>
      <c r="T390" s="6">
        <f t="shared" si="44"/>
        <v>0</v>
      </c>
      <c r="U390" s="4">
        <f t="shared" si="45"/>
        <v>0</v>
      </c>
      <c r="V390" s="6">
        <f t="shared" si="46"/>
        <v>0</v>
      </c>
      <c r="W390" s="4">
        <f t="shared" si="47"/>
        <v>0</v>
      </c>
      <c r="X390" s="6">
        <f t="shared" si="48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 t="s">
        <v>45</v>
      </c>
      <c r="F391" s="7" t="s">
        <v>46</v>
      </c>
      <c r="G391" s="7" t="s">
        <v>480</v>
      </c>
      <c r="H391" s="7" t="s">
        <v>481</v>
      </c>
      <c r="I391" s="7" t="s">
        <v>74</v>
      </c>
      <c r="J391" s="7" t="s">
        <v>75</v>
      </c>
      <c r="K391" s="7" t="s">
        <v>483</v>
      </c>
      <c r="L391" s="7" t="s">
        <v>81</v>
      </c>
      <c r="M391" s="8">
        <v>12000</v>
      </c>
      <c r="N391" s="8">
        <v>12000</v>
      </c>
      <c r="O391" s="8">
        <v>0</v>
      </c>
      <c r="P391" s="8">
        <v>11784.98</v>
      </c>
      <c r="Q391" s="8">
        <v>11784.98</v>
      </c>
      <c r="R391" s="8">
        <v>12000</v>
      </c>
      <c r="S391" s="4">
        <f t="shared" si="43"/>
        <v>215.02000000000044</v>
      </c>
      <c r="T391" s="6">
        <f t="shared" si="44"/>
        <v>0.98209999999999997</v>
      </c>
      <c r="U391" s="4">
        <f t="shared" si="45"/>
        <v>215.02000000000044</v>
      </c>
      <c r="V391" s="6">
        <f t="shared" si="46"/>
        <v>0.98209999999999997</v>
      </c>
      <c r="W391" s="4">
        <f t="shared" si="47"/>
        <v>215.02000000000044</v>
      </c>
      <c r="X391" s="6">
        <f t="shared" si="48"/>
        <v>0.98209999999999997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 t="s">
        <v>45</v>
      </c>
      <c r="F392" s="7" t="s">
        <v>46</v>
      </c>
      <c r="G392" s="7" t="s">
        <v>480</v>
      </c>
      <c r="H392" s="7" t="s">
        <v>481</v>
      </c>
      <c r="I392" s="7" t="s">
        <v>74</v>
      </c>
      <c r="J392" s="7" t="s">
        <v>75</v>
      </c>
      <c r="K392" s="7" t="s">
        <v>484</v>
      </c>
      <c r="L392" s="7" t="s">
        <v>485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4">
        <f t="shared" si="43"/>
        <v>0</v>
      </c>
      <c r="T392" s="6">
        <f t="shared" si="44"/>
        <v>0</v>
      </c>
      <c r="U392" s="4">
        <f t="shared" si="45"/>
        <v>0</v>
      </c>
      <c r="V392" s="6">
        <f t="shared" si="46"/>
        <v>0</v>
      </c>
      <c r="W392" s="4">
        <f t="shared" si="47"/>
        <v>0</v>
      </c>
      <c r="X392" s="6">
        <f t="shared" si="48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 t="s">
        <v>45</v>
      </c>
      <c r="F393" s="7" t="s">
        <v>46</v>
      </c>
      <c r="G393" s="7" t="s">
        <v>480</v>
      </c>
      <c r="H393" s="7" t="s">
        <v>481</v>
      </c>
      <c r="I393" s="7" t="s">
        <v>74</v>
      </c>
      <c r="J393" s="7" t="s">
        <v>75</v>
      </c>
      <c r="K393" s="7" t="s">
        <v>156</v>
      </c>
      <c r="L393" s="7" t="s">
        <v>157</v>
      </c>
      <c r="M393" s="8">
        <v>70000</v>
      </c>
      <c r="N393" s="8">
        <v>69300</v>
      </c>
      <c r="O393" s="8">
        <v>168</v>
      </c>
      <c r="P393" s="8">
        <v>63508.13</v>
      </c>
      <c r="Q393" s="8">
        <v>63508.13</v>
      </c>
      <c r="R393" s="8">
        <v>70000</v>
      </c>
      <c r="S393" s="4">
        <f t="shared" si="43"/>
        <v>6323.8700000000026</v>
      </c>
      <c r="T393" s="6">
        <f t="shared" si="44"/>
        <v>0.90969999999999995</v>
      </c>
      <c r="U393" s="4">
        <f t="shared" si="45"/>
        <v>5623.8700000000026</v>
      </c>
      <c r="V393" s="6">
        <f t="shared" si="46"/>
        <v>0.91879999999999995</v>
      </c>
      <c r="W393" s="4">
        <f t="shared" si="47"/>
        <v>6323.8700000000026</v>
      </c>
      <c r="X393" s="6">
        <f t="shared" si="48"/>
        <v>0.90969999999999995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>
        <f>IF(E394="","",IF(AND(H394=H395,J394=J395),"",MAX($D$3:D393)+1))</f>
        <v>55</v>
      </c>
      <c r="E394" s="7" t="s">
        <v>45</v>
      </c>
      <c r="F394" s="7" t="s">
        <v>46</v>
      </c>
      <c r="G394" s="7" t="s">
        <v>480</v>
      </c>
      <c r="H394" s="7" t="s">
        <v>481</v>
      </c>
      <c r="I394" s="7" t="s">
        <v>74</v>
      </c>
      <c r="J394" s="7" t="s">
        <v>75</v>
      </c>
      <c r="K394" s="7" t="s">
        <v>365</v>
      </c>
      <c r="L394" s="7" t="s">
        <v>251</v>
      </c>
      <c r="M394" s="8">
        <v>7000</v>
      </c>
      <c r="N394" s="8">
        <v>7000</v>
      </c>
      <c r="O394" s="8">
        <v>0</v>
      </c>
      <c r="P394" s="8">
        <v>5294.45</v>
      </c>
      <c r="Q394" s="8">
        <v>5294.45</v>
      </c>
      <c r="R394" s="8">
        <v>7000</v>
      </c>
      <c r="S394" s="4">
        <f t="shared" si="43"/>
        <v>1705.5500000000002</v>
      </c>
      <c r="T394" s="6">
        <f t="shared" si="44"/>
        <v>0.75639999999999996</v>
      </c>
      <c r="U394" s="4">
        <f t="shared" si="45"/>
        <v>1705.5500000000002</v>
      </c>
      <c r="V394" s="6">
        <f t="shared" si="46"/>
        <v>0.75639999999999996</v>
      </c>
      <c r="W394" s="4">
        <f t="shared" si="47"/>
        <v>1705.5500000000002</v>
      </c>
      <c r="X394" s="6">
        <f t="shared" si="48"/>
        <v>0.75639999999999996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 t="s">
        <v>45</v>
      </c>
      <c r="F395" s="7" t="s">
        <v>46</v>
      </c>
      <c r="G395" s="7" t="s">
        <v>486</v>
      </c>
      <c r="H395" s="7" t="s">
        <v>487</v>
      </c>
      <c r="I395" s="7" t="s">
        <v>49</v>
      </c>
      <c r="J395" s="7" t="s">
        <v>50</v>
      </c>
      <c r="K395" s="7" t="s">
        <v>51</v>
      </c>
      <c r="L395" s="7" t="s">
        <v>237</v>
      </c>
      <c r="M395" s="8">
        <v>76853</v>
      </c>
      <c r="N395" s="8">
        <v>76853</v>
      </c>
      <c r="O395" s="8">
        <v>0</v>
      </c>
      <c r="P395" s="8">
        <v>76853</v>
      </c>
      <c r="Q395" s="8">
        <v>76853</v>
      </c>
      <c r="R395" s="8">
        <v>76853</v>
      </c>
      <c r="S395" s="4">
        <f t="shared" si="43"/>
        <v>0</v>
      </c>
      <c r="T395" s="6">
        <f t="shared" si="44"/>
        <v>1</v>
      </c>
      <c r="U395" s="4">
        <f t="shared" si="45"/>
        <v>0</v>
      </c>
      <c r="V395" s="6">
        <f t="shared" si="46"/>
        <v>1</v>
      </c>
      <c r="W395" s="4">
        <f t="shared" si="47"/>
        <v>0</v>
      </c>
      <c r="X395" s="6">
        <f t="shared" si="48"/>
        <v>1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 t="s">
        <v>45</v>
      </c>
      <c r="F396" s="7" t="s">
        <v>46</v>
      </c>
      <c r="G396" s="7" t="s">
        <v>486</v>
      </c>
      <c r="H396" s="7" t="s">
        <v>487</v>
      </c>
      <c r="I396" s="7" t="s">
        <v>49</v>
      </c>
      <c r="J396" s="7" t="s">
        <v>50</v>
      </c>
      <c r="K396" s="7" t="s">
        <v>106</v>
      </c>
      <c r="L396" s="7" t="s">
        <v>488</v>
      </c>
      <c r="M396" s="8">
        <v>59111</v>
      </c>
      <c r="N396" s="8">
        <v>59111</v>
      </c>
      <c r="O396" s="8">
        <v>0</v>
      </c>
      <c r="P396" s="8">
        <v>59111</v>
      </c>
      <c r="Q396" s="8">
        <v>59111</v>
      </c>
      <c r="R396" s="8">
        <v>59111</v>
      </c>
      <c r="S396" s="4">
        <f t="shared" si="43"/>
        <v>0</v>
      </c>
      <c r="T396" s="6">
        <f t="shared" si="44"/>
        <v>1</v>
      </c>
      <c r="U396" s="4">
        <f t="shared" si="45"/>
        <v>0</v>
      </c>
      <c r="V396" s="6">
        <f t="shared" si="46"/>
        <v>1</v>
      </c>
      <c r="W396" s="4">
        <f t="shared" si="47"/>
        <v>0</v>
      </c>
      <c r="X396" s="6">
        <f t="shared" si="48"/>
        <v>1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 t="s">
        <v>45</v>
      </c>
      <c r="F397" s="7" t="s">
        <v>46</v>
      </c>
      <c r="G397" s="7" t="s">
        <v>486</v>
      </c>
      <c r="H397" s="7" t="s">
        <v>487</v>
      </c>
      <c r="I397" s="7" t="s">
        <v>49</v>
      </c>
      <c r="J397" s="7" t="s">
        <v>50</v>
      </c>
      <c r="K397" s="7" t="s">
        <v>349</v>
      </c>
      <c r="L397" s="7" t="s">
        <v>489</v>
      </c>
      <c r="M397" s="8">
        <v>54297</v>
      </c>
      <c r="N397" s="8">
        <v>54297</v>
      </c>
      <c r="O397" s="8">
        <v>0</v>
      </c>
      <c r="P397" s="8">
        <v>54297</v>
      </c>
      <c r="Q397" s="8">
        <v>54297</v>
      </c>
      <c r="R397" s="8">
        <v>54297</v>
      </c>
      <c r="S397" s="4">
        <f t="shared" si="43"/>
        <v>0</v>
      </c>
      <c r="T397" s="6">
        <f t="shared" si="44"/>
        <v>1</v>
      </c>
      <c r="U397" s="4">
        <f t="shared" si="45"/>
        <v>0</v>
      </c>
      <c r="V397" s="6">
        <f t="shared" si="46"/>
        <v>1</v>
      </c>
      <c r="W397" s="4">
        <f t="shared" si="47"/>
        <v>0</v>
      </c>
      <c r="X397" s="6">
        <f t="shared" si="48"/>
        <v>1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 t="s">
        <v>45</v>
      </c>
      <c r="F398" s="7" t="s">
        <v>46</v>
      </c>
      <c r="G398" s="7" t="s">
        <v>486</v>
      </c>
      <c r="H398" s="7" t="s">
        <v>487</v>
      </c>
      <c r="I398" s="7" t="s">
        <v>49</v>
      </c>
      <c r="J398" s="7" t="s">
        <v>50</v>
      </c>
      <c r="K398" s="7" t="s">
        <v>241</v>
      </c>
      <c r="L398" s="7" t="s">
        <v>488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4">
        <f t="shared" si="43"/>
        <v>0</v>
      </c>
      <c r="T398" s="6">
        <f t="shared" si="44"/>
        <v>0</v>
      </c>
      <c r="U398" s="4">
        <f t="shared" si="45"/>
        <v>0</v>
      </c>
      <c r="V398" s="6">
        <f t="shared" si="46"/>
        <v>0</v>
      </c>
      <c r="W398" s="4">
        <f t="shared" si="47"/>
        <v>0</v>
      </c>
      <c r="X398" s="6">
        <f t="shared" si="48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 t="s">
        <v>45</v>
      </c>
      <c r="F399" s="7" t="s">
        <v>46</v>
      </c>
      <c r="G399" s="7" t="s">
        <v>486</v>
      </c>
      <c r="H399" s="7" t="s">
        <v>487</v>
      </c>
      <c r="I399" s="7" t="s">
        <v>49</v>
      </c>
      <c r="J399" s="7" t="s">
        <v>50</v>
      </c>
      <c r="K399" s="7" t="s">
        <v>166</v>
      </c>
      <c r="L399" s="7" t="s">
        <v>488</v>
      </c>
      <c r="M399" s="8">
        <v>56704</v>
      </c>
      <c r="N399" s="8">
        <v>56704</v>
      </c>
      <c r="O399" s="8">
        <v>0</v>
      </c>
      <c r="P399" s="8">
        <v>56704</v>
      </c>
      <c r="Q399" s="8">
        <v>56704</v>
      </c>
      <c r="R399" s="8">
        <v>56704</v>
      </c>
      <c r="S399" s="4">
        <f t="shared" si="43"/>
        <v>0</v>
      </c>
      <c r="T399" s="6">
        <f t="shared" si="44"/>
        <v>1</v>
      </c>
      <c r="U399" s="4">
        <f t="shared" si="45"/>
        <v>0</v>
      </c>
      <c r="V399" s="6">
        <f t="shared" si="46"/>
        <v>1</v>
      </c>
      <c r="W399" s="4">
        <f t="shared" si="47"/>
        <v>0</v>
      </c>
      <c r="X399" s="6">
        <f t="shared" si="48"/>
        <v>1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 t="s">
        <v>45</v>
      </c>
      <c r="F400" s="7" t="s">
        <v>46</v>
      </c>
      <c r="G400" s="7" t="s">
        <v>486</v>
      </c>
      <c r="H400" s="7" t="s">
        <v>487</v>
      </c>
      <c r="I400" s="7" t="s">
        <v>49</v>
      </c>
      <c r="J400" s="7" t="s">
        <v>50</v>
      </c>
      <c r="K400" s="7" t="s">
        <v>168</v>
      </c>
      <c r="L400" s="7" t="s">
        <v>490</v>
      </c>
      <c r="M400" s="8">
        <v>38263</v>
      </c>
      <c r="N400" s="8">
        <v>38263</v>
      </c>
      <c r="O400" s="8">
        <v>0</v>
      </c>
      <c r="P400" s="8">
        <v>29294.25</v>
      </c>
      <c r="Q400" s="8">
        <v>29294.25</v>
      </c>
      <c r="R400" s="8">
        <v>38263</v>
      </c>
      <c r="S400" s="4">
        <f t="shared" si="43"/>
        <v>8968.75</v>
      </c>
      <c r="T400" s="6">
        <f t="shared" si="44"/>
        <v>0.76559999999999995</v>
      </c>
      <c r="U400" s="4">
        <f t="shared" si="45"/>
        <v>8968.75</v>
      </c>
      <c r="V400" s="6">
        <f t="shared" si="46"/>
        <v>0.76559999999999995</v>
      </c>
      <c r="W400" s="4">
        <f t="shared" si="47"/>
        <v>8968.75</v>
      </c>
      <c r="X400" s="6">
        <f t="shared" si="48"/>
        <v>0.76559999999999995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 t="s">
        <v>45</v>
      </c>
      <c r="F401" s="7" t="s">
        <v>46</v>
      </c>
      <c r="G401" s="7" t="s">
        <v>486</v>
      </c>
      <c r="H401" s="7" t="s">
        <v>487</v>
      </c>
      <c r="I401" s="7" t="s">
        <v>49</v>
      </c>
      <c r="J401" s="7" t="s">
        <v>50</v>
      </c>
      <c r="K401" s="7" t="s">
        <v>234</v>
      </c>
      <c r="L401" s="7" t="s">
        <v>491</v>
      </c>
      <c r="M401" s="8">
        <v>46385</v>
      </c>
      <c r="N401" s="8">
        <v>46385</v>
      </c>
      <c r="O401" s="8">
        <v>0</v>
      </c>
      <c r="P401" s="8">
        <v>46385</v>
      </c>
      <c r="Q401" s="8">
        <v>46385</v>
      </c>
      <c r="R401" s="8">
        <v>46385</v>
      </c>
      <c r="S401" s="4">
        <f t="shared" si="43"/>
        <v>0</v>
      </c>
      <c r="T401" s="6">
        <f t="shared" si="44"/>
        <v>1</v>
      </c>
      <c r="U401" s="4">
        <f t="shared" si="45"/>
        <v>0</v>
      </c>
      <c r="V401" s="6">
        <f t="shared" si="46"/>
        <v>1</v>
      </c>
      <c r="W401" s="4">
        <f t="shared" si="47"/>
        <v>0</v>
      </c>
      <c r="X401" s="6">
        <f t="shared" si="48"/>
        <v>1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 t="s">
        <v>45</v>
      </c>
      <c r="F402" s="7" t="s">
        <v>46</v>
      </c>
      <c r="G402" s="7" t="s">
        <v>486</v>
      </c>
      <c r="H402" s="7" t="s">
        <v>487</v>
      </c>
      <c r="I402" s="7" t="s">
        <v>49</v>
      </c>
      <c r="J402" s="7" t="s">
        <v>50</v>
      </c>
      <c r="K402" s="7" t="s">
        <v>492</v>
      </c>
      <c r="L402" s="7" t="s">
        <v>491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4">
        <f t="shared" si="43"/>
        <v>0</v>
      </c>
      <c r="T402" s="6">
        <f t="shared" si="44"/>
        <v>0</v>
      </c>
      <c r="U402" s="4">
        <f t="shared" si="45"/>
        <v>0</v>
      </c>
      <c r="V402" s="6">
        <f t="shared" si="46"/>
        <v>0</v>
      </c>
      <c r="W402" s="4">
        <f t="shared" si="47"/>
        <v>0</v>
      </c>
      <c r="X402" s="6">
        <f t="shared" si="48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 t="s">
        <v>45</v>
      </c>
      <c r="F403" s="7" t="s">
        <v>46</v>
      </c>
      <c r="G403" s="7" t="s">
        <v>486</v>
      </c>
      <c r="H403" s="7" t="s">
        <v>487</v>
      </c>
      <c r="I403" s="7" t="s">
        <v>49</v>
      </c>
      <c r="J403" s="7" t="s">
        <v>50</v>
      </c>
      <c r="K403" s="7" t="s">
        <v>413</v>
      </c>
      <c r="L403" s="7" t="s">
        <v>493</v>
      </c>
      <c r="M403" s="8">
        <v>36808</v>
      </c>
      <c r="N403" s="8">
        <v>36808</v>
      </c>
      <c r="O403" s="8">
        <v>0</v>
      </c>
      <c r="P403" s="8">
        <v>36808</v>
      </c>
      <c r="Q403" s="8">
        <v>36808</v>
      </c>
      <c r="R403" s="8">
        <v>36808</v>
      </c>
      <c r="S403" s="4">
        <f t="shared" si="43"/>
        <v>0</v>
      </c>
      <c r="T403" s="6">
        <f t="shared" si="44"/>
        <v>1</v>
      </c>
      <c r="U403" s="4">
        <f t="shared" si="45"/>
        <v>0</v>
      </c>
      <c r="V403" s="6">
        <f t="shared" si="46"/>
        <v>1</v>
      </c>
      <c r="W403" s="4">
        <f t="shared" si="47"/>
        <v>0</v>
      </c>
      <c r="X403" s="6">
        <f t="shared" si="48"/>
        <v>1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 t="s">
        <v>45</v>
      </c>
      <c r="F404" s="7" t="s">
        <v>46</v>
      </c>
      <c r="G404" s="7" t="s">
        <v>486</v>
      </c>
      <c r="H404" s="7" t="s">
        <v>487</v>
      </c>
      <c r="I404" s="7" t="s">
        <v>49</v>
      </c>
      <c r="J404" s="7" t="s">
        <v>50</v>
      </c>
      <c r="K404" s="7" t="s">
        <v>494</v>
      </c>
      <c r="L404" s="7" t="s">
        <v>495</v>
      </c>
      <c r="M404" s="8">
        <v>62421</v>
      </c>
      <c r="N404" s="8">
        <v>62421</v>
      </c>
      <c r="O404" s="8">
        <v>0</v>
      </c>
      <c r="P404" s="8">
        <v>62421</v>
      </c>
      <c r="Q404" s="8">
        <v>62421</v>
      </c>
      <c r="R404" s="8">
        <v>62421</v>
      </c>
      <c r="S404" s="4">
        <f t="shared" si="43"/>
        <v>0</v>
      </c>
      <c r="T404" s="6">
        <f t="shared" si="44"/>
        <v>1</v>
      </c>
      <c r="U404" s="4">
        <f t="shared" si="45"/>
        <v>0</v>
      </c>
      <c r="V404" s="6">
        <f t="shared" si="46"/>
        <v>1</v>
      </c>
      <c r="W404" s="4">
        <f t="shared" si="47"/>
        <v>0</v>
      </c>
      <c r="X404" s="6">
        <f t="shared" si="48"/>
        <v>1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 t="s">
        <v>45</v>
      </c>
      <c r="F405" s="7" t="s">
        <v>46</v>
      </c>
      <c r="G405" s="7" t="s">
        <v>486</v>
      </c>
      <c r="H405" s="7" t="s">
        <v>487</v>
      </c>
      <c r="I405" s="7" t="s">
        <v>49</v>
      </c>
      <c r="J405" s="7" t="s">
        <v>50</v>
      </c>
      <c r="K405" s="7" t="s">
        <v>55</v>
      </c>
      <c r="L405" s="7" t="s">
        <v>495</v>
      </c>
      <c r="M405" s="8">
        <v>58227</v>
      </c>
      <c r="N405" s="8">
        <v>58227</v>
      </c>
      <c r="O405" s="8">
        <v>0</v>
      </c>
      <c r="P405" s="8">
        <v>58227</v>
      </c>
      <c r="Q405" s="8">
        <v>58227</v>
      </c>
      <c r="R405" s="8">
        <v>58227</v>
      </c>
      <c r="S405" s="4">
        <f t="shared" si="43"/>
        <v>0</v>
      </c>
      <c r="T405" s="6">
        <f t="shared" si="44"/>
        <v>1</v>
      </c>
      <c r="U405" s="4">
        <f t="shared" si="45"/>
        <v>0</v>
      </c>
      <c r="V405" s="6">
        <f t="shared" si="46"/>
        <v>1</v>
      </c>
      <c r="W405" s="4">
        <f t="shared" si="47"/>
        <v>0</v>
      </c>
      <c r="X405" s="6">
        <f t="shared" si="48"/>
        <v>1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 t="s">
        <v>45</v>
      </c>
      <c r="F406" s="7" t="s">
        <v>46</v>
      </c>
      <c r="G406" s="7" t="s">
        <v>486</v>
      </c>
      <c r="H406" s="7" t="s">
        <v>487</v>
      </c>
      <c r="I406" s="7" t="s">
        <v>49</v>
      </c>
      <c r="J406" s="7" t="s">
        <v>50</v>
      </c>
      <c r="K406" s="7" t="s">
        <v>57</v>
      </c>
      <c r="L406" s="7" t="s">
        <v>496</v>
      </c>
      <c r="M406" s="8">
        <v>32963</v>
      </c>
      <c r="N406" s="8">
        <v>32963</v>
      </c>
      <c r="O406" s="8">
        <v>0</v>
      </c>
      <c r="P406" s="8">
        <v>32963</v>
      </c>
      <c r="Q406" s="8">
        <v>32963</v>
      </c>
      <c r="R406" s="8">
        <v>32963</v>
      </c>
      <c r="S406" s="4">
        <f t="shared" si="43"/>
        <v>0</v>
      </c>
      <c r="T406" s="6">
        <f t="shared" si="44"/>
        <v>1</v>
      </c>
      <c r="U406" s="4">
        <f t="shared" si="45"/>
        <v>0</v>
      </c>
      <c r="V406" s="6">
        <f t="shared" si="46"/>
        <v>1</v>
      </c>
      <c r="W406" s="4">
        <f t="shared" si="47"/>
        <v>0</v>
      </c>
      <c r="X406" s="6">
        <f t="shared" si="48"/>
        <v>1</v>
      </c>
    </row>
    <row r="407" spans="1:24" x14ac:dyDescent="0.2">
      <c r="A407">
        <f>IF(AND(ABS(S407)&gt;Input!$A$3,ABS(1-T407)&gt;Input!$A$4),MAX($A$3:A406)+1,"")</f>
        <v>32</v>
      </c>
      <c r="B407" t="str">
        <f>IF(AND(ABS(U407)&gt;Input!$B$3,ABS(1-V407)&gt;Input!$B$4),MAX($B$3:B406)+1,"")</f>
        <v/>
      </c>
      <c r="C407">
        <f>IF(AND(ABS(W407)&gt;Input!$C$3,ABS(1-X407)&gt;Input!$C$4),MAX($C$3:C406)+1,"")</f>
        <v>35</v>
      </c>
      <c r="D407" t="str">
        <f>IF(E407="","",IF(AND(H407=H408,J407=J408),"",MAX($D$3:D406)+1))</f>
        <v/>
      </c>
      <c r="E407" s="7" t="s">
        <v>45</v>
      </c>
      <c r="F407" s="7" t="s">
        <v>46</v>
      </c>
      <c r="G407" s="7" t="s">
        <v>486</v>
      </c>
      <c r="H407" s="7" t="s">
        <v>487</v>
      </c>
      <c r="I407" s="7" t="s">
        <v>49</v>
      </c>
      <c r="J407" s="7" t="s">
        <v>50</v>
      </c>
      <c r="K407" s="7" t="s">
        <v>497</v>
      </c>
      <c r="L407" s="7" t="s">
        <v>498</v>
      </c>
      <c r="M407" s="8">
        <v>39153</v>
      </c>
      <c r="N407" s="8">
        <v>28853</v>
      </c>
      <c r="O407" s="8">
        <v>0</v>
      </c>
      <c r="P407" s="8">
        <v>24366.79</v>
      </c>
      <c r="Q407" s="8">
        <v>24366.79</v>
      </c>
      <c r="R407" s="8">
        <v>39153</v>
      </c>
      <c r="S407" s="4">
        <f t="shared" si="43"/>
        <v>14786.21</v>
      </c>
      <c r="T407" s="6">
        <f t="shared" si="44"/>
        <v>0.62229999999999996</v>
      </c>
      <c r="U407" s="4">
        <f t="shared" si="45"/>
        <v>4486.2099999999991</v>
      </c>
      <c r="V407" s="6">
        <f t="shared" si="46"/>
        <v>0.84450000000000003</v>
      </c>
      <c r="W407" s="4">
        <f t="shared" si="47"/>
        <v>14786.21</v>
      </c>
      <c r="X407" s="6">
        <f t="shared" si="48"/>
        <v>0.62229999999999996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 t="s">
        <v>45</v>
      </c>
      <c r="F408" s="7" t="s">
        <v>46</v>
      </c>
      <c r="G408" s="7" t="s">
        <v>486</v>
      </c>
      <c r="H408" s="7" t="s">
        <v>487</v>
      </c>
      <c r="I408" s="7" t="s">
        <v>49</v>
      </c>
      <c r="J408" s="7" t="s">
        <v>50</v>
      </c>
      <c r="K408" s="7" t="s">
        <v>59</v>
      </c>
      <c r="L408" s="7" t="s">
        <v>498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4">
        <f t="shared" si="43"/>
        <v>0</v>
      </c>
      <c r="T408" s="6">
        <f t="shared" si="44"/>
        <v>0</v>
      </c>
      <c r="U408" s="4">
        <f t="shared" si="45"/>
        <v>0</v>
      </c>
      <c r="V408" s="6">
        <f t="shared" si="46"/>
        <v>0</v>
      </c>
      <c r="W408" s="4">
        <f t="shared" si="47"/>
        <v>0</v>
      </c>
      <c r="X408" s="6">
        <f t="shared" si="48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 t="s">
        <v>45</v>
      </c>
      <c r="F409" s="7" t="s">
        <v>46</v>
      </c>
      <c r="G409" s="7" t="s">
        <v>486</v>
      </c>
      <c r="H409" s="7" t="s">
        <v>487</v>
      </c>
      <c r="I409" s="7" t="s">
        <v>49</v>
      </c>
      <c r="J409" s="7" t="s">
        <v>50</v>
      </c>
      <c r="K409" s="7" t="s">
        <v>60</v>
      </c>
      <c r="L409" s="7" t="s">
        <v>61</v>
      </c>
      <c r="M409" s="8">
        <v>2500</v>
      </c>
      <c r="N409" s="8">
        <v>2500</v>
      </c>
      <c r="O409" s="8">
        <v>0</v>
      </c>
      <c r="P409" s="8">
        <v>2500</v>
      </c>
      <c r="Q409" s="8">
        <v>2500</v>
      </c>
      <c r="R409" s="8">
        <v>2500</v>
      </c>
      <c r="S409" s="4">
        <f t="shared" si="43"/>
        <v>0</v>
      </c>
      <c r="T409" s="6">
        <f t="shared" si="44"/>
        <v>1</v>
      </c>
      <c r="U409" s="4">
        <f t="shared" si="45"/>
        <v>0</v>
      </c>
      <c r="V409" s="6">
        <f t="shared" si="46"/>
        <v>1</v>
      </c>
      <c r="W409" s="4">
        <f t="shared" si="47"/>
        <v>0</v>
      </c>
      <c r="X409" s="6">
        <f t="shared" si="48"/>
        <v>1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 t="s">
        <v>45</v>
      </c>
      <c r="F410" s="7" t="s">
        <v>46</v>
      </c>
      <c r="G410" s="7" t="s">
        <v>486</v>
      </c>
      <c r="H410" s="7" t="s">
        <v>487</v>
      </c>
      <c r="I410" s="7" t="s">
        <v>49</v>
      </c>
      <c r="J410" s="7" t="s">
        <v>50</v>
      </c>
      <c r="K410" s="7" t="s">
        <v>110</v>
      </c>
      <c r="L410" s="7" t="s">
        <v>111</v>
      </c>
      <c r="M410" s="8">
        <v>2000</v>
      </c>
      <c r="N410" s="8">
        <v>2000</v>
      </c>
      <c r="O410" s="8">
        <v>0</v>
      </c>
      <c r="P410" s="8">
        <v>492.58</v>
      </c>
      <c r="Q410" s="8">
        <v>492.58</v>
      </c>
      <c r="R410" s="8">
        <v>3000</v>
      </c>
      <c r="S410" s="4">
        <f t="shared" si="43"/>
        <v>1507.42</v>
      </c>
      <c r="T410" s="6">
        <f t="shared" si="44"/>
        <v>0.24629999999999999</v>
      </c>
      <c r="U410" s="4">
        <f t="shared" si="45"/>
        <v>1507.42</v>
      </c>
      <c r="V410" s="6">
        <f t="shared" si="46"/>
        <v>0.24629999999999999</v>
      </c>
      <c r="W410" s="4">
        <f t="shared" si="47"/>
        <v>2507.42</v>
      </c>
      <c r="X410" s="6">
        <f t="shared" si="48"/>
        <v>0.16420000000000001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 t="s">
        <v>45</v>
      </c>
      <c r="F411" s="7" t="s">
        <v>46</v>
      </c>
      <c r="G411" s="7" t="s">
        <v>486</v>
      </c>
      <c r="H411" s="7" t="s">
        <v>487</v>
      </c>
      <c r="I411" s="7" t="s">
        <v>49</v>
      </c>
      <c r="J411" s="7" t="s">
        <v>50</v>
      </c>
      <c r="K411" s="7" t="s">
        <v>62</v>
      </c>
      <c r="L411" s="7" t="s">
        <v>63</v>
      </c>
      <c r="M411" s="8">
        <v>3000</v>
      </c>
      <c r="N411" s="8">
        <v>3000</v>
      </c>
      <c r="O411" s="8">
        <v>0</v>
      </c>
      <c r="P411" s="8">
        <v>3000</v>
      </c>
      <c r="Q411" s="8">
        <v>3000</v>
      </c>
      <c r="R411" s="8">
        <v>3000</v>
      </c>
      <c r="S411" s="4">
        <f t="shared" si="43"/>
        <v>0</v>
      </c>
      <c r="T411" s="6">
        <f t="shared" si="44"/>
        <v>1</v>
      </c>
      <c r="U411" s="4">
        <f t="shared" si="45"/>
        <v>0</v>
      </c>
      <c r="V411" s="6">
        <f t="shared" si="46"/>
        <v>1</v>
      </c>
      <c r="W411" s="4">
        <f t="shared" si="47"/>
        <v>0</v>
      </c>
      <c r="X411" s="6">
        <f t="shared" si="48"/>
        <v>1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>
        <f>IF(E412="","",IF(AND(H412=H413,J412=J413),"",MAX($D$3:D411)+1))</f>
        <v>56</v>
      </c>
      <c r="E412" s="7" t="s">
        <v>45</v>
      </c>
      <c r="F412" s="7" t="s">
        <v>46</v>
      </c>
      <c r="G412" s="7" t="s">
        <v>486</v>
      </c>
      <c r="H412" s="7" t="s">
        <v>487</v>
      </c>
      <c r="I412" s="7" t="s">
        <v>49</v>
      </c>
      <c r="J412" s="7" t="s">
        <v>50</v>
      </c>
      <c r="K412" s="7" t="s">
        <v>129</v>
      </c>
      <c r="L412" s="7" t="s">
        <v>130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4">
        <f t="shared" si="43"/>
        <v>0</v>
      </c>
      <c r="T412" s="6">
        <f t="shared" si="44"/>
        <v>0</v>
      </c>
      <c r="U412" s="4">
        <f t="shared" si="45"/>
        <v>0</v>
      </c>
      <c r="V412" s="6">
        <f t="shared" si="46"/>
        <v>0</v>
      </c>
      <c r="W412" s="4">
        <f t="shared" si="47"/>
        <v>0</v>
      </c>
      <c r="X412" s="6">
        <f t="shared" si="48"/>
        <v>0</v>
      </c>
    </row>
    <row r="413" spans="1:24" x14ac:dyDescent="0.2">
      <c r="A413">
        <f>IF(AND(ABS(S413)&gt;Input!$A$3,ABS(1-T413)&gt;Input!$A$4),MAX($A$3:A412)+1,"")</f>
        <v>33</v>
      </c>
      <c r="B413" t="str">
        <f>IF(AND(ABS(U413)&gt;Input!$B$3,ABS(1-V413)&gt;Input!$B$4),MAX($B$3:B412)+1,"")</f>
        <v/>
      </c>
      <c r="C413">
        <f>IF(AND(ABS(W413)&gt;Input!$C$3,ABS(1-X413)&gt;Input!$C$4),MAX($C$3:C412)+1,"")</f>
        <v>36</v>
      </c>
      <c r="D413" t="str">
        <f>IF(E413="","",IF(AND(H413=H414,J413=J414),"",MAX($D$3:D412)+1))</f>
        <v/>
      </c>
      <c r="E413" s="7" t="s">
        <v>45</v>
      </c>
      <c r="F413" s="7" t="s">
        <v>46</v>
      </c>
      <c r="G413" s="7" t="s">
        <v>486</v>
      </c>
      <c r="H413" s="7" t="s">
        <v>487</v>
      </c>
      <c r="I413" s="7" t="s">
        <v>64</v>
      </c>
      <c r="J413" s="7" t="s">
        <v>65</v>
      </c>
      <c r="K413" s="7" t="s">
        <v>70</v>
      </c>
      <c r="L413" s="7" t="s">
        <v>71</v>
      </c>
      <c r="M413" s="8">
        <v>3500</v>
      </c>
      <c r="N413" s="8">
        <v>23209.74</v>
      </c>
      <c r="O413" s="8">
        <v>17015.7</v>
      </c>
      <c r="P413" s="8">
        <v>6194.04</v>
      </c>
      <c r="Q413" s="8">
        <v>6194.04</v>
      </c>
      <c r="R413" s="8">
        <v>3500</v>
      </c>
      <c r="S413" s="4">
        <f t="shared" si="43"/>
        <v>-19709.740000000002</v>
      </c>
      <c r="T413" s="6">
        <f t="shared" si="44"/>
        <v>6.6314000000000002</v>
      </c>
      <c r="U413" s="4">
        <f t="shared" si="45"/>
        <v>0</v>
      </c>
      <c r="V413" s="6">
        <f t="shared" si="46"/>
        <v>1</v>
      </c>
      <c r="W413" s="4">
        <f t="shared" si="47"/>
        <v>-19709.740000000002</v>
      </c>
      <c r="X413" s="6">
        <f t="shared" si="48"/>
        <v>6.6314000000000002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 t="s">
        <v>45</v>
      </c>
      <c r="F414" s="7" t="s">
        <v>46</v>
      </c>
      <c r="G414" s="7" t="s">
        <v>486</v>
      </c>
      <c r="H414" s="7" t="s">
        <v>487</v>
      </c>
      <c r="I414" s="7" t="s">
        <v>64</v>
      </c>
      <c r="J414" s="7" t="s">
        <v>65</v>
      </c>
      <c r="K414" s="7" t="s">
        <v>499</v>
      </c>
      <c r="L414" s="7" t="s">
        <v>500</v>
      </c>
      <c r="M414" s="8">
        <v>2000</v>
      </c>
      <c r="N414" s="8">
        <v>2000</v>
      </c>
      <c r="O414" s="8">
        <v>14</v>
      </c>
      <c r="P414" s="8">
        <v>1953.22</v>
      </c>
      <c r="Q414" s="8">
        <v>1953.22</v>
      </c>
      <c r="R414" s="8">
        <v>2000</v>
      </c>
      <c r="S414" s="4">
        <f t="shared" si="43"/>
        <v>32.779999999999973</v>
      </c>
      <c r="T414" s="6">
        <f t="shared" si="44"/>
        <v>0.98360000000000003</v>
      </c>
      <c r="U414" s="4">
        <f t="shared" si="45"/>
        <v>32.779999999999973</v>
      </c>
      <c r="V414" s="6">
        <f t="shared" si="46"/>
        <v>0.98360000000000003</v>
      </c>
      <c r="W414" s="4">
        <f t="shared" si="47"/>
        <v>32.779999999999973</v>
      </c>
      <c r="X414" s="6">
        <f t="shared" si="48"/>
        <v>0.98360000000000003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 t="s">
        <v>45</v>
      </c>
      <c r="F415" s="7" t="s">
        <v>46</v>
      </c>
      <c r="G415" s="7" t="s">
        <v>486</v>
      </c>
      <c r="H415" s="7" t="s">
        <v>487</v>
      </c>
      <c r="I415" s="7" t="s">
        <v>64</v>
      </c>
      <c r="J415" s="7" t="s">
        <v>65</v>
      </c>
      <c r="K415" s="7" t="s">
        <v>501</v>
      </c>
      <c r="L415" s="7" t="s">
        <v>502</v>
      </c>
      <c r="M415" s="8">
        <v>11500</v>
      </c>
      <c r="N415" s="8">
        <v>11500</v>
      </c>
      <c r="O415" s="8">
        <v>10503.16</v>
      </c>
      <c r="P415" s="8">
        <v>996.84</v>
      </c>
      <c r="Q415" s="8">
        <v>996.84</v>
      </c>
      <c r="R415" s="8">
        <v>11500</v>
      </c>
      <c r="S415" s="4">
        <f t="shared" si="43"/>
        <v>0</v>
      </c>
      <c r="T415" s="6">
        <f t="shared" si="44"/>
        <v>1</v>
      </c>
      <c r="U415" s="4">
        <f t="shared" si="45"/>
        <v>0</v>
      </c>
      <c r="V415" s="6">
        <f t="shared" si="46"/>
        <v>1</v>
      </c>
      <c r="W415" s="4">
        <f t="shared" si="47"/>
        <v>0</v>
      </c>
      <c r="X415" s="6">
        <f t="shared" si="48"/>
        <v>1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>
        <f>IF(E416="","",IF(AND(H416=H417,J416=J417),"",MAX($D$3:D415)+1))</f>
        <v>57</v>
      </c>
      <c r="E416" s="7" t="s">
        <v>45</v>
      </c>
      <c r="F416" s="7" t="s">
        <v>46</v>
      </c>
      <c r="G416" s="7" t="s">
        <v>486</v>
      </c>
      <c r="H416" s="7" t="s">
        <v>487</v>
      </c>
      <c r="I416" s="7" t="s">
        <v>64</v>
      </c>
      <c r="J416" s="7" t="s">
        <v>65</v>
      </c>
      <c r="K416" s="7" t="s">
        <v>418</v>
      </c>
      <c r="L416" s="7" t="s">
        <v>419</v>
      </c>
      <c r="M416" s="8">
        <v>3000</v>
      </c>
      <c r="N416" s="8">
        <v>4538.1000000000004</v>
      </c>
      <c r="O416" s="8">
        <v>1873.09</v>
      </c>
      <c r="P416" s="8">
        <v>2594.64</v>
      </c>
      <c r="Q416" s="8">
        <v>2594.64</v>
      </c>
      <c r="R416" s="8">
        <v>3000</v>
      </c>
      <c r="S416" s="4">
        <f t="shared" si="43"/>
        <v>-1467.7299999999998</v>
      </c>
      <c r="T416" s="6">
        <f t="shared" si="44"/>
        <v>1.4892000000000001</v>
      </c>
      <c r="U416" s="4">
        <f t="shared" si="45"/>
        <v>70.370000000000346</v>
      </c>
      <c r="V416" s="6">
        <f t="shared" si="46"/>
        <v>0.98450000000000004</v>
      </c>
      <c r="W416" s="4">
        <f t="shared" si="47"/>
        <v>-1467.7299999999998</v>
      </c>
      <c r="X416" s="6">
        <f t="shared" si="48"/>
        <v>1.4892000000000001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 t="s">
        <v>45</v>
      </c>
      <c r="F417" s="7" t="s">
        <v>46</v>
      </c>
      <c r="G417" s="7" t="s">
        <v>486</v>
      </c>
      <c r="H417" s="7" t="s">
        <v>487</v>
      </c>
      <c r="I417" s="7" t="s">
        <v>74</v>
      </c>
      <c r="J417" s="7" t="s">
        <v>75</v>
      </c>
      <c r="K417" s="7" t="s">
        <v>76</v>
      </c>
      <c r="L417" s="7" t="s">
        <v>77</v>
      </c>
      <c r="M417" s="8">
        <v>500</v>
      </c>
      <c r="N417" s="8">
        <v>500</v>
      </c>
      <c r="O417" s="8">
        <v>0</v>
      </c>
      <c r="P417" s="8">
        <v>499.37</v>
      </c>
      <c r="Q417" s="8">
        <v>499.37</v>
      </c>
      <c r="R417" s="8">
        <v>500</v>
      </c>
      <c r="S417" s="4">
        <f t="shared" si="43"/>
        <v>0.62999999999999545</v>
      </c>
      <c r="T417" s="6">
        <f t="shared" si="44"/>
        <v>0.99870000000000003</v>
      </c>
      <c r="U417" s="4">
        <f t="shared" si="45"/>
        <v>0.62999999999999545</v>
      </c>
      <c r="V417" s="6">
        <f t="shared" si="46"/>
        <v>0.99870000000000003</v>
      </c>
      <c r="W417" s="4">
        <f t="shared" si="47"/>
        <v>0.62999999999999545</v>
      </c>
      <c r="X417" s="6">
        <f t="shared" si="48"/>
        <v>0.99870000000000003</v>
      </c>
    </row>
    <row r="418" spans="1:24" x14ac:dyDescent="0.2">
      <c r="A418">
        <f>IF(AND(ABS(S418)&gt;Input!$A$3,ABS(1-T418)&gt;Input!$A$4),MAX($A$3:A417)+1,"")</f>
        <v>34</v>
      </c>
      <c r="B418" t="str">
        <f>IF(AND(ABS(U418)&gt;Input!$B$3,ABS(1-V418)&gt;Input!$B$4),MAX($B$3:B417)+1,"")</f>
        <v/>
      </c>
      <c r="C418">
        <f>IF(AND(ABS(W418)&gt;Input!$C$3,ABS(1-X418)&gt;Input!$C$4),MAX($C$3:C417)+1,"")</f>
        <v>37</v>
      </c>
      <c r="D418" t="str">
        <f>IF(E418="","",IF(AND(H418=H419,J418=J419),"",MAX($D$3:D417)+1))</f>
        <v/>
      </c>
      <c r="E418" s="7" t="s">
        <v>45</v>
      </c>
      <c r="F418" s="7" t="s">
        <v>46</v>
      </c>
      <c r="G418" s="7" t="s">
        <v>486</v>
      </c>
      <c r="H418" s="7" t="s">
        <v>487</v>
      </c>
      <c r="I418" s="7" t="s">
        <v>74</v>
      </c>
      <c r="J418" s="7" t="s">
        <v>75</v>
      </c>
      <c r="K418" s="7" t="s">
        <v>247</v>
      </c>
      <c r="L418" s="7" t="s">
        <v>248</v>
      </c>
      <c r="M418" s="8">
        <v>25000</v>
      </c>
      <c r="N418" s="8">
        <v>44820.9</v>
      </c>
      <c r="O418" s="8">
        <v>0</v>
      </c>
      <c r="P418" s="8">
        <v>44662.48</v>
      </c>
      <c r="Q418" s="8">
        <v>44662.48</v>
      </c>
      <c r="R418" s="8">
        <v>25000</v>
      </c>
      <c r="S418" s="4">
        <f t="shared" si="43"/>
        <v>-19662.480000000003</v>
      </c>
      <c r="T418" s="6">
        <f t="shared" si="44"/>
        <v>1.7865</v>
      </c>
      <c r="U418" s="4">
        <f t="shared" si="45"/>
        <v>158.41999999999825</v>
      </c>
      <c r="V418" s="6">
        <f t="shared" si="46"/>
        <v>0.99650000000000005</v>
      </c>
      <c r="W418" s="4">
        <f t="shared" si="47"/>
        <v>-19662.480000000003</v>
      </c>
      <c r="X418" s="6">
        <f t="shared" si="48"/>
        <v>1.7865</v>
      </c>
    </row>
    <row r="419" spans="1:24" x14ac:dyDescent="0.2">
      <c r="A419">
        <f>IF(AND(ABS(S419)&gt;Input!$A$3,ABS(1-T419)&gt;Input!$A$4),MAX($A$3:A418)+1,"")</f>
        <v>35</v>
      </c>
      <c r="B419" t="str">
        <f>IF(AND(ABS(U419)&gt;Input!$B$3,ABS(1-V419)&gt;Input!$B$4),MAX($B$3:B418)+1,"")</f>
        <v/>
      </c>
      <c r="C419">
        <f>IF(AND(ABS(W419)&gt;Input!$C$3,ABS(1-X419)&gt;Input!$C$4),MAX($C$3:C418)+1,"")</f>
        <v>38</v>
      </c>
      <c r="D419" t="str">
        <f>IF(E419="","",IF(AND(H419=H420,J419=J420),"",MAX($D$3:D418)+1))</f>
        <v/>
      </c>
      <c r="E419" s="7" t="s">
        <v>45</v>
      </c>
      <c r="F419" s="7" t="s">
        <v>46</v>
      </c>
      <c r="G419" s="7" t="s">
        <v>486</v>
      </c>
      <c r="H419" s="7" t="s">
        <v>487</v>
      </c>
      <c r="I419" s="7" t="s">
        <v>74</v>
      </c>
      <c r="J419" s="7" t="s">
        <v>75</v>
      </c>
      <c r="K419" s="7" t="s">
        <v>174</v>
      </c>
      <c r="L419" s="7" t="s">
        <v>175</v>
      </c>
      <c r="M419" s="8">
        <v>5000</v>
      </c>
      <c r="N419" s="8">
        <v>16550</v>
      </c>
      <c r="O419" s="8">
        <v>0</v>
      </c>
      <c r="P419" s="8">
        <v>16261.03</v>
      </c>
      <c r="Q419" s="8">
        <v>16261.03</v>
      </c>
      <c r="R419" s="8">
        <v>5000</v>
      </c>
      <c r="S419" s="4">
        <f t="shared" si="43"/>
        <v>-11261.03</v>
      </c>
      <c r="T419" s="6">
        <f t="shared" si="44"/>
        <v>3.2522000000000002</v>
      </c>
      <c r="U419" s="4">
        <f t="shared" si="45"/>
        <v>288.96999999999935</v>
      </c>
      <c r="V419" s="6">
        <f t="shared" si="46"/>
        <v>0.98250000000000004</v>
      </c>
      <c r="W419" s="4">
        <f t="shared" si="47"/>
        <v>-11261.03</v>
      </c>
      <c r="X419" s="6">
        <f t="shared" si="48"/>
        <v>3.2522000000000002</v>
      </c>
    </row>
    <row r="420" spans="1:24" x14ac:dyDescent="0.2">
      <c r="A420">
        <f>IF(AND(ABS(S420)&gt;Input!$A$3,ABS(1-T420)&gt;Input!$A$4),MAX($A$3:A419)+1,"")</f>
        <v>36</v>
      </c>
      <c r="B420" t="str">
        <f>IF(AND(ABS(U420)&gt;Input!$B$3,ABS(1-V420)&gt;Input!$B$4),MAX($B$3:B419)+1,"")</f>
        <v/>
      </c>
      <c r="C420">
        <f>IF(AND(ABS(W420)&gt;Input!$C$3,ABS(1-X420)&gt;Input!$C$4),MAX($C$3:C419)+1,"")</f>
        <v>39</v>
      </c>
      <c r="D420" t="str">
        <f>IF(E420="","",IF(AND(H420=H421,J420=J421),"",MAX($D$3:D419)+1))</f>
        <v/>
      </c>
      <c r="E420" s="7" t="s">
        <v>45</v>
      </c>
      <c r="F420" s="7" t="s">
        <v>46</v>
      </c>
      <c r="G420" s="7" t="s">
        <v>486</v>
      </c>
      <c r="H420" s="7" t="s">
        <v>487</v>
      </c>
      <c r="I420" s="7" t="s">
        <v>74</v>
      </c>
      <c r="J420" s="7" t="s">
        <v>75</v>
      </c>
      <c r="K420" s="7" t="s">
        <v>80</v>
      </c>
      <c r="L420" s="7" t="s">
        <v>251</v>
      </c>
      <c r="M420" s="8">
        <v>109000</v>
      </c>
      <c r="N420" s="8">
        <v>92643.76</v>
      </c>
      <c r="O420" s="8">
        <v>0</v>
      </c>
      <c r="P420" s="8">
        <v>91865.21</v>
      </c>
      <c r="Q420" s="8">
        <v>91865.21</v>
      </c>
      <c r="R420" s="8">
        <v>109000</v>
      </c>
      <c r="S420" s="4">
        <f t="shared" si="43"/>
        <v>17134.789999999994</v>
      </c>
      <c r="T420" s="6">
        <f t="shared" si="44"/>
        <v>0.84279999999999999</v>
      </c>
      <c r="U420" s="4">
        <f t="shared" si="45"/>
        <v>778.54999999998836</v>
      </c>
      <c r="V420" s="6">
        <f t="shared" si="46"/>
        <v>0.99160000000000004</v>
      </c>
      <c r="W420" s="4">
        <f t="shared" si="47"/>
        <v>17134.789999999994</v>
      </c>
      <c r="X420" s="6">
        <f t="shared" si="48"/>
        <v>0.84279999999999999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 t="s">
        <v>45</v>
      </c>
      <c r="F421" s="7" t="s">
        <v>46</v>
      </c>
      <c r="G421" s="7" t="s">
        <v>486</v>
      </c>
      <c r="H421" s="7" t="s">
        <v>487</v>
      </c>
      <c r="I421" s="7" t="s">
        <v>74</v>
      </c>
      <c r="J421" s="7" t="s">
        <v>75</v>
      </c>
      <c r="K421" s="7" t="s">
        <v>84</v>
      </c>
      <c r="L421" s="7" t="s">
        <v>85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4">
        <f t="shared" si="43"/>
        <v>0</v>
      </c>
      <c r="T421" s="6">
        <f t="shared" si="44"/>
        <v>0</v>
      </c>
      <c r="U421" s="4">
        <f t="shared" si="45"/>
        <v>0</v>
      </c>
      <c r="V421" s="6">
        <f t="shared" si="46"/>
        <v>0</v>
      </c>
      <c r="W421" s="4">
        <f t="shared" si="47"/>
        <v>0</v>
      </c>
      <c r="X421" s="6">
        <f t="shared" si="48"/>
        <v>0</v>
      </c>
    </row>
    <row r="422" spans="1:24" x14ac:dyDescent="0.2">
      <c r="A422">
        <f>IF(AND(ABS(S422)&gt;Input!$A$3,ABS(1-T422)&gt;Input!$A$4),MAX($A$3:A421)+1,"")</f>
        <v>37</v>
      </c>
      <c r="B422" t="str">
        <f>IF(AND(ABS(U422)&gt;Input!$B$3,ABS(1-V422)&gt;Input!$B$4),MAX($B$3:B421)+1,"")</f>
        <v/>
      </c>
      <c r="C422">
        <f>IF(AND(ABS(W422)&gt;Input!$C$3,ABS(1-X422)&gt;Input!$C$4),MAX($C$3:C421)+1,"")</f>
        <v>40</v>
      </c>
      <c r="D422" t="str">
        <f>IF(E422="","",IF(AND(H422=H423,J422=J423),"",MAX($D$3:D421)+1))</f>
        <v/>
      </c>
      <c r="E422" s="7" t="s">
        <v>45</v>
      </c>
      <c r="F422" s="7" t="s">
        <v>46</v>
      </c>
      <c r="G422" s="7" t="s">
        <v>486</v>
      </c>
      <c r="H422" s="7" t="s">
        <v>487</v>
      </c>
      <c r="I422" s="7" t="s">
        <v>74</v>
      </c>
      <c r="J422" s="7" t="s">
        <v>75</v>
      </c>
      <c r="K422" s="7" t="s">
        <v>484</v>
      </c>
      <c r="L422" s="7" t="s">
        <v>485</v>
      </c>
      <c r="M422" s="8">
        <v>0</v>
      </c>
      <c r="N422" s="8">
        <v>22500</v>
      </c>
      <c r="O422" s="8">
        <v>22500</v>
      </c>
      <c r="P422" s="8">
        <v>0</v>
      </c>
      <c r="Q422" s="8">
        <v>0</v>
      </c>
      <c r="R422" s="8">
        <v>0</v>
      </c>
      <c r="S422" s="4">
        <f t="shared" si="43"/>
        <v>-22500</v>
      </c>
      <c r="T422" s="6">
        <f t="shared" si="44"/>
        <v>0</v>
      </c>
      <c r="U422" s="4">
        <f t="shared" si="45"/>
        <v>0</v>
      </c>
      <c r="V422" s="6">
        <f t="shared" si="46"/>
        <v>1</v>
      </c>
      <c r="W422" s="4">
        <f t="shared" si="47"/>
        <v>-22500</v>
      </c>
      <c r="X422" s="6">
        <f t="shared" si="48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 t="s">
        <v>45</v>
      </c>
      <c r="F423" s="7" t="s">
        <v>46</v>
      </c>
      <c r="G423" s="7" t="s">
        <v>486</v>
      </c>
      <c r="H423" s="7" t="s">
        <v>487</v>
      </c>
      <c r="I423" s="7" t="s">
        <v>74</v>
      </c>
      <c r="J423" s="7" t="s">
        <v>75</v>
      </c>
      <c r="K423" s="7" t="s">
        <v>154</v>
      </c>
      <c r="L423" s="7" t="s">
        <v>155</v>
      </c>
      <c r="M423" s="8">
        <v>248000</v>
      </c>
      <c r="N423" s="8">
        <v>262200</v>
      </c>
      <c r="O423" s="8">
        <v>0</v>
      </c>
      <c r="P423" s="8">
        <v>254840.29</v>
      </c>
      <c r="Q423" s="8">
        <v>254840.29</v>
      </c>
      <c r="R423" s="8">
        <v>250000</v>
      </c>
      <c r="S423" s="4">
        <f t="shared" si="43"/>
        <v>-6840.2900000000081</v>
      </c>
      <c r="T423" s="6">
        <f t="shared" si="44"/>
        <v>1.0276000000000001</v>
      </c>
      <c r="U423" s="4">
        <f t="shared" si="45"/>
        <v>7359.7099999999919</v>
      </c>
      <c r="V423" s="6">
        <f t="shared" si="46"/>
        <v>0.97189999999999999</v>
      </c>
      <c r="W423" s="4">
        <f t="shared" si="47"/>
        <v>-4840.2900000000081</v>
      </c>
      <c r="X423" s="6">
        <f t="shared" si="48"/>
        <v>1.0194000000000001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 t="s">
        <v>45</v>
      </c>
      <c r="F424" s="7" t="s">
        <v>46</v>
      </c>
      <c r="G424" s="7" t="s">
        <v>486</v>
      </c>
      <c r="H424" s="7" t="s">
        <v>487</v>
      </c>
      <c r="I424" s="7" t="s">
        <v>74</v>
      </c>
      <c r="J424" s="7" t="s">
        <v>75</v>
      </c>
      <c r="K424" s="7" t="s">
        <v>86</v>
      </c>
      <c r="L424" s="7" t="s">
        <v>87</v>
      </c>
      <c r="M424" s="8">
        <v>500</v>
      </c>
      <c r="N424" s="8">
        <v>500</v>
      </c>
      <c r="O424" s="8">
        <v>0</v>
      </c>
      <c r="P424" s="8">
        <v>427.19</v>
      </c>
      <c r="Q424" s="8">
        <v>427.19</v>
      </c>
      <c r="R424" s="8">
        <v>500</v>
      </c>
      <c r="S424" s="4">
        <f t="shared" si="43"/>
        <v>72.81</v>
      </c>
      <c r="T424" s="6">
        <f t="shared" si="44"/>
        <v>0.85440000000000005</v>
      </c>
      <c r="U424" s="4">
        <f t="shared" si="45"/>
        <v>72.81</v>
      </c>
      <c r="V424" s="6">
        <f t="shared" si="46"/>
        <v>0.85440000000000005</v>
      </c>
      <c r="W424" s="4">
        <f t="shared" si="47"/>
        <v>72.81</v>
      </c>
      <c r="X424" s="6">
        <f t="shared" si="48"/>
        <v>0.85440000000000005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 t="s">
        <v>45</v>
      </c>
      <c r="F425" s="7" t="s">
        <v>46</v>
      </c>
      <c r="G425" s="7" t="s">
        <v>486</v>
      </c>
      <c r="H425" s="7" t="s">
        <v>487</v>
      </c>
      <c r="I425" s="7" t="s">
        <v>74</v>
      </c>
      <c r="J425" s="7" t="s">
        <v>75</v>
      </c>
      <c r="K425" s="7" t="s">
        <v>90</v>
      </c>
      <c r="L425" s="7" t="s">
        <v>91</v>
      </c>
      <c r="M425" s="8">
        <v>500</v>
      </c>
      <c r="N425" s="8">
        <v>500</v>
      </c>
      <c r="O425" s="8">
        <v>0</v>
      </c>
      <c r="P425" s="8">
        <v>50</v>
      </c>
      <c r="Q425" s="8">
        <v>50</v>
      </c>
      <c r="R425" s="8">
        <v>500</v>
      </c>
      <c r="S425" s="4">
        <f t="shared" si="43"/>
        <v>450</v>
      </c>
      <c r="T425" s="6">
        <f t="shared" si="44"/>
        <v>0.1</v>
      </c>
      <c r="U425" s="4">
        <f t="shared" si="45"/>
        <v>450</v>
      </c>
      <c r="V425" s="6">
        <f t="shared" si="46"/>
        <v>0.1</v>
      </c>
      <c r="W425" s="4">
        <f t="shared" si="47"/>
        <v>450</v>
      </c>
      <c r="X425" s="6">
        <f t="shared" si="48"/>
        <v>0.1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 t="s">
        <v>45</v>
      </c>
      <c r="F426" s="7" t="s">
        <v>46</v>
      </c>
      <c r="G426" s="7" t="s">
        <v>486</v>
      </c>
      <c r="H426" s="7" t="s">
        <v>487</v>
      </c>
      <c r="I426" s="7" t="s">
        <v>74</v>
      </c>
      <c r="J426" s="7" t="s">
        <v>75</v>
      </c>
      <c r="K426" s="7" t="s">
        <v>92</v>
      </c>
      <c r="L426" s="7" t="s">
        <v>93</v>
      </c>
      <c r="M426" s="8">
        <v>2500</v>
      </c>
      <c r="N426" s="8">
        <v>2500</v>
      </c>
      <c r="O426" s="8">
        <v>0</v>
      </c>
      <c r="P426" s="8">
        <v>399</v>
      </c>
      <c r="Q426" s="8">
        <v>399</v>
      </c>
      <c r="R426" s="8">
        <v>2500</v>
      </c>
      <c r="S426" s="4">
        <f t="shared" si="43"/>
        <v>2101</v>
      </c>
      <c r="T426" s="6">
        <f t="shared" si="44"/>
        <v>0.15959999999999999</v>
      </c>
      <c r="U426" s="4">
        <f t="shared" si="45"/>
        <v>2101</v>
      </c>
      <c r="V426" s="6">
        <f t="shared" si="46"/>
        <v>0.15959999999999999</v>
      </c>
      <c r="W426" s="4">
        <f t="shared" si="47"/>
        <v>2101</v>
      </c>
      <c r="X426" s="6">
        <f t="shared" si="48"/>
        <v>0.15959999999999999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>
        <f>IF(E427="","",IF(AND(H427=H428,J427=J428),"",MAX($D$3:D426)+1))</f>
        <v>58</v>
      </c>
      <c r="E427" s="7" t="s">
        <v>45</v>
      </c>
      <c r="F427" s="7" t="s">
        <v>46</v>
      </c>
      <c r="G427" s="7" t="s">
        <v>486</v>
      </c>
      <c r="H427" s="7" t="s">
        <v>487</v>
      </c>
      <c r="I427" s="7" t="s">
        <v>74</v>
      </c>
      <c r="J427" s="7" t="s">
        <v>75</v>
      </c>
      <c r="K427" s="7" t="s">
        <v>371</v>
      </c>
      <c r="L427" s="7" t="s">
        <v>503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4">
        <f t="shared" si="43"/>
        <v>0</v>
      </c>
      <c r="T427" s="6">
        <f t="shared" si="44"/>
        <v>0</v>
      </c>
      <c r="U427" s="4">
        <f t="shared" si="45"/>
        <v>0</v>
      </c>
      <c r="V427" s="6">
        <f t="shared" si="46"/>
        <v>0</v>
      </c>
      <c r="W427" s="4">
        <f t="shared" si="47"/>
        <v>0</v>
      </c>
      <c r="X427" s="6">
        <f t="shared" si="48"/>
        <v>0</v>
      </c>
    </row>
    <row r="428" spans="1:24" x14ac:dyDescent="0.2">
      <c r="A428">
        <f>IF(AND(ABS(S428)&gt;Input!$A$3,ABS(1-T428)&gt;Input!$A$4),MAX($A$3:A427)+1,"")</f>
        <v>38</v>
      </c>
      <c r="B428">
        <f>IF(AND(ABS(U428)&gt;Input!$B$3,ABS(1-V428)&gt;Input!$B$4),MAX($B$3:B427)+1,"")</f>
        <v>19</v>
      </c>
      <c r="C428">
        <f>IF(AND(ABS(W428)&gt;Input!$C$3,ABS(1-X428)&gt;Input!$C$4),MAX($C$3:C427)+1,"")</f>
        <v>41</v>
      </c>
      <c r="D428">
        <f>IF(E428="","",IF(AND(H428=H429,J428=J429),"",MAX($D$3:D427)+1))</f>
        <v>59</v>
      </c>
      <c r="E428" s="7" t="s">
        <v>45</v>
      </c>
      <c r="F428" s="7" t="s">
        <v>46</v>
      </c>
      <c r="G428" s="7" t="s">
        <v>504</v>
      </c>
      <c r="H428" s="7" t="s">
        <v>505</v>
      </c>
      <c r="I428" s="7" t="s">
        <v>74</v>
      </c>
      <c r="J428" s="7" t="s">
        <v>75</v>
      </c>
      <c r="K428" s="7" t="s">
        <v>506</v>
      </c>
      <c r="L428" s="7" t="s">
        <v>507</v>
      </c>
      <c r="M428" s="8">
        <v>600000</v>
      </c>
      <c r="N428" s="8">
        <v>600000</v>
      </c>
      <c r="O428" s="8">
        <v>0</v>
      </c>
      <c r="P428" s="8">
        <v>619712.80000000005</v>
      </c>
      <c r="Q428" s="8">
        <v>619712.80000000005</v>
      </c>
      <c r="R428" s="8">
        <v>600000</v>
      </c>
      <c r="S428" s="4">
        <f t="shared" si="43"/>
        <v>-19712.800000000047</v>
      </c>
      <c r="T428" s="6">
        <f t="shared" si="44"/>
        <v>1.0328999999999999</v>
      </c>
      <c r="U428" s="4">
        <f t="shared" si="45"/>
        <v>-19712.800000000047</v>
      </c>
      <c r="V428" s="6">
        <f t="shared" si="46"/>
        <v>1.0328999999999999</v>
      </c>
      <c r="W428" s="4">
        <f t="shared" si="47"/>
        <v>-19712.800000000047</v>
      </c>
      <c r="X428" s="6">
        <f t="shared" si="48"/>
        <v>1.0328999999999999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>
        <f>IF(E429="","",IF(AND(H429=H430,J429=J430),"",MAX($D$3:D428)+1))</f>
        <v>60</v>
      </c>
      <c r="E429" s="7" t="s">
        <v>45</v>
      </c>
      <c r="F429" s="7" t="s">
        <v>46</v>
      </c>
      <c r="G429" s="7" t="s">
        <v>508</v>
      </c>
      <c r="H429" s="7" t="s">
        <v>509</v>
      </c>
      <c r="I429" s="7" t="s">
        <v>74</v>
      </c>
      <c r="J429" s="7" t="s">
        <v>75</v>
      </c>
      <c r="K429" s="7" t="s">
        <v>281</v>
      </c>
      <c r="L429" s="7" t="s">
        <v>510</v>
      </c>
      <c r="M429" s="8">
        <v>9000</v>
      </c>
      <c r="N429" s="8">
        <v>9000</v>
      </c>
      <c r="O429" s="8">
        <v>0</v>
      </c>
      <c r="P429" s="8">
        <v>8103</v>
      </c>
      <c r="Q429" s="8">
        <v>8103</v>
      </c>
      <c r="R429" s="8">
        <v>9000</v>
      </c>
      <c r="S429" s="4">
        <f t="shared" si="43"/>
        <v>897</v>
      </c>
      <c r="T429" s="6">
        <f t="shared" si="44"/>
        <v>0.90029999999999999</v>
      </c>
      <c r="U429" s="4">
        <f t="shared" si="45"/>
        <v>897</v>
      </c>
      <c r="V429" s="6">
        <f t="shared" si="46"/>
        <v>0.90029999999999999</v>
      </c>
      <c r="W429" s="4">
        <f t="shared" si="47"/>
        <v>897</v>
      </c>
      <c r="X429" s="6">
        <f t="shared" si="48"/>
        <v>0.90029999999999999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>
        <f>IF(E430="","",IF(AND(H430=H431,J430=J431),"",MAX($D$3:D429)+1))</f>
        <v>61</v>
      </c>
      <c r="E430" s="7" t="s">
        <v>45</v>
      </c>
      <c r="F430" s="7" t="s">
        <v>46</v>
      </c>
      <c r="G430" s="7" t="s">
        <v>511</v>
      </c>
      <c r="H430" s="7" t="s">
        <v>512</v>
      </c>
      <c r="I430" s="7" t="s">
        <v>74</v>
      </c>
      <c r="J430" s="7" t="s">
        <v>75</v>
      </c>
      <c r="K430" s="7" t="s">
        <v>513</v>
      </c>
      <c r="L430" s="7" t="s">
        <v>512</v>
      </c>
      <c r="M430" s="8">
        <v>2500</v>
      </c>
      <c r="N430" s="8">
        <v>2500</v>
      </c>
      <c r="O430" s="8">
        <v>0</v>
      </c>
      <c r="P430" s="8">
        <v>0</v>
      </c>
      <c r="Q430" s="8">
        <v>0</v>
      </c>
      <c r="R430" s="8">
        <v>2500</v>
      </c>
      <c r="S430" s="4">
        <f t="shared" si="43"/>
        <v>2500</v>
      </c>
      <c r="T430" s="6">
        <f t="shared" si="44"/>
        <v>0</v>
      </c>
      <c r="U430" s="4">
        <f t="shared" si="45"/>
        <v>2500</v>
      </c>
      <c r="V430" s="6">
        <f t="shared" si="46"/>
        <v>0</v>
      </c>
      <c r="W430" s="4">
        <f t="shared" si="47"/>
        <v>2500</v>
      </c>
      <c r="X430" s="6">
        <f t="shared" si="48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>
        <f>IF(AND(ABS(W431)&gt;Input!$C$3,ABS(1-X431)&gt;Input!$C$4),MAX($C$3:C430)+1,"")</f>
        <v>42</v>
      </c>
      <c r="D431" t="str">
        <f>IF(E431="","",IF(AND(H431=H432,J431=J432),"",MAX($D$3:D430)+1))</f>
        <v/>
      </c>
      <c r="E431" s="7" t="s">
        <v>45</v>
      </c>
      <c r="F431" s="7" t="s">
        <v>46</v>
      </c>
      <c r="G431" s="7" t="s">
        <v>514</v>
      </c>
      <c r="H431" s="7" t="s">
        <v>515</v>
      </c>
      <c r="I431" s="7" t="s">
        <v>74</v>
      </c>
      <c r="J431" s="7" t="s">
        <v>75</v>
      </c>
      <c r="K431" s="7" t="s">
        <v>152</v>
      </c>
      <c r="L431" s="7" t="s">
        <v>516</v>
      </c>
      <c r="M431" s="8">
        <v>10000</v>
      </c>
      <c r="N431" s="8">
        <v>10000</v>
      </c>
      <c r="O431" s="8">
        <v>0</v>
      </c>
      <c r="P431" s="8">
        <v>0</v>
      </c>
      <c r="Q431" s="8">
        <v>0</v>
      </c>
      <c r="R431" s="8">
        <v>25000</v>
      </c>
      <c r="S431" s="4">
        <f t="shared" si="43"/>
        <v>10000</v>
      </c>
      <c r="T431" s="6">
        <f t="shared" si="44"/>
        <v>0</v>
      </c>
      <c r="U431" s="4">
        <f t="shared" si="45"/>
        <v>10000</v>
      </c>
      <c r="V431" s="6">
        <f t="shared" si="46"/>
        <v>0</v>
      </c>
      <c r="W431" s="4">
        <f t="shared" si="47"/>
        <v>25000</v>
      </c>
      <c r="X431" s="6">
        <f t="shared" si="48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>
        <f>IF(E432="","",IF(AND(H432=H433,J432=J433),"",MAX($D$3:D431)+1))</f>
        <v>62</v>
      </c>
      <c r="E432" s="7" t="s">
        <v>45</v>
      </c>
      <c r="F432" s="7" t="s">
        <v>46</v>
      </c>
      <c r="G432" s="7" t="s">
        <v>514</v>
      </c>
      <c r="H432" s="7" t="s">
        <v>515</v>
      </c>
      <c r="I432" s="7" t="s">
        <v>74</v>
      </c>
      <c r="J432" s="7" t="s">
        <v>75</v>
      </c>
      <c r="K432" s="7" t="s">
        <v>96</v>
      </c>
      <c r="L432" s="7" t="s">
        <v>313</v>
      </c>
      <c r="M432" s="8">
        <v>7500</v>
      </c>
      <c r="N432" s="8">
        <v>7500</v>
      </c>
      <c r="O432" s="8">
        <v>0</v>
      </c>
      <c r="P432" s="8">
        <v>934.84</v>
      </c>
      <c r="Q432" s="8">
        <v>934.84</v>
      </c>
      <c r="R432" s="8">
        <v>7500</v>
      </c>
      <c r="S432" s="4">
        <f t="shared" si="43"/>
        <v>6565.16</v>
      </c>
      <c r="T432" s="6">
        <f t="shared" si="44"/>
        <v>0.1246</v>
      </c>
      <c r="U432" s="4">
        <f t="shared" si="45"/>
        <v>6565.16</v>
      </c>
      <c r="V432" s="6">
        <f t="shared" si="46"/>
        <v>0.1246</v>
      </c>
      <c r="W432" s="4">
        <f t="shared" si="47"/>
        <v>6565.16</v>
      </c>
      <c r="X432" s="6">
        <f t="shared" si="48"/>
        <v>0.1246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>
        <f>IF(E433="","",IF(AND(H433=H434,J433=J434),"",MAX($D$3:D432)+1))</f>
        <v>63</v>
      </c>
      <c r="E433" s="7" t="s">
        <v>45</v>
      </c>
      <c r="F433" s="7" t="s">
        <v>46</v>
      </c>
      <c r="G433" s="7" t="s">
        <v>517</v>
      </c>
      <c r="H433" s="7" t="s">
        <v>518</v>
      </c>
      <c r="I433" s="7" t="s">
        <v>74</v>
      </c>
      <c r="J433" s="7" t="s">
        <v>75</v>
      </c>
      <c r="K433" s="7" t="s">
        <v>519</v>
      </c>
      <c r="L433" s="7" t="s">
        <v>518</v>
      </c>
      <c r="M433" s="8">
        <v>24000</v>
      </c>
      <c r="N433" s="8">
        <v>24000</v>
      </c>
      <c r="O433" s="8">
        <v>0</v>
      </c>
      <c r="P433" s="8">
        <v>21743.5</v>
      </c>
      <c r="Q433" s="8">
        <v>21743.5</v>
      </c>
      <c r="R433" s="8">
        <v>24000</v>
      </c>
      <c r="S433" s="4">
        <f t="shared" si="43"/>
        <v>2256.5</v>
      </c>
      <c r="T433" s="6">
        <f t="shared" si="44"/>
        <v>0.90600000000000003</v>
      </c>
      <c r="U433" s="4">
        <f t="shared" si="45"/>
        <v>2256.5</v>
      </c>
      <c r="V433" s="6">
        <f t="shared" si="46"/>
        <v>0.90600000000000003</v>
      </c>
      <c r="W433" s="4">
        <f t="shared" si="47"/>
        <v>2256.5</v>
      </c>
      <c r="X433" s="6">
        <f t="shared" si="48"/>
        <v>0.90600000000000003</v>
      </c>
    </row>
    <row r="434" spans="1:24" x14ac:dyDescent="0.2">
      <c r="A434">
        <f>IF(AND(ABS(S434)&gt;Input!$A$3,ABS(1-T434)&gt;Input!$A$4),MAX($A$3:A433)+1,"")</f>
        <v>39</v>
      </c>
      <c r="B434" t="str">
        <f>IF(AND(ABS(U434)&gt;Input!$B$3,ABS(1-V434)&gt;Input!$B$4),MAX($B$3:B433)+1,"")</f>
        <v/>
      </c>
      <c r="C434">
        <f>IF(AND(ABS(W434)&gt;Input!$C$3,ABS(1-X434)&gt;Input!$C$4),MAX($C$3:C433)+1,"")</f>
        <v>43</v>
      </c>
      <c r="D434">
        <f>IF(E434="","",IF(AND(H434=H435,J434=J435),"",MAX($D$3:D433)+1))</f>
        <v>64</v>
      </c>
      <c r="E434" s="7" t="s">
        <v>45</v>
      </c>
      <c r="F434" s="7" t="s">
        <v>46</v>
      </c>
      <c r="G434" s="7" t="s">
        <v>520</v>
      </c>
      <c r="H434" s="7" t="s">
        <v>521</v>
      </c>
      <c r="I434" s="7" t="s">
        <v>74</v>
      </c>
      <c r="J434" s="7" t="s">
        <v>75</v>
      </c>
      <c r="K434" s="7" t="s">
        <v>198</v>
      </c>
      <c r="L434" s="7" t="s">
        <v>522</v>
      </c>
      <c r="M434" s="8">
        <v>734847</v>
      </c>
      <c r="N434" s="8">
        <v>793847</v>
      </c>
      <c r="O434" s="8">
        <v>0</v>
      </c>
      <c r="P434" s="8">
        <v>793710.88</v>
      </c>
      <c r="Q434" s="8">
        <v>793710.88</v>
      </c>
      <c r="R434" s="8">
        <v>734847</v>
      </c>
      <c r="S434" s="4">
        <f t="shared" si="43"/>
        <v>-58863.880000000005</v>
      </c>
      <c r="T434" s="6">
        <f t="shared" si="44"/>
        <v>1.0801000000000001</v>
      </c>
      <c r="U434" s="4">
        <f t="shared" si="45"/>
        <v>136.11999999999534</v>
      </c>
      <c r="V434" s="6">
        <f t="shared" si="46"/>
        <v>0.99980000000000002</v>
      </c>
      <c r="W434" s="4">
        <f t="shared" si="47"/>
        <v>-58863.880000000005</v>
      </c>
      <c r="X434" s="6">
        <f t="shared" si="48"/>
        <v>1.0801000000000001</v>
      </c>
    </row>
    <row r="435" spans="1:24" x14ac:dyDescent="0.2">
      <c r="A435">
        <f>IF(AND(ABS(S435)&gt;Input!$A$3,ABS(1-T435)&gt;Input!$A$4),MAX($A$3:A434)+1,"")</f>
        <v>40</v>
      </c>
      <c r="B435">
        <f>IF(AND(ABS(U435)&gt;Input!$B$3,ABS(1-V435)&gt;Input!$B$4),MAX($B$3:B434)+1,"")</f>
        <v>20</v>
      </c>
      <c r="C435">
        <f>IF(AND(ABS(W435)&gt;Input!$C$3,ABS(1-X435)&gt;Input!$C$4),MAX($C$3:C434)+1,"")</f>
        <v>44</v>
      </c>
      <c r="D435" t="str">
        <f>IF(E435="","",IF(AND(H435=H436,J435=J436),"",MAX($D$3:D434)+1))</f>
        <v/>
      </c>
      <c r="E435" s="7" t="s">
        <v>45</v>
      </c>
      <c r="F435" s="7" t="s">
        <v>46</v>
      </c>
      <c r="G435" s="7" t="s">
        <v>523</v>
      </c>
      <c r="H435" s="7" t="s">
        <v>524</v>
      </c>
      <c r="I435" s="7" t="s">
        <v>74</v>
      </c>
      <c r="J435" s="7" t="s">
        <v>75</v>
      </c>
      <c r="K435" s="7" t="s">
        <v>525</v>
      </c>
      <c r="L435" s="7" t="s">
        <v>524</v>
      </c>
      <c r="M435" s="8">
        <v>687557</v>
      </c>
      <c r="N435" s="8">
        <v>296079</v>
      </c>
      <c r="O435" s="8">
        <v>0</v>
      </c>
      <c r="P435" s="8">
        <v>0</v>
      </c>
      <c r="Q435" s="8">
        <v>0</v>
      </c>
      <c r="R435" s="8">
        <v>350000</v>
      </c>
      <c r="S435" s="4">
        <f t="shared" si="43"/>
        <v>687557</v>
      </c>
      <c r="T435" s="6">
        <f t="shared" si="44"/>
        <v>0</v>
      </c>
      <c r="U435" s="4">
        <f t="shared" si="45"/>
        <v>296079</v>
      </c>
      <c r="V435" s="6">
        <f t="shared" si="46"/>
        <v>0</v>
      </c>
      <c r="W435" s="4">
        <f t="shared" si="47"/>
        <v>350000</v>
      </c>
      <c r="X435" s="6">
        <f t="shared" si="48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>
        <f>IF(E436="","",IF(AND(H436=H437,J436=J437),"",MAX($D$3:D435)+1))</f>
        <v>65</v>
      </c>
      <c r="E436" s="7" t="s">
        <v>45</v>
      </c>
      <c r="F436" s="7" t="s">
        <v>46</v>
      </c>
      <c r="G436" s="7" t="s">
        <v>523</v>
      </c>
      <c r="H436" s="7" t="s">
        <v>524</v>
      </c>
      <c r="I436" s="7" t="s">
        <v>74</v>
      </c>
      <c r="J436" s="7" t="s">
        <v>75</v>
      </c>
      <c r="K436" s="7" t="s">
        <v>526</v>
      </c>
      <c r="L436" s="7" t="s">
        <v>527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4">
        <f t="shared" si="43"/>
        <v>0</v>
      </c>
      <c r="T436" s="6">
        <f t="shared" si="44"/>
        <v>0</v>
      </c>
      <c r="U436" s="4">
        <f t="shared" si="45"/>
        <v>0</v>
      </c>
      <c r="V436" s="6">
        <f t="shared" si="46"/>
        <v>0</v>
      </c>
      <c r="W436" s="4">
        <f t="shared" si="47"/>
        <v>0</v>
      </c>
      <c r="X436" s="6">
        <f t="shared" si="48"/>
        <v>0</v>
      </c>
    </row>
    <row r="437" spans="1:24" x14ac:dyDescent="0.2">
      <c r="A437">
        <f>IF(AND(ABS(S437)&gt;Input!$A$3,ABS(1-T437)&gt;Input!$A$4),MAX($A$3:A436)+1,"")</f>
        <v>41</v>
      </c>
      <c r="B437" t="str">
        <f>IF(AND(ABS(U437)&gt;Input!$B$3,ABS(1-V437)&gt;Input!$B$4),MAX($B$3:B436)+1,"")</f>
        <v/>
      </c>
      <c r="C437">
        <f>IF(AND(ABS(W437)&gt;Input!$C$3,ABS(1-X437)&gt;Input!$C$4),MAX($C$3:C436)+1,"")</f>
        <v>45</v>
      </c>
      <c r="D437">
        <f>IF(E437="","",IF(AND(H437=H438,J437=J438),"",MAX($D$3:D436)+1))</f>
        <v>66</v>
      </c>
      <c r="E437" s="7" t="s">
        <v>45</v>
      </c>
      <c r="F437" s="7" t="s">
        <v>46</v>
      </c>
      <c r="G437" s="7" t="s">
        <v>528</v>
      </c>
      <c r="H437" s="7" t="s">
        <v>529</v>
      </c>
      <c r="I437" s="7" t="s">
        <v>74</v>
      </c>
      <c r="J437" s="7" t="s">
        <v>75</v>
      </c>
      <c r="K437" s="7" t="s">
        <v>530</v>
      </c>
      <c r="L437" s="7" t="s">
        <v>531</v>
      </c>
      <c r="M437" s="8">
        <v>370000</v>
      </c>
      <c r="N437" s="8">
        <v>400000</v>
      </c>
      <c r="O437" s="8">
        <v>0</v>
      </c>
      <c r="P437" s="8">
        <v>391805.56</v>
      </c>
      <c r="Q437" s="8">
        <v>391805.56</v>
      </c>
      <c r="R437" s="8">
        <v>370000</v>
      </c>
      <c r="S437" s="4">
        <f t="shared" si="43"/>
        <v>-21805.559999999998</v>
      </c>
      <c r="T437" s="6">
        <f t="shared" si="44"/>
        <v>1.0589</v>
      </c>
      <c r="U437" s="4">
        <f t="shared" si="45"/>
        <v>8194.4400000000023</v>
      </c>
      <c r="V437" s="6">
        <f t="shared" si="46"/>
        <v>0.97950000000000004</v>
      </c>
      <c r="W437" s="4">
        <f t="shared" si="47"/>
        <v>-21805.559999999998</v>
      </c>
      <c r="X437" s="6">
        <f t="shared" si="48"/>
        <v>1.0589</v>
      </c>
    </row>
    <row r="438" spans="1:24" x14ac:dyDescent="0.2">
      <c r="A438">
        <f>IF(AND(ABS(S438)&gt;Input!$A$3,ABS(1-T438)&gt;Input!$A$4),MAX($A$3:A437)+1,"")</f>
        <v>42</v>
      </c>
      <c r="B438">
        <f>IF(AND(ABS(U438)&gt;Input!$B$3,ABS(1-V438)&gt;Input!$B$4),MAX($B$3:B437)+1,"")</f>
        <v>21</v>
      </c>
      <c r="C438">
        <f>IF(AND(ABS(W438)&gt;Input!$C$3,ABS(1-X438)&gt;Input!$C$4),MAX($C$3:C437)+1,"")</f>
        <v>46</v>
      </c>
      <c r="D438" t="str">
        <f>IF(E438="","",IF(AND(H438=H439,J438=J439),"",MAX($D$3:D437)+1))</f>
        <v/>
      </c>
      <c r="E438" s="7" t="s">
        <v>45</v>
      </c>
      <c r="F438" s="7" t="s">
        <v>46</v>
      </c>
      <c r="G438" s="7" t="s">
        <v>425</v>
      </c>
      <c r="H438" s="7" t="s">
        <v>532</v>
      </c>
      <c r="I438" s="7" t="s">
        <v>74</v>
      </c>
      <c r="J438" s="7" t="s">
        <v>75</v>
      </c>
      <c r="K438" s="7" t="s">
        <v>533</v>
      </c>
      <c r="L438" s="7" t="s">
        <v>534</v>
      </c>
      <c r="M438" s="8">
        <v>1200000</v>
      </c>
      <c r="N438" s="8">
        <v>1200000</v>
      </c>
      <c r="O438" s="8">
        <v>0</v>
      </c>
      <c r="P438" s="8">
        <v>1093586.77</v>
      </c>
      <c r="Q438" s="8">
        <v>1093586.77</v>
      </c>
      <c r="R438" s="8">
        <v>1200000</v>
      </c>
      <c r="S438" s="4">
        <f t="shared" si="43"/>
        <v>106413.22999999998</v>
      </c>
      <c r="T438" s="6">
        <f t="shared" si="44"/>
        <v>0.9113</v>
      </c>
      <c r="U438" s="4">
        <f t="shared" si="45"/>
        <v>106413.22999999998</v>
      </c>
      <c r="V438" s="6">
        <f t="shared" si="46"/>
        <v>0.9113</v>
      </c>
      <c r="W438" s="4">
        <f t="shared" si="47"/>
        <v>106413.22999999998</v>
      </c>
      <c r="X438" s="6">
        <f t="shared" si="48"/>
        <v>0.9113</v>
      </c>
    </row>
    <row r="439" spans="1:24" x14ac:dyDescent="0.2">
      <c r="A439">
        <f>IF(AND(ABS(S439)&gt;Input!$A$3,ABS(1-T439)&gt;Input!$A$4),MAX($A$3:A438)+1,"")</f>
        <v>43</v>
      </c>
      <c r="B439">
        <f>IF(AND(ABS(U439)&gt;Input!$B$3,ABS(1-V439)&gt;Input!$B$4),MAX($B$3:B438)+1,"")</f>
        <v>22</v>
      </c>
      <c r="C439">
        <f>IF(AND(ABS(W439)&gt;Input!$C$3,ABS(1-X439)&gt;Input!$C$4),MAX($C$3:C438)+1,"")</f>
        <v>47</v>
      </c>
      <c r="D439">
        <f>IF(E439="","",IF(AND(H439=H440,J439=J440),"",MAX($D$3:D438)+1))</f>
        <v>67</v>
      </c>
      <c r="E439" s="7" t="s">
        <v>45</v>
      </c>
      <c r="F439" s="7" t="s">
        <v>46</v>
      </c>
      <c r="G439" s="7" t="s">
        <v>425</v>
      </c>
      <c r="H439" s="7" t="s">
        <v>532</v>
      </c>
      <c r="I439" s="7" t="s">
        <v>74</v>
      </c>
      <c r="J439" s="7" t="s">
        <v>75</v>
      </c>
      <c r="K439" s="7" t="s">
        <v>535</v>
      </c>
      <c r="L439" s="7" t="s">
        <v>536</v>
      </c>
      <c r="M439" s="8">
        <v>280000</v>
      </c>
      <c r="N439" s="8">
        <v>280000</v>
      </c>
      <c r="O439" s="8">
        <v>0</v>
      </c>
      <c r="P439" s="8">
        <v>220947.8</v>
      </c>
      <c r="Q439" s="8">
        <v>220947.8</v>
      </c>
      <c r="R439" s="8">
        <v>305000</v>
      </c>
      <c r="S439" s="4">
        <f t="shared" si="43"/>
        <v>59052.200000000012</v>
      </c>
      <c r="T439" s="6">
        <f t="shared" si="44"/>
        <v>0.78910000000000002</v>
      </c>
      <c r="U439" s="4">
        <f t="shared" si="45"/>
        <v>59052.200000000012</v>
      </c>
      <c r="V439" s="6">
        <f t="shared" si="46"/>
        <v>0.78910000000000002</v>
      </c>
      <c r="W439" s="4">
        <f t="shared" si="47"/>
        <v>84052.200000000012</v>
      </c>
      <c r="X439" s="6">
        <f t="shared" si="48"/>
        <v>0.72440000000000004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 t="s">
        <v>45</v>
      </c>
      <c r="F440" s="7" t="s">
        <v>46</v>
      </c>
      <c r="G440" s="7" t="s">
        <v>537</v>
      </c>
      <c r="H440" s="7" t="s">
        <v>538</v>
      </c>
      <c r="I440" s="7" t="s">
        <v>49</v>
      </c>
      <c r="J440" s="7" t="s">
        <v>50</v>
      </c>
      <c r="K440" s="7" t="s">
        <v>51</v>
      </c>
      <c r="L440" s="7" t="s">
        <v>539</v>
      </c>
      <c r="M440" s="8">
        <v>38215</v>
      </c>
      <c r="N440" s="8">
        <v>46048</v>
      </c>
      <c r="O440" s="8">
        <v>0</v>
      </c>
      <c r="P440" s="8">
        <v>46048</v>
      </c>
      <c r="Q440" s="8">
        <v>46048</v>
      </c>
      <c r="R440" s="8">
        <v>38215</v>
      </c>
      <c r="S440" s="4">
        <f t="shared" si="43"/>
        <v>-7833</v>
      </c>
      <c r="T440" s="6">
        <f t="shared" si="44"/>
        <v>1.2050000000000001</v>
      </c>
      <c r="U440" s="4">
        <f t="shared" si="45"/>
        <v>0</v>
      </c>
      <c r="V440" s="6">
        <f t="shared" si="46"/>
        <v>1</v>
      </c>
      <c r="W440" s="4">
        <f t="shared" si="47"/>
        <v>-7833</v>
      </c>
      <c r="X440" s="6">
        <f t="shared" si="48"/>
        <v>1.2050000000000001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 t="s">
        <v>45</v>
      </c>
      <c r="F441" s="7" t="s">
        <v>46</v>
      </c>
      <c r="G441" s="7" t="s">
        <v>537</v>
      </c>
      <c r="H441" s="7" t="s">
        <v>538</v>
      </c>
      <c r="I441" s="7" t="s">
        <v>49</v>
      </c>
      <c r="J441" s="7" t="s">
        <v>50</v>
      </c>
      <c r="K441" s="7" t="s">
        <v>100</v>
      </c>
      <c r="L441" s="7" t="s">
        <v>539</v>
      </c>
      <c r="M441" s="8">
        <v>35929</v>
      </c>
      <c r="N441" s="8">
        <v>43437</v>
      </c>
      <c r="O441" s="8">
        <v>0</v>
      </c>
      <c r="P441" s="8">
        <v>43437</v>
      </c>
      <c r="Q441" s="8">
        <v>43437</v>
      </c>
      <c r="R441" s="8">
        <v>35929</v>
      </c>
      <c r="S441" s="4">
        <f t="shared" si="43"/>
        <v>-7508</v>
      </c>
      <c r="T441" s="6">
        <f t="shared" si="44"/>
        <v>1.2090000000000001</v>
      </c>
      <c r="U441" s="4">
        <f t="shared" si="45"/>
        <v>0</v>
      </c>
      <c r="V441" s="6">
        <f t="shared" si="46"/>
        <v>1</v>
      </c>
      <c r="W441" s="4">
        <f t="shared" si="47"/>
        <v>-7508</v>
      </c>
      <c r="X441" s="6">
        <f t="shared" si="48"/>
        <v>1.2090000000000001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 t="s">
        <v>45</v>
      </c>
      <c r="F442" s="7" t="s">
        <v>46</v>
      </c>
      <c r="G442" s="7" t="s">
        <v>537</v>
      </c>
      <c r="H442" s="7" t="s">
        <v>538</v>
      </c>
      <c r="I442" s="7" t="s">
        <v>49</v>
      </c>
      <c r="J442" s="7" t="s">
        <v>50</v>
      </c>
      <c r="K442" s="7" t="s">
        <v>102</v>
      </c>
      <c r="L442" s="7" t="s">
        <v>539</v>
      </c>
      <c r="M442" s="8">
        <v>33972</v>
      </c>
      <c r="N442" s="8">
        <v>35929</v>
      </c>
      <c r="O442" s="8">
        <v>0</v>
      </c>
      <c r="P442" s="8">
        <v>35929</v>
      </c>
      <c r="Q442" s="8">
        <v>35929</v>
      </c>
      <c r="R442" s="8">
        <v>33972</v>
      </c>
      <c r="S442" s="4">
        <f t="shared" si="43"/>
        <v>-1957</v>
      </c>
      <c r="T442" s="6">
        <f t="shared" si="44"/>
        <v>1.0576000000000001</v>
      </c>
      <c r="U442" s="4">
        <f t="shared" si="45"/>
        <v>0</v>
      </c>
      <c r="V442" s="6">
        <f t="shared" si="46"/>
        <v>1</v>
      </c>
      <c r="W442" s="4">
        <f t="shared" si="47"/>
        <v>-1957</v>
      </c>
      <c r="X442" s="6">
        <f t="shared" si="48"/>
        <v>1.0576000000000001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 t="s">
        <v>45</v>
      </c>
      <c r="F443" s="7" t="s">
        <v>46</v>
      </c>
      <c r="G443" s="7" t="s">
        <v>537</v>
      </c>
      <c r="H443" s="7" t="s">
        <v>538</v>
      </c>
      <c r="I443" s="7" t="s">
        <v>49</v>
      </c>
      <c r="J443" s="7" t="s">
        <v>50</v>
      </c>
      <c r="K443" s="7" t="s">
        <v>104</v>
      </c>
      <c r="L443" s="7" t="s">
        <v>539</v>
      </c>
      <c r="M443" s="8">
        <v>33972</v>
      </c>
      <c r="N443" s="8">
        <v>33972</v>
      </c>
      <c r="O443" s="8">
        <v>0</v>
      </c>
      <c r="P443" s="8">
        <v>33972</v>
      </c>
      <c r="Q443" s="8">
        <v>33972</v>
      </c>
      <c r="R443" s="8">
        <v>33972</v>
      </c>
      <c r="S443" s="4">
        <f t="shared" si="43"/>
        <v>0</v>
      </c>
      <c r="T443" s="6">
        <f t="shared" si="44"/>
        <v>1</v>
      </c>
      <c r="U443" s="4">
        <f t="shared" si="45"/>
        <v>0</v>
      </c>
      <c r="V443" s="6">
        <f t="shared" si="46"/>
        <v>1</v>
      </c>
      <c r="W443" s="4">
        <f t="shared" si="47"/>
        <v>0</v>
      </c>
      <c r="X443" s="6">
        <f t="shared" si="48"/>
        <v>1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 t="s">
        <v>45</v>
      </c>
      <c r="F444" s="7" t="s">
        <v>46</v>
      </c>
      <c r="G444" s="7" t="s">
        <v>537</v>
      </c>
      <c r="H444" s="7" t="s">
        <v>538</v>
      </c>
      <c r="I444" s="7" t="s">
        <v>49</v>
      </c>
      <c r="J444" s="7" t="s">
        <v>50</v>
      </c>
      <c r="K444" s="7" t="s">
        <v>105</v>
      </c>
      <c r="L444" s="7" t="s">
        <v>539</v>
      </c>
      <c r="M444" s="8">
        <v>33972</v>
      </c>
      <c r="N444" s="8">
        <v>33972</v>
      </c>
      <c r="O444" s="8">
        <v>0</v>
      </c>
      <c r="P444" s="8">
        <v>33972</v>
      </c>
      <c r="Q444" s="8">
        <v>33972</v>
      </c>
      <c r="R444" s="8">
        <v>33972</v>
      </c>
      <c r="S444" s="4">
        <f t="shared" si="43"/>
        <v>0</v>
      </c>
      <c r="T444" s="6">
        <f t="shared" si="44"/>
        <v>1</v>
      </c>
      <c r="U444" s="4">
        <f t="shared" si="45"/>
        <v>0</v>
      </c>
      <c r="V444" s="6">
        <f t="shared" si="46"/>
        <v>1</v>
      </c>
      <c r="W444" s="4">
        <f t="shared" si="47"/>
        <v>0</v>
      </c>
      <c r="X444" s="6">
        <f t="shared" si="48"/>
        <v>1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 t="s">
        <v>45</v>
      </c>
      <c r="F445" s="7" t="s">
        <v>46</v>
      </c>
      <c r="G445" s="7" t="s">
        <v>537</v>
      </c>
      <c r="H445" s="7" t="s">
        <v>538</v>
      </c>
      <c r="I445" s="7" t="s">
        <v>49</v>
      </c>
      <c r="J445" s="7" t="s">
        <v>50</v>
      </c>
      <c r="K445" s="7" t="s">
        <v>106</v>
      </c>
      <c r="L445" s="7" t="s">
        <v>539</v>
      </c>
      <c r="M445" s="8">
        <v>38215</v>
      </c>
      <c r="N445" s="8">
        <v>46048</v>
      </c>
      <c r="O445" s="8">
        <v>0</v>
      </c>
      <c r="P445" s="8">
        <v>46048</v>
      </c>
      <c r="Q445" s="8">
        <v>46048</v>
      </c>
      <c r="R445" s="8">
        <v>38215</v>
      </c>
      <c r="S445" s="4">
        <f t="shared" si="43"/>
        <v>-7833</v>
      </c>
      <c r="T445" s="6">
        <f t="shared" si="44"/>
        <v>1.2050000000000001</v>
      </c>
      <c r="U445" s="4">
        <f t="shared" si="45"/>
        <v>0</v>
      </c>
      <c r="V445" s="6">
        <f t="shared" si="46"/>
        <v>1</v>
      </c>
      <c r="W445" s="4">
        <f t="shared" si="47"/>
        <v>-7833</v>
      </c>
      <c r="X445" s="6">
        <f t="shared" si="48"/>
        <v>1.2050000000000001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 t="s">
        <v>45</v>
      </c>
      <c r="F446" s="7" t="s">
        <v>46</v>
      </c>
      <c r="G446" s="7" t="s">
        <v>537</v>
      </c>
      <c r="H446" s="7" t="s">
        <v>538</v>
      </c>
      <c r="I446" s="7" t="s">
        <v>49</v>
      </c>
      <c r="J446" s="7" t="s">
        <v>50</v>
      </c>
      <c r="K446" s="7" t="s">
        <v>349</v>
      </c>
      <c r="L446" s="7" t="s">
        <v>539</v>
      </c>
      <c r="M446" s="8">
        <v>33972</v>
      </c>
      <c r="N446" s="8">
        <v>35929</v>
      </c>
      <c r="O446" s="8">
        <v>0</v>
      </c>
      <c r="P446" s="8">
        <v>35929</v>
      </c>
      <c r="Q446" s="8">
        <v>35929</v>
      </c>
      <c r="R446" s="8">
        <v>33972</v>
      </c>
      <c r="S446" s="4">
        <f t="shared" si="43"/>
        <v>-1957</v>
      </c>
      <c r="T446" s="6">
        <f t="shared" si="44"/>
        <v>1.0576000000000001</v>
      </c>
      <c r="U446" s="4">
        <f t="shared" si="45"/>
        <v>0</v>
      </c>
      <c r="V446" s="6">
        <f t="shared" si="46"/>
        <v>1</v>
      </c>
      <c r="W446" s="4">
        <f t="shared" si="47"/>
        <v>-1957</v>
      </c>
      <c r="X446" s="6">
        <f t="shared" si="48"/>
        <v>1.0576000000000001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 t="s">
        <v>45</v>
      </c>
      <c r="F447" s="7" t="s">
        <v>46</v>
      </c>
      <c r="G447" s="7" t="s">
        <v>537</v>
      </c>
      <c r="H447" s="7" t="s">
        <v>538</v>
      </c>
      <c r="I447" s="7" t="s">
        <v>49</v>
      </c>
      <c r="J447" s="7" t="s">
        <v>50</v>
      </c>
      <c r="K447" s="7" t="s">
        <v>210</v>
      </c>
      <c r="L447" s="7" t="s">
        <v>540</v>
      </c>
      <c r="M447" s="8">
        <v>50369</v>
      </c>
      <c r="N447" s="8">
        <v>50369</v>
      </c>
      <c r="O447" s="8">
        <v>0</v>
      </c>
      <c r="P447" s="8">
        <v>50369.04</v>
      </c>
      <c r="Q447" s="8">
        <v>50369.04</v>
      </c>
      <c r="R447" s="8">
        <v>50369</v>
      </c>
      <c r="S447" s="4">
        <f t="shared" si="43"/>
        <v>-4.0000000000873115E-2</v>
      </c>
      <c r="T447" s="6">
        <f t="shared" si="44"/>
        <v>1</v>
      </c>
      <c r="U447" s="4">
        <f t="shared" si="45"/>
        <v>-4.0000000000873115E-2</v>
      </c>
      <c r="V447" s="6">
        <f t="shared" si="46"/>
        <v>1</v>
      </c>
      <c r="W447" s="4">
        <f t="shared" si="47"/>
        <v>-4.0000000000873115E-2</v>
      </c>
      <c r="X447" s="6">
        <f t="shared" si="48"/>
        <v>1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 t="s">
        <v>45</v>
      </c>
      <c r="F448" s="7" t="s">
        <v>46</v>
      </c>
      <c r="G448" s="7" t="s">
        <v>537</v>
      </c>
      <c r="H448" s="7" t="s">
        <v>538</v>
      </c>
      <c r="I448" s="7" t="s">
        <v>49</v>
      </c>
      <c r="J448" s="7" t="s">
        <v>50</v>
      </c>
      <c r="K448" s="7" t="s">
        <v>212</v>
      </c>
      <c r="L448" s="7" t="s">
        <v>539</v>
      </c>
      <c r="M448" s="8">
        <v>38215</v>
      </c>
      <c r="N448" s="8">
        <v>46048</v>
      </c>
      <c r="O448" s="8">
        <v>0</v>
      </c>
      <c r="P448" s="8">
        <v>46048</v>
      </c>
      <c r="Q448" s="8">
        <v>46048</v>
      </c>
      <c r="R448" s="8">
        <v>38215</v>
      </c>
      <c r="S448" s="4">
        <f t="shared" si="43"/>
        <v>-7833</v>
      </c>
      <c r="T448" s="6">
        <f t="shared" si="44"/>
        <v>1.2050000000000001</v>
      </c>
      <c r="U448" s="4">
        <f t="shared" si="45"/>
        <v>0</v>
      </c>
      <c r="V448" s="6">
        <f t="shared" si="46"/>
        <v>1</v>
      </c>
      <c r="W448" s="4">
        <f t="shared" si="47"/>
        <v>-7833</v>
      </c>
      <c r="X448" s="6">
        <f t="shared" si="48"/>
        <v>1.2050000000000001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>
        <f>IF(AND(ABS(W449)&gt;Input!$C$3,ABS(1-X449)&gt;Input!$C$4),MAX($C$3:C448)+1,"")</f>
        <v>48</v>
      </c>
      <c r="D449" t="str">
        <f>IF(E449="","",IF(AND(H449=H450,J449=J450),"",MAX($D$3:D448)+1))</f>
        <v/>
      </c>
      <c r="E449" s="7" t="s">
        <v>45</v>
      </c>
      <c r="F449" s="7" t="s">
        <v>46</v>
      </c>
      <c r="G449" s="7" t="s">
        <v>537</v>
      </c>
      <c r="H449" s="7" t="s">
        <v>538</v>
      </c>
      <c r="I449" s="7" t="s">
        <v>49</v>
      </c>
      <c r="J449" s="7" t="s">
        <v>50</v>
      </c>
      <c r="K449" s="7" t="s">
        <v>47</v>
      </c>
      <c r="L449" s="7" t="s">
        <v>539</v>
      </c>
      <c r="M449" s="8">
        <v>33972</v>
      </c>
      <c r="N449" s="8">
        <v>33972</v>
      </c>
      <c r="O449" s="8">
        <v>0</v>
      </c>
      <c r="P449" s="8">
        <v>33972</v>
      </c>
      <c r="Q449" s="8">
        <v>33972</v>
      </c>
      <c r="R449" s="8">
        <v>49980</v>
      </c>
      <c r="S449" s="4">
        <f t="shared" si="43"/>
        <v>0</v>
      </c>
      <c r="T449" s="6">
        <f t="shared" si="44"/>
        <v>1</v>
      </c>
      <c r="U449" s="4">
        <f t="shared" si="45"/>
        <v>0</v>
      </c>
      <c r="V449" s="6">
        <f t="shared" si="46"/>
        <v>1</v>
      </c>
      <c r="W449" s="4">
        <f t="shared" si="47"/>
        <v>16008</v>
      </c>
      <c r="X449" s="6">
        <f t="shared" si="48"/>
        <v>0.67969999999999997</v>
      </c>
    </row>
    <row r="450" spans="1:24" x14ac:dyDescent="0.2">
      <c r="A450">
        <f>IF(AND(ABS(S450)&gt;Input!$A$3,ABS(1-T450)&gt;Input!$A$4),MAX($A$3:A449)+1,"")</f>
        <v>44</v>
      </c>
      <c r="B450" t="str">
        <f>IF(AND(ABS(U450)&gt;Input!$B$3,ABS(1-V450)&gt;Input!$B$4),MAX($B$3:B449)+1,"")</f>
        <v/>
      </c>
      <c r="C450">
        <f>IF(AND(ABS(W450)&gt;Input!$C$3,ABS(1-X450)&gt;Input!$C$4),MAX($C$3:C449)+1,"")</f>
        <v>49</v>
      </c>
      <c r="D450" t="str">
        <f>IF(E450="","",IF(AND(H450=H451,J450=J451),"",MAX($D$3:D449)+1))</f>
        <v/>
      </c>
      <c r="E450" s="7" t="s">
        <v>45</v>
      </c>
      <c r="F450" s="7" t="s">
        <v>46</v>
      </c>
      <c r="G450" s="7" t="s">
        <v>537</v>
      </c>
      <c r="H450" s="7" t="s">
        <v>538</v>
      </c>
      <c r="I450" s="7" t="s">
        <v>49</v>
      </c>
      <c r="J450" s="7" t="s">
        <v>50</v>
      </c>
      <c r="K450" s="7" t="s">
        <v>241</v>
      </c>
      <c r="L450" s="7" t="s">
        <v>539</v>
      </c>
      <c r="M450" s="8">
        <v>32015</v>
      </c>
      <c r="N450" s="8">
        <v>7555</v>
      </c>
      <c r="O450" s="8">
        <v>0</v>
      </c>
      <c r="P450" s="8">
        <v>7306.11</v>
      </c>
      <c r="Q450" s="8">
        <v>7306.11</v>
      </c>
      <c r="R450" s="8">
        <v>32015</v>
      </c>
      <c r="S450" s="4">
        <f t="shared" si="43"/>
        <v>24708.89</v>
      </c>
      <c r="T450" s="6">
        <f t="shared" si="44"/>
        <v>0.22819999999999999</v>
      </c>
      <c r="U450" s="4">
        <f t="shared" si="45"/>
        <v>248.89000000000033</v>
      </c>
      <c r="V450" s="6">
        <f t="shared" si="46"/>
        <v>0.96709999999999996</v>
      </c>
      <c r="W450" s="4">
        <f t="shared" si="47"/>
        <v>24708.89</v>
      </c>
      <c r="X450" s="6">
        <f t="shared" si="48"/>
        <v>0.22819999999999999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 t="s">
        <v>45</v>
      </c>
      <c r="F451" s="7" t="s">
        <v>46</v>
      </c>
      <c r="G451" s="7" t="s">
        <v>537</v>
      </c>
      <c r="H451" s="7" t="s">
        <v>538</v>
      </c>
      <c r="I451" s="7" t="s">
        <v>49</v>
      </c>
      <c r="J451" s="7" t="s">
        <v>50</v>
      </c>
      <c r="K451" s="7" t="s">
        <v>60</v>
      </c>
      <c r="L451" s="7" t="s">
        <v>61</v>
      </c>
      <c r="M451" s="8">
        <v>1000</v>
      </c>
      <c r="N451" s="8">
        <v>1000</v>
      </c>
      <c r="O451" s="8">
        <v>0</v>
      </c>
      <c r="P451" s="8">
        <v>1000</v>
      </c>
      <c r="Q451" s="8">
        <v>1000</v>
      </c>
      <c r="R451" s="8">
        <v>1000</v>
      </c>
      <c r="S451" s="4">
        <f t="shared" si="43"/>
        <v>0</v>
      </c>
      <c r="T451" s="6">
        <f t="shared" si="44"/>
        <v>1</v>
      </c>
      <c r="U451" s="4">
        <f t="shared" si="45"/>
        <v>0</v>
      </c>
      <c r="V451" s="6">
        <f t="shared" si="46"/>
        <v>1</v>
      </c>
      <c r="W451" s="4">
        <f t="shared" si="47"/>
        <v>0</v>
      </c>
      <c r="X451" s="6">
        <f t="shared" si="48"/>
        <v>1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>
        <f>IF(AND(ABS(W452)&gt;Input!$C$3,ABS(1-X452)&gt;Input!$C$4),MAX($C$3:C451)+1,"")</f>
        <v>50</v>
      </c>
      <c r="D452" t="str">
        <f>IF(E452="","",IF(AND(H452=H453,J452=J453),"",MAX($D$3:D451)+1))</f>
        <v/>
      </c>
      <c r="E452" s="7" t="s">
        <v>45</v>
      </c>
      <c r="F452" s="7" t="s">
        <v>46</v>
      </c>
      <c r="G452" s="7" t="s">
        <v>537</v>
      </c>
      <c r="H452" s="7" t="s">
        <v>538</v>
      </c>
      <c r="I452" s="7" t="s">
        <v>49</v>
      </c>
      <c r="J452" s="7" t="s">
        <v>50</v>
      </c>
      <c r="K452" s="7" t="s">
        <v>108</v>
      </c>
      <c r="L452" s="7" t="s">
        <v>109</v>
      </c>
      <c r="M452" s="8">
        <v>15000</v>
      </c>
      <c r="N452" s="8">
        <v>13500</v>
      </c>
      <c r="O452" s="8">
        <v>0</v>
      </c>
      <c r="P452" s="8">
        <v>12263.28</v>
      </c>
      <c r="Q452" s="8">
        <v>12263.28</v>
      </c>
      <c r="R452" s="8">
        <v>30000</v>
      </c>
      <c r="S452" s="4">
        <f t="shared" si="43"/>
        <v>2736.7199999999993</v>
      </c>
      <c r="T452" s="6">
        <f t="shared" si="44"/>
        <v>0.81759999999999999</v>
      </c>
      <c r="U452" s="4">
        <f t="shared" si="45"/>
        <v>1236.7199999999993</v>
      </c>
      <c r="V452" s="6">
        <f t="shared" si="46"/>
        <v>0.90839999999999999</v>
      </c>
      <c r="W452" s="4">
        <f t="shared" si="47"/>
        <v>17736.72</v>
      </c>
      <c r="X452" s="6">
        <f t="shared" si="48"/>
        <v>0.4088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 t="s">
        <v>45</v>
      </c>
      <c r="F453" s="7" t="s">
        <v>46</v>
      </c>
      <c r="G453" s="7" t="s">
        <v>537</v>
      </c>
      <c r="H453" s="7" t="s">
        <v>538</v>
      </c>
      <c r="I453" s="7" t="s">
        <v>49</v>
      </c>
      <c r="J453" s="7" t="s">
        <v>50</v>
      </c>
      <c r="K453" s="7" t="s">
        <v>110</v>
      </c>
      <c r="L453" s="7" t="s">
        <v>111</v>
      </c>
      <c r="M453" s="8">
        <v>20000</v>
      </c>
      <c r="N453" s="8">
        <v>25530</v>
      </c>
      <c r="O453" s="8">
        <v>0</v>
      </c>
      <c r="P453" s="8">
        <v>24549.74</v>
      </c>
      <c r="Q453" s="8">
        <v>24549.74</v>
      </c>
      <c r="R453" s="8">
        <v>20000</v>
      </c>
      <c r="S453" s="4">
        <f t="shared" ref="S453:S516" si="49">M453-O453-Q453</f>
        <v>-4549.7400000000016</v>
      </c>
      <c r="T453" s="6">
        <f t="shared" ref="T453:T516" si="50">IF(M453=0,0,ROUND((O453+Q453)/M453,4))</f>
        <v>1.2275</v>
      </c>
      <c r="U453" s="4">
        <f t="shared" ref="U453:U516" si="51">N453-O453-Q453</f>
        <v>980.2599999999984</v>
      </c>
      <c r="V453" s="6">
        <f t="shared" ref="V453:V516" si="52">IF(N453=0,0,ROUND((O453+Q453)/N453,4))</f>
        <v>0.96160000000000001</v>
      </c>
      <c r="W453" s="4">
        <f t="shared" ref="W453:W516" si="53">R453-O453-Q453</f>
        <v>-4549.7400000000016</v>
      </c>
      <c r="X453" s="6">
        <f t="shared" ref="X453:X516" si="54">IF(R453=0,0,ROUND((O453+Q453)/R453,4))</f>
        <v>1.2275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 t="s">
        <v>45</v>
      </c>
      <c r="F454" s="7" t="s">
        <v>46</v>
      </c>
      <c r="G454" s="7" t="s">
        <v>537</v>
      </c>
      <c r="H454" s="7" t="s">
        <v>538</v>
      </c>
      <c r="I454" s="7" t="s">
        <v>49</v>
      </c>
      <c r="J454" s="7" t="s">
        <v>50</v>
      </c>
      <c r="K454" s="7" t="s">
        <v>112</v>
      </c>
      <c r="L454" s="7" t="s">
        <v>113</v>
      </c>
      <c r="M454" s="8">
        <v>25000</v>
      </c>
      <c r="N454" s="8">
        <v>25612</v>
      </c>
      <c r="O454" s="8">
        <v>0</v>
      </c>
      <c r="P454" s="8">
        <v>25107.08</v>
      </c>
      <c r="Q454" s="8">
        <v>25107.08</v>
      </c>
      <c r="R454" s="8">
        <v>25000</v>
      </c>
      <c r="S454" s="4">
        <f t="shared" si="49"/>
        <v>-107.08000000000175</v>
      </c>
      <c r="T454" s="6">
        <f t="shared" si="50"/>
        <v>1.0043</v>
      </c>
      <c r="U454" s="4">
        <f t="shared" si="51"/>
        <v>504.91999999999825</v>
      </c>
      <c r="V454" s="6">
        <f t="shared" si="52"/>
        <v>0.98029999999999995</v>
      </c>
      <c r="W454" s="4">
        <f t="shared" si="53"/>
        <v>-107.08000000000175</v>
      </c>
      <c r="X454" s="6">
        <f t="shared" si="54"/>
        <v>1.0043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 t="s">
        <v>45</v>
      </c>
      <c r="F455" s="7" t="s">
        <v>46</v>
      </c>
      <c r="G455" s="7" t="s">
        <v>537</v>
      </c>
      <c r="H455" s="7" t="s">
        <v>538</v>
      </c>
      <c r="I455" s="7" t="s">
        <v>49</v>
      </c>
      <c r="J455" s="7" t="s">
        <v>50</v>
      </c>
      <c r="K455" s="7" t="s">
        <v>62</v>
      </c>
      <c r="L455" s="7" t="s">
        <v>63</v>
      </c>
      <c r="M455" s="8">
        <v>3000</v>
      </c>
      <c r="N455" s="8">
        <v>3000</v>
      </c>
      <c r="O455" s="8">
        <v>0</v>
      </c>
      <c r="P455" s="8">
        <v>1500</v>
      </c>
      <c r="Q455" s="8">
        <v>1500</v>
      </c>
      <c r="R455" s="8">
        <v>3000</v>
      </c>
      <c r="S455" s="4">
        <f t="shared" si="49"/>
        <v>1500</v>
      </c>
      <c r="T455" s="6">
        <f t="shared" si="50"/>
        <v>0.5</v>
      </c>
      <c r="U455" s="4">
        <f t="shared" si="51"/>
        <v>1500</v>
      </c>
      <c r="V455" s="6">
        <f t="shared" si="52"/>
        <v>0.5</v>
      </c>
      <c r="W455" s="4">
        <f t="shared" si="53"/>
        <v>1500</v>
      </c>
      <c r="X455" s="6">
        <f t="shared" si="54"/>
        <v>0.5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 t="s">
        <v>45</v>
      </c>
      <c r="F456" s="7" t="s">
        <v>46</v>
      </c>
      <c r="G456" s="7" t="s">
        <v>537</v>
      </c>
      <c r="H456" s="7" t="s">
        <v>538</v>
      </c>
      <c r="I456" s="7" t="s">
        <v>49</v>
      </c>
      <c r="J456" s="7" t="s">
        <v>50</v>
      </c>
      <c r="K456" s="7" t="s">
        <v>541</v>
      </c>
      <c r="L456" s="7" t="s">
        <v>542</v>
      </c>
      <c r="M456" s="8">
        <v>1000</v>
      </c>
      <c r="N456" s="8">
        <v>1000</v>
      </c>
      <c r="O456" s="8">
        <v>0</v>
      </c>
      <c r="P456" s="8">
        <v>715</v>
      </c>
      <c r="Q456" s="8">
        <v>715</v>
      </c>
      <c r="R456" s="8">
        <v>1938</v>
      </c>
      <c r="S456" s="4">
        <f t="shared" si="49"/>
        <v>285</v>
      </c>
      <c r="T456" s="6">
        <f t="shared" si="50"/>
        <v>0.71499999999999997</v>
      </c>
      <c r="U456" s="4">
        <f t="shared" si="51"/>
        <v>285</v>
      </c>
      <c r="V456" s="6">
        <f t="shared" si="52"/>
        <v>0.71499999999999997</v>
      </c>
      <c r="W456" s="4">
        <f t="shared" si="53"/>
        <v>1223</v>
      </c>
      <c r="X456" s="6">
        <f t="shared" si="54"/>
        <v>0.36890000000000001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 t="s">
        <v>45</v>
      </c>
      <c r="F457" s="7" t="s">
        <v>46</v>
      </c>
      <c r="G457" s="7" t="s">
        <v>537</v>
      </c>
      <c r="H457" s="7" t="s">
        <v>538</v>
      </c>
      <c r="I457" s="7" t="s">
        <v>49</v>
      </c>
      <c r="J457" s="7" t="s">
        <v>50</v>
      </c>
      <c r="K457" s="7" t="s">
        <v>416</v>
      </c>
      <c r="L457" s="7" t="s">
        <v>417</v>
      </c>
      <c r="M457" s="8">
        <v>15000</v>
      </c>
      <c r="N457" s="8">
        <v>15000</v>
      </c>
      <c r="O457" s="8">
        <v>0</v>
      </c>
      <c r="P457" s="8">
        <v>12255.9</v>
      </c>
      <c r="Q457" s="8">
        <v>12255.9</v>
      </c>
      <c r="R457" s="8">
        <v>15000</v>
      </c>
      <c r="S457" s="4">
        <f t="shared" si="49"/>
        <v>2744.1000000000004</v>
      </c>
      <c r="T457" s="6">
        <f t="shared" si="50"/>
        <v>0.81710000000000005</v>
      </c>
      <c r="U457" s="4">
        <f t="shared" si="51"/>
        <v>2744.1000000000004</v>
      </c>
      <c r="V457" s="6">
        <f t="shared" si="52"/>
        <v>0.81710000000000005</v>
      </c>
      <c r="W457" s="4">
        <f t="shared" si="53"/>
        <v>2744.1000000000004</v>
      </c>
      <c r="X457" s="6">
        <f t="shared" si="54"/>
        <v>0.81710000000000005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 t="s">
        <v>45</v>
      </c>
      <c r="F458" s="7" t="s">
        <v>46</v>
      </c>
      <c r="G458" s="7" t="s">
        <v>537</v>
      </c>
      <c r="H458" s="7" t="s">
        <v>538</v>
      </c>
      <c r="I458" s="7" t="s">
        <v>49</v>
      </c>
      <c r="J458" s="7" t="s">
        <v>50</v>
      </c>
      <c r="K458" s="7" t="s">
        <v>114</v>
      </c>
      <c r="L458" s="7" t="s">
        <v>115</v>
      </c>
      <c r="M458" s="8">
        <v>2308</v>
      </c>
      <c r="N458" s="8">
        <v>2308</v>
      </c>
      <c r="O458" s="8">
        <v>0</v>
      </c>
      <c r="P458" s="8">
        <v>2100</v>
      </c>
      <c r="Q458" s="8">
        <v>2100</v>
      </c>
      <c r="R458" s="8">
        <v>2308</v>
      </c>
      <c r="S458" s="4">
        <f t="shared" si="49"/>
        <v>208</v>
      </c>
      <c r="T458" s="6">
        <f t="shared" si="50"/>
        <v>0.90990000000000004</v>
      </c>
      <c r="U458" s="4">
        <f t="shared" si="51"/>
        <v>208</v>
      </c>
      <c r="V458" s="6">
        <f t="shared" si="52"/>
        <v>0.90990000000000004</v>
      </c>
      <c r="W458" s="4">
        <f t="shared" si="53"/>
        <v>208</v>
      </c>
      <c r="X458" s="6">
        <f t="shared" si="54"/>
        <v>0.90990000000000004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>
        <f>IF(E459="","",IF(AND(H459=H460,J459=J460),"",MAX($D$3:D458)+1))</f>
        <v>68</v>
      </c>
      <c r="E459" s="7" t="s">
        <v>45</v>
      </c>
      <c r="F459" s="7" t="s">
        <v>46</v>
      </c>
      <c r="G459" s="7" t="s">
        <v>537</v>
      </c>
      <c r="H459" s="7" t="s">
        <v>538</v>
      </c>
      <c r="I459" s="7" t="s">
        <v>49</v>
      </c>
      <c r="J459" s="7" t="s">
        <v>50</v>
      </c>
      <c r="K459" s="7" t="s">
        <v>116</v>
      </c>
      <c r="L459" s="7" t="s">
        <v>117</v>
      </c>
      <c r="M459" s="8">
        <v>3700</v>
      </c>
      <c r="N459" s="8">
        <v>3700</v>
      </c>
      <c r="O459" s="8">
        <v>0</v>
      </c>
      <c r="P459" s="8">
        <v>3150</v>
      </c>
      <c r="Q459" s="8">
        <v>3150</v>
      </c>
      <c r="R459" s="8">
        <v>3700</v>
      </c>
      <c r="S459" s="4">
        <f t="shared" si="49"/>
        <v>550</v>
      </c>
      <c r="T459" s="6">
        <f t="shared" si="50"/>
        <v>0.85140000000000005</v>
      </c>
      <c r="U459" s="4">
        <f t="shared" si="51"/>
        <v>550</v>
      </c>
      <c r="V459" s="6">
        <f t="shared" si="52"/>
        <v>0.85140000000000005</v>
      </c>
      <c r="W459" s="4">
        <f t="shared" si="53"/>
        <v>550</v>
      </c>
      <c r="X459" s="6">
        <f t="shared" si="54"/>
        <v>0.85140000000000005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 t="s">
        <v>45</v>
      </c>
      <c r="F460" s="7" t="s">
        <v>46</v>
      </c>
      <c r="G460" s="7" t="s">
        <v>537</v>
      </c>
      <c r="H460" s="7" t="s">
        <v>538</v>
      </c>
      <c r="I460" s="7" t="s">
        <v>64</v>
      </c>
      <c r="J460" s="7" t="s">
        <v>65</v>
      </c>
      <c r="K460" s="7" t="s">
        <v>66</v>
      </c>
      <c r="L460" s="7" t="s">
        <v>134</v>
      </c>
      <c r="M460" s="8">
        <v>1500</v>
      </c>
      <c r="N460" s="8">
        <v>1500</v>
      </c>
      <c r="O460" s="8">
        <v>0</v>
      </c>
      <c r="P460" s="8">
        <v>1199.73</v>
      </c>
      <c r="Q460" s="8">
        <v>1199.73</v>
      </c>
      <c r="R460" s="8">
        <v>1500</v>
      </c>
      <c r="S460" s="4">
        <f t="shared" si="49"/>
        <v>300.27</v>
      </c>
      <c r="T460" s="6">
        <f t="shared" si="50"/>
        <v>0.79979999999999996</v>
      </c>
      <c r="U460" s="4">
        <f t="shared" si="51"/>
        <v>300.27</v>
      </c>
      <c r="V460" s="6">
        <f t="shared" si="52"/>
        <v>0.79979999999999996</v>
      </c>
      <c r="W460" s="4">
        <f t="shared" si="53"/>
        <v>300.27</v>
      </c>
      <c r="X460" s="6">
        <f t="shared" si="54"/>
        <v>0.79979999999999996</v>
      </c>
    </row>
    <row r="461" spans="1:24" x14ac:dyDescent="0.2">
      <c r="A461">
        <f>IF(AND(ABS(S461)&gt;Input!$A$3,ABS(1-T461)&gt;Input!$A$4),MAX($A$3:A460)+1,"")</f>
        <v>45</v>
      </c>
      <c r="B461">
        <f>IF(AND(ABS(U461)&gt;Input!$B$3,ABS(1-V461)&gt;Input!$B$4),MAX($B$3:B460)+1,"")</f>
        <v>23</v>
      </c>
      <c r="C461">
        <f>IF(AND(ABS(W461)&gt;Input!$C$3,ABS(1-X461)&gt;Input!$C$4),MAX($C$3:C460)+1,"")</f>
        <v>51</v>
      </c>
      <c r="D461" t="str">
        <f>IF(E461="","",IF(AND(H461=H462,J461=J462),"",MAX($D$3:D460)+1))</f>
        <v/>
      </c>
      <c r="E461" s="7" t="s">
        <v>45</v>
      </c>
      <c r="F461" s="7" t="s">
        <v>46</v>
      </c>
      <c r="G461" s="7" t="s">
        <v>537</v>
      </c>
      <c r="H461" s="7" t="s">
        <v>538</v>
      </c>
      <c r="I461" s="7" t="s">
        <v>64</v>
      </c>
      <c r="J461" s="7" t="s">
        <v>65</v>
      </c>
      <c r="K461" s="7" t="s">
        <v>543</v>
      </c>
      <c r="L461" s="7" t="s">
        <v>544</v>
      </c>
      <c r="M461" s="8">
        <v>2000000</v>
      </c>
      <c r="N461" s="8">
        <v>2223982.11</v>
      </c>
      <c r="O461" s="8">
        <v>1243745.26</v>
      </c>
      <c r="P461" s="8">
        <v>677678.65</v>
      </c>
      <c r="Q461" s="8">
        <v>677678.65</v>
      </c>
      <c r="R461" s="8">
        <v>2000000</v>
      </c>
      <c r="S461" s="4">
        <f t="shared" si="49"/>
        <v>78576.089999999967</v>
      </c>
      <c r="T461" s="6">
        <f t="shared" si="50"/>
        <v>0.9607</v>
      </c>
      <c r="U461" s="4">
        <f t="shared" si="51"/>
        <v>302558.19999999984</v>
      </c>
      <c r="V461" s="6">
        <f t="shared" si="52"/>
        <v>0.86399999999999999</v>
      </c>
      <c r="W461" s="4">
        <f t="shared" si="53"/>
        <v>78576.089999999967</v>
      </c>
      <c r="X461" s="6">
        <f t="shared" si="54"/>
        <v>0.9607</v>
      </c>
    </row>
    <row r="462" spans="1:24" x14ac:dyDescent="0.2">
      <c r="A462">
        <f>IF(AND(ABS(S462)&gt;Input!$A$3,ABS(1-T462)&gt;Input!$A$4),MAX($A$3:A461)+1,"")</f>
        <v>46</v>
      </c>
      <c r="B462">
        <f>IF(AND(ABS(U462)&gt;Input!$B$3,ABS(1-V462)&gt;Input!$B$4),MAX($B$3:B461)+1,"")</f>
        <v>24</v>
      </c>
      <c r="C462">
        <f>IF(AND(ABS(W462)&gt;Input!$C$3,ABS(1-X462)&gt;Input!$C$4),MAX($C$3:C461)+1,"")</f>
        <v>52</v>
      </c>
      <c r="D462" t="str">
        <f>IF(E462="","",IF(AND(H462=H463,J462=J463),"",MAX($D$3:D461)+1))</f>
        <v/>
      </c>
      <c r="E462" s="7" t="s">
        <v>45</v>
      </c>
      <c r="F462" s="7" t="s">
        <v>46</v>
      </c>
      <c r="G462" s="7" t="s">
        <v>537</v>
      </c>
      <c r="H462" s="7" t="s">
        <v>538</v>
      </c>
      <c r="I462" s="7" t="s">
        <v>64</v>
      </c>
      <c r="J462" s="7" t="s">
        <v>65</v>
      </c>
      <c r="K462" s="7" t="s">
        <v>545</v>
      </c>
      <c r="L462" s="7" t="s">
        <v>546</v>
      </c>
      <c r="M462" s="8">
        <v>0</v>
      </c>
      <c r="N462" s="8">
        <v>113600</v>
      </c>
      <c r="O462" s="8">
        <v>23721.599999999999</v>
      </c>
      <c r="P462" s="8">
        <v>22445.72</v>
      </c>
      <c r="Q462" s="8">
        <v>22445.72</v>
      </c>
      <c r="R462" s="8">
        <v>0</v>
      </c>
      <c r="S462" s="4">
        <f t="shared" si="49"/>
        <v>-46167.32</v>
      </c>
      <c r="T462" s="6">
        <f t="shared" si="50"/>
        <v>0</v>
      </c>
      <c r="U462" s="4">
        <f t="shared" si="51"/>
        <v>67432.679999999993</v>
      </c>
      <c r="V462" s="6">
        <f t="shared" si="52"/>
        <v>0.40639999999999998</v>
      </c>
      <c r="W462" s="4">
        <f t="shared" si="53"/>
        <v>-46167.32</v>
      </c>
      <c r="X462" s="6">
        <f t="shared" si="54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 t="s">
        <v>45</v>
      </c>
      <c r="F463" s="7" t="s">
        <v>46</v>
      </c>
      <c r="G463" s="7" t="s">
        <v>537</v>
      </c>
      <c r="H463" s="7" t="s">
        <v>538</v>
      </c>
      <c r="I463" s="7" t="s">
        <v>64</v>
      </c>
      <c r="J463" s="7" t="s">
        <v>65</v>
      </c>
      <c r="K463" s="7" t="s">
        <v>547</v>
      </c>
      <c r="L463" s="7" t="s">
        <v>548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2000</v>
      </c>
      <c r="S463" s="4">
        <f t="shared" si="49"/>
        <v>0</v>
      </c>
      <c r="T463" s="6">
        <f t="shared" si="50"/>
        <v>0</v>
      </c>
      <c r="U463" s="4">
        <f t="shared" si="51"/>
        <v>0</v>
      </c>
      <c r="V463" s="6">
        <f t="shared" si="52"/>
        <v>0</v>
      </c>
      <c r="W463" s="4">
        <f t="shared" si="53"/>
        <v>2000</v>
      </c>
      <c r="X463" s="6">
        <f t="shared" si="54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 t="s">
        <v>45</v>
      </c>
      <c r="F464" s="7" t="s">
        <v>46</v>
      </c>
      <c r="G464" s="7" t="s">
        <v>537</v>
      </c>
      <c r="H464" s="7" t="s">
        <v>538</v>
      </c>
      <c r="I464" s="7" t="s">
        <v>64</v>
      </c>
      <c r="J464" s="7" t="s">
        <v>65</v>
      </c>
      <c r="K464" s="7" t="s">
        <v>549</v>
      </c>
      <c r="L464" s="7" t="s">
        <v>550</v>
      </c>
      <c r="M464" s="8">
        <v>4000</v>
      </c>
      <c r="N464" s="8">
        <v>4000</v>
      </c>
      <c r="O464" s="8">
        <v>0</v>
      </c>
      <c r="P464" s="8">
        <v>50</v>
      </c>
      <c r="Q464" s="8">
        <v>50</v>
      </c>
      <c r="R464" s="8">
        <v>4500</v>
      </c>
      <c r="S464" s="4">
        <f t="shared" si="49"/>
        <v>3950</v>
      </c>
      <c r="T464" s="6">
        <f t="shared" si="50"/>
        <v>1.2500000000000001E-2</v>
      </c>
      <c r="U464" s="4">
        <f t="shared" si="51"/>
        <v>3950</v>
      </c>
      <c r="V464" s="6">
        <f t="shared" si="52"/>
        <v>1.2500000000000001E-2</v>
      </c>
      <c r="W464" s="4">
        <f t="shared" si="53"/>
        <v>4450</v>
      </c>
      <c r="X464" s="6">
        <f t="shared" si="54"/>
        <v>1.11E-2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 t="s">
        <v>45</v>
      </c>
      <c r="F465" s="7" t="s">
        <v>46</v>
      </c>
      <c r="G465" s="7" t="s">
        <v>537</v>
      </c>
      <c r="H465" s="7" t="s">
        <v>538</v>
      </c>
      <c r="I465" s="7" t="s">
        <v>64</v>
      </c>
      <c r="J465" s="7" t="s">
        <v>65</v>
      </c>
      <c r="K465" s="7" t="s">
        <v>551</v>
      </c>
      <c r="L465" s="7" t="s">
        <v>552</v>
      </c>
      <c r="M465" s="8">
        <v>300</v>
      </c>
      <c r="N465" s="8">
        <v>300</v>
      </c>
      <c r="O465" s="8">
        <v>0</v>
      </c>
      <c r="P465" s="8">
        <v>289.95</v>
      </c>
      <c r="Q465" s="8">
        <v>289.95</v>
      </c>
      <c r="R465" s="8">
        <v>300</v>
      </c>
      <c r="S465" s="4">
        <f t="shared" si="49"/>
        <v>10.050000000000011</v>
      </c>
      <c r="T465" s="6">
        <f t="shared" si="50"/>
        <v>0.96650000000000003</v>
      </c>
      <c r="U465" s="4">
        <f t="shared" si="51"/>
        <v>10.050000000000011</v>
      </c>
      <c r="V465" s="6">
        <f t="shared" si="52"/>
        <v>0.96650000000000003</v>
      </c>
      <c r="W465" s="4">
        <f t="shared" si="53"/>
        <v>10.050000000000011</v>
      </c>
      <c r="X465" s="6">
        <f t="shared" si="54"/>
        <v>0.96650000000000003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 t="s">
        <v>45</v>
      </c>
      <c r="F466" s="7" t="s">
        <v>46</v>
      </c>
      <c r="G466" s="7" t="s">
        <v>537</v>
      </c>
      <c r="H466" s="7" t="s">
        <v>538</v>
      </c>
      <c r="I466" s="7" t="s">
        <v>64</v>
      </c>
      <c r="J466" s="7" t="s">
        <v>65</v>
      </c>
      <c r="K466" s="7" t="s">
        <v>553</v>
      </c>
      <c r="L466" s="7" t="s">
        <v>71</v>
      </c>
      <c r="M466" s="8">
        <v>2000</v>
      </c>
      <c r="N466" s="8">
        <v>2000</v>
      </c>
      <c r="O466" s="8">
        <v>0</v>
      </c>
      <c r="P466" s="8">
        <v>803.41</v>
      </c>
      <c r="Q466" s="8">
        <v>803.41</v>
      </c>
      <c r="R466" s="8">
        <v>2500</v>
      </c>
      <c r="S466" s="4">
        <f t="shared" si="49"/>
        <v>1196.5900000000001</v>
      </c>
      <c r="T466" s="6">
        <f t="shared" si="50"/>
        <v>0.4017</v>
      </c>
      <c r="U466" s="4">
        <f t="shared" si="51"/>
        <v>1196.5900000000001</v>
      </c>
      <c r="V466" s="6">
        <f t="shared" si="52"/>
        <v>0.4017</v>
      </c>
      <c r="W466" s="4">
        <f t="shared" si="53"/>
        <v>1696.5900000000001</v>
      </c>
      <c r="X466" s="6">
        <f t="shared" si="54"/>
        <v>0.32140000000000002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>
        <f>IF(E467="","",IF(AND(H467=H468,J467=J468),"",MAX($D$3:D466)+1))</f>
        <v>69</v>
      </c>
      <c r="E467" s="7" t="s">
        <v>45</v>
      </c>
      <c r="F467" s="7" t="s">
        <v>46</v>
      </c>
      <c r="G467" s="7" t="s">
        <v>537</v>
      </c>
      <c r="H467" s="7" t="s">
        <v>538</v>
      </c>
      <c r="I467" s="7" t="s">
        <v>64</v>
      </c>
      <c r="J467" s="7" t="s">
        <v>65</v>
      </c>
      <c r="K467" s="7" t="s">
        <v>554</v>
      </c>
      <c r="L467" s="7" t="s">
        <v>555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4">
        <f t="shared" si="49"/>
        <v>0</v>
      </c>
      <c r="T467" s="6">
        <f t="shared" si="50"/>
        <v>0</v>
      </c>
      <c r="U467" s="4">
        <f t="shared" si="51"/>
        <v>0</v>
      </c>
      <c r="V467" s="6">
        <f t="shared" si="52"/>
        <v>0</v>
      </c>
      <c r="W467" s="4">
        <f t="shared" si="53"/>
        <v>0</v>
      </c>
      <c r="X467" s="6">
        <f t="shared" si="54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 t="s">
        <v>45</v>
      </c>
      <c r="F468" s="7" t="s">
        <v>46</v>
      </c>
      <c r="G468" s="7" t="s">
        <v>537</v>
      </c>
      <c r="H468" s="7" t="s">
        <v>538</v>
      </c>
      <c r="I468" s="7" t="s">
        <v>74</v>
      </c>
      <c r="J468" s="7" t="s">
        <v>75</v>
      </c>
      <c r="K468" s="7" t="s">
        <v>76</v>
      </c>
      <c r="L468" s="7" t="s">
        <v>77</v>
      </c>
      <c r="M468" s="8">
        <v>1000</v>
      </c>
      <c r="N468" s="8">
        <v>1000</v>
      </c>
      <c r="O468" s="8">
        <v>0</v>
      </c>
      <c r="P468" s="8">
        <v>1000</v>
      </c>
      <c r="Q468" s="8">
        <v>1000</v>
      </c>
      <c r="R468" s="8">
        <v>1000</v>
      </c>
      <c r="S468" s="4">
        <f t="shared" si="49"/>
        <v>0</v>
      </c>
      <c r="T468" s="6">
        <f t="shared" si="50"/>
        <v>1</v>
      </c>
      <c r="U468" s="4">
        <f t="shared" si="51"/>
        <v>0</v>
      </c>
      <c r="V468" s="6">
        <f t="shared" si="52"/>
        <v>1</v>
      </c>
      <c r="W468" s="4">
        <f t="shared" si="53"/>
        <v>0</v>
      </c>
      <c r="X468" s="6">
        <f t="shared" si="54"/>
        <v>1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 t="s">
        <v>45</v>
      </c>
      <c r="F469" s="7" t="s">
        <v>46</v>
      </c>
      <c r="G469" s="7" t="s">
        <v>537</v>
      </c>
      <c r="H469" s="7" t="s">
        <v>538</v>
      </c>
      <c r="I469" s="7" t="s">
        <v>74</v>
      </c>
      <c r="J469" s="7" t="s">
        <v>75</v>
      </c>
      <c r="K469" s="7" t="s">
        <v>154</v>
      </c>
      <c r="L469" s="7" t="s">
        <v>155</v>
      </c>
      <c r="M469" s="8">
        <v>11000</v>
      </c>
      <c r="N469" s="8">
        <v>11000</v>
      </c>
      <c r="O469" s="8">
        <v>0</v>
      </c>
      <c r="P469" s="8">
        <v>9912.27</v>
      </c>
      <c r="Q469" s="8">
        <v>9912.27</v>
      </c>
      <c r="R469" s="8">
        <v>11000</v>
      </c>
      <c r="S469" s="4">
        <f t="shared" si="49"/>
        <v>1087.7299999999996</v>
      </c>
      <c r="T469" s="6">
        <f t="shared" si="50"/>
        <v>0.90110000000000001</v>
      </c>
      <c r="U469" s="4">
        <f t="shared" si="51"/>
        <v>1087.7299999999996</v>
      </c>
      <c r="V469" s="6">
        <f t="shared" si="52"/>
        <v>0.90110000000000001</v>
      </c>
      <c r="W469" s="4">
        <f t="shared" si="53"/>
        <v>1087.7299999999996</v>
      </c>
      <c r="X469" s="6">
        <f t="shared" si="54"/>
        <v>0.90110000000000001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 t="s">
        <v>45</v>
      </c>
      <c r="F470" s="7" t="s">
        <v>46</v>
      </c>
      <c r="G470" s="7" t="s">
        <v>537</v>
      </c>
      <c r="H470" s="7" t="s">
        <v>538</v>
      </c>
      <c r="I470" s="7" t="s">
        <v>74</v>
      </c>
      <c r="J470" s="7" t="s">
        <v>75</v>
      </c>
      <c r="K470" s="7" t="s">
        <v>90</v>
      </c>
      <c r="L470" s="7" t="s">
        <v>91</v>
      </c>
      <c r="M470" s="8">
        <v>500</v>
      </c>
      <c r="N470" s="8">
        <v>500</v>
      </c>
      <c r="O470" s="8">
        <v>0</v>
      </c>
      <c r="P470" s="8">
        <v>22.05</v>
      </c>
      <c r="Q470" s="8">
        <v>22.05</v>
      </c>
      <c r="R470" s="8">
        <v>1000</v>
      </c>
      <c r="S470" s="4">
        <f t="shared" si="49"/>
        <v>477.95</v>
      </c>
      <c r="T470" s="6">
        <f t="shared" si="50"/>
        <v>4.41E-2</v>
      </c>
      <c r="U470" s="4">
        <f t="shared" si="51"/>
        <v>477.95</v>
      </c>
      <c r="V470" s="6">
        <f t="shared" si="52"/>
        <v>4.41E-2</v>
      </c>
      <c r="W470" s="4">
        <f t="shared" si="53"/>
        <v>977.95</v>
      </c>
      <c r="X470" s="6">
        <f t="shared" si="54"/>
        <v>2.2100000000000002E-2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 t="s">
        <v>45</v>
      </c>
      <c r="F471" s="7" t="s">
        <v>46</v>
      </c>
      <c r="G471" s="7" t="s">
        <v>537</v>
      </c>
      <c r="H471" s="7" t="s">
        <v>538</v>
      </c>
      <c r="I471" s="7" t="s">
        <v>74</v>
      </c>
      <c r="J471" s="7" t="s">
        <v>75</v>
      </c>
      <c r="K471" s="7" t="s">
        <v>361</v>
      </c>
      <c r="L471" s="7" t="s">
        <v>93</v>
      </c>
      <c r="M471" s="8">
        <v>3000</v>
      </c>
      <c r="N471" s="8">
        <v>3000</v>
      </c>
      <c r="O471" s="8">
        <v>0</v>
      </c>
      <c r="P471" s="8">
        <v>2199.62</v>
      </c>
      <c r="Q471" s="8">
        <v>2199.62</v>
      </c>
      <c r="R471" s="8">
        <v>4000</v>
      </c>
      <c r="S471" s="4">
        <f t="shared" si="49"/>
        <v>800.38000000000011</v>
      </c>
      <c r="T471" s="6">
        <f t="shared" si="50"/>
        <v>0.73319999999999996</v>
      </c>
      <c r="U471" s="4">
        <f t="shared" si="51"/>
        <v>800.38000000000011</v>
      </c>
      <c r="V471" s="6">
        <f t="shared" si="52"/>
        <v>0.73319999999999996</v>
      </c>
      <c r="W471" s="4">
        <f t="shared" si="53"/>
        <v>1800.38</v>
      </c>
      <c r="X471" s="6">
        <f t="shared" si="54"/>
        <v>0.54990000000000006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 t="s">
        <v>45</v>
      </c>
      <c r="F472" s="7" t="s">
        <v>46</v>
      </c>
      <c r="G472" s="7" t="s">
        <v>537</v>
      </c>
      <c r="H472" s="7" t="s">
        <v>538</v>
      </c>
      <c r="I472" s="7" t="s">
        <v>74</v>
      </c>
      <c r="J472" s="7" t="s">
        <v>75</v>
      </c>
      <c r="K472" s="7" t="s">
        <v>556</v>
      </c>
      <c r="L472" s="7" t="s">
        <v>557</v>
      </c>
      <c r="M472" s="8">
        <v>13500</v>
      </c>
      <c r="N472" s="8">
        <v>13500</v>
      </c>
      <c r="O472" s="8">
        <v>0</v>
      </c>
      <c r="P472" s="8">
        <v>11288.4</v>
      </c>
      <c r="Q472" s="8">
        <v>11288.4</v>
      </c>
      <c r="R472" s="8">
        <v>13500</v>
      </c>
      <c r="S472" s="4">
        <f t="shared" si="49"/>
        <v>2211.6000000000004</v>
      </c>
      <c r="T472" s="6">
        <f t="shared" si="50"/>
        <v>0.83620000000000005</v>
      </c>
      <c r="U472" s="4">
        <f t="shared" si="51"/>
        <v>2211.6000000000004</v>
      </c>
      <c r="V472" s="6">
        <f t="shared" si="52"/>
        <v>0.83620000000000005</v>
      </c>
      <c r="W472" s="4">
        <f t="shared" si="53"/>
        <v>2211.6000000000004</v>
      </c>
      <c r="X472" s="6">
        <f t="shared" si="54"/>
        <v>0.83620000000000005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 t="s">
        <v>45</v>
      </c>
      <c r="F473" s="7" t="s">
        <v>46</v>
      </c>
      <c r="G473" s="7" t="s">
        <v>537</v>
      </c>
      <c r="H473" s="7" t="s">
        <v>538</v>
      </c>
      <c r="I473" s="7" t="s">
        <v>74</v>
      </c>
      <c r="J473" s="7" t="s">
        <v>75</v>
      </c>
      <c r="K473" s="7" t="s">
        <v>558</v>
      </c>
      <c r="L473" s="7" t="s">
        <v>559</v>
      </c>
      <c r="M473" s="8">
        <v>2500</v>
      </c>
      <c r="N473" s="8">
        <v>2500</v>
      </c>
      <c r="O473" s="8">
        <v>0</v>
      </c>
      <c r="P473" s="8">
        <v>2500</v>
      </c>
      <c r="Q473" s="8">
        <v>2500</v>
      </c>
      <c r="R473" s="8">
        <v>2500</v>
      </c>
      <c r="S473" s="4">
        <f t="shared" si="49"/>
        <v>0</v>
      </c>
      <c r="T473" s="6">
        <f t="shared" si="50"/>
        <v>1</v>
      </c>
      <c r="U473" s="4">
        <f t="shared" si="51"/>
        <v>0</v>
      </c>
      <c r="V473" s="6">
        <f t="shared" si="52"/>
        <v>1</v>
      </c>
      <c r="W473" s="4">
        <f t="shared" si="53"/>
        <v>0</v>
      </c>
      <c r="X473" s="6">
        <f t="shared" si="54"/>
        <v>1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 t="s">
        <v>45</v>
      </c>
      <c r="F474" s="7" t="s">
        <v>46</v>
      </c>
      <c r="G474" s="7" t="s">
        <v>537</v>
      </c>
      <c r="H474" s="7" t="s">
        <v>538</v>
      </c>
      <c r="I474" s="7" t="s">
        <v>74</v>
      </c>
      <c r="J474" s="7" t="s">
        <v>75</v>
      </c>
      <c r="K474" s="7" t="s">
        <v>560</v>
      </c>
      <c r="L474" s="7" t="s">
        <v>561</v>
      </c>
      <c r="M474" s="8">
        <v>15000</v>
      </c>
      <c r="N474" s="8">
        <v>15000</v>
      </c>
      <c r="O474" s="8">
        <v>0</v>
      </c>
      <c r="P474" s="8">
        <v>11988</v>
      </c>
      <c r="Q474" s="8">
        <v>11988</v>
      </c>
      <c r="R474" s="8">
        <v>15000</v>
      </c>
      <c r="S474" s="4">
        <f t="shared" si="49"/>
        <v>3012</v>
      </c>
      <c r="T474" s="6">
        <f t="shared" si="50"/>
        <v>0.79920000000000002</v>
      </c>
      <c r="U474" s="4">
        <f t="shared" si="51"/>
        <v>3012</v>
      </c>
      <c r="V474" s="6">
        <f t="shared" si="52"/>
        <v>0.79920000000000002</v>
      </c>
      <c r="W474" s="4">
        <f t="shared" si="53"/>
        <v>3012</v>
      </c>
      <c r="X474" s="6">
        <f t="shared" si="54"/>
        <v>0.79920000000000002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 t="s">
        <v>45</v>
      </c>
      <c r="F475" s="7" t="s">
        <v>46</v>
      </c>
      <c r="G475" s="7" t="s">
        <v>537</v>
      </c>
      <c r="H475" s="7" t="s">
        <v>538</v>
      </c>
      <c r="I475" s="7" t="s">
        <v>74</v>
      </c>
      <c r="J475" s="7" t="s">
        <v>75</v>
      </c>
      <c r="K475" s="7" t="s">
        <v>369</v>
      </c>
      <c r="L475" s="7" t="s">
        <v>440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4">
        <f t="shared" si="49"/>
        <v>0</v>
      </c>
      <c r="T475" s="6">
        <f t="shared" si="50"/>
        <v>0</v>
      </c>
      <c r="U475" s="4">
        <f t="shared" si="51"/>
        <v>0</v>
      </c>
      <c r="V475" s="6">
        <f t="shared" si="52"/>
        <v>0</v>
      </c>
      <c r="W475" s="4">
        <f t="shared" si="53"/>
        <v>0</v>
      </c>
      <c r="X475" s="6">
        <f t="shared" si="54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>
        <f>IF(E476="","",IF(AND(H476=H477,J476=J477),"",MAX($D$3:D475)+1))</f>
        <v>70</v>
      </c>
      <c r="E476" s="7" t="s">
        <v>45</v>
      </c>
      <c r="F476" s="7" t="s">
        <v>46</v>
      </c>
      <c r="G476" s="7" t="s">
        <v>537</v>
      </c>
      <c r="H476" s="7" t="s">
        <v>538</v>
      </c>
      <c r="I476" s="7" t="s">
        <v>74</v>
      </c>
      <c r="J476" s="7" t="s">
        <v>75</v>
      </c>
      <c r="K476" s="7" t="s">
        <v>230</v>
      </c>
      <c r="L476" s="7" t="s">
        <v>326</v>
      </c>
      <c r="M476" s="8">
        <v>45000</v>
      </c>
      <c r="N476" s="8">
        <v>45000</v>
      </c>
      <c r="O476" s="8">
        <v>0</v>
      </c>
      <c r="P476" s="8">
        <v>43661.03</v>
      </c>
      <c r="Q476" s="8">
        <v>43661.03</v>
      </c>
      <c r="R476" s="8">
        <v>45000</v>
      </c>
      <c r="S476" s="4">
        <f t="shared" si="49"/>
        <v>1338.9700000000012</v>
      </c>
      <c r="T476" s="6">
        <f t="shared" si="50"/>
        <v>0.97019999999999995</v>
      </c>
      <c r="U476" s="4">
        <f t="shared" si="51"/>
        <v>1338.9700000000012</v>
      </c>
      <c r="V476" s="6">
        <f t="shared" si="52"/>
        <v>0.97019999999999995</v>
      </c>
      <c r="W476" s="4">
        <f t="shared" si="53"/>
        <v>1338.9700000000012</v>
      </c>
      <c r="X476" s="6">
        <f t="shared" si="54"/>
        <v>0.97019999999999995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 t="s">
        <v>45</v>
      </c>
      <c r="F477" s="7" t="s">
        <v>46</v>
      </c>
      <c r="G477" s="7" t="s">
        <v>562</v>
      </c>
      <c r="H477" s="7" t="s">
        <v>563</v>
      </c>
      <c r="I477" s="7" t="s">
        <v>64</v>
      </c>
      <c r="J477" s="7" t="s">
        <v>65</v>
      </c>
      <c r="K477" s="7" t="s">
        <v>68</v>
      </c>
      <c r="L477" s="7" t="s">
        <v>65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4">
        <f t="shared" si="49"/>
        <v>0</v>
      </c>
      <c r="T477" s="6">
        <f t="shared" si="50"/>
        <v>0</v>
      </c>
      <c r="U477" s="4">
        <f t="shared" si="51"/>
        <v>0</v>
      </c>
      <c r="V477" s="6">
        <f t="shared" si="52"/>
        <v>0</v>
      </c>
      <c r="W477" s="4">
        <f t="shared" si="53"/>
        <v>0</v>
      </c>
      <c r="X477" s="6">
        <f t="shared" si="54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 t="s">
        <v>45</v>
      </c>
      <c r="F478" s="7" t="s">
        <v>46</v>
      </c>
      <c r="G478" s="7" t="s">
        <v>562</v>
      </c>
      <c r="H478" s="7" t="s">
        <v>563</v>
      </c>
      <c r="I478" s="7" t="s">
        <v>64</v>
      </c>
      <c r="J478" s="7" t="s">
        <v>65</v>
      </c>
      <c r="K478" s="7" t="s">
        <v>70</v>
      </c>
      <c r="L478" s="7" t="s">
        <v>71</v>
      </c>
      <c r="M478" s="8">
        <v>500</v>
      </c>
      <c r="N478" s="8">
        <v>500</v>
      </c>
      <c r="O478" s="8">
        <v>0</v>
      </c>
      <c r="P478" s="8">
        <v>0</v>
      </c>
      <c r="Q478" s="8">
        <v>0</v>
      </c>
      <c r="R478" s="8">
        <v>500</v>
      </c>
      <c r="S478" s="4">
        <f t="shared" si="49"/>
        <v>500</v>
      </c>
      <c r="T478" s="6">
        <f t="shared" si="50"/>
        <v>0</v>
      </c>
      <c r="U478" s="4">
        <f t="shared" si="51"/>
        <v>500</v>
      </c>
      <c r="V478" s="6">
        <f t="shared" si="52"/>
        <v>0</v>
      </c>
      <c r="W478" s="4">
        <f t="shared" si="53"/>
        <v>500</v>
      </c>
      <c r="X478" s="6">
        <f t="shared" si="54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>
        <f>IF(E479="","",IF(AND(H479=H480,J479=J480),"",MAX($D$3:D478)+1))</f>
        <v>71</v>
      </c>
      <c r="E479" s="7" t="s">
        <v>45</v>
      </c>
      <c r="F479" s="7" t="s">
        <v>46</v>
      </c>
      <c r="G479" s="7" t="s">
        <v>562</v>
      </c>
      <c r="H479" s="7" t="s">
        <v>563</v>
      </c>
      <c r="I479" s="7" t="s">
        <v>64</v>
      </c>
      <c r="J479" s="7" t="s">
        <v>65</v>
      </c>
      <c r="K479" s="7" t="s">
        <v>543</v>
      </c>
      <c r="L479" s="7" t="s">
        <v>564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4">
        <f t="shared" si="49"/>
        <v>0</v>
      </c>
      <c r="T479" s="6">
        <f t="shared" si="50"/>
        <v>0</v>
      </c>
      <c r="U479" s="4">
        <f t="shared" si="51"/>
        <v>0</v>
      </c>
      <c r="V479" s="6">
        <f t="shared" si="52"/>
        <v>0</v>
      </c>
      <c r="W479" s="4">
        <f t="shared" si="53"/>
        <v>0</v>
      </c>
      <c r="X479" s="6">
        <f t="shared" si="54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 t="s">
        <v>45</v>
      </c>
      <c r="F480" s="7" t="s">
        <v>46</v>
      </c>
      <c r="G480" s="7" t="s">
        <v>562</v>
      </c>
      <c r="H480" s="7" t="s">
        <v>563</v>
      </c>
      <c r="I480" s="7" t="s">
        <v>74</v>
      </c>
      <c r="J480" s="7" t="s">
        <v>75</v>
      </c>
      <c r="K480" s="7" t="s">
        <v>141</v>
      </c>
      <c r="L480" s="7" t="s">
        <v>278</v>
      </c>
      <c r="M480" s="8">
        <v>500</v>
      </c>
      <c r="N480" s="8">
        <v>725</v>
      </c>
      <c r="O480" s="8">
        <v>0</v>
      </c>
      <c r="P480" s="8">
        <v>725</v>
      </c>
      <c r="Q480" s="8">
        <v>725</v>
      </c>
      <c r="R480" s="8">
        <v>500</v>
      </c>
      <c r="S480" s="4">
        <f t="shared" si="49"/>
        <v>-225</v>
      </c>
      <c r="T480" s="6">
        <f t="shared" si="50"/>
        <v>1.45</v>
      </c>
      <c r="U480" s="4">
        <f t="shared" si="51"/>
        <v>0</v>
      </c>
      <c r="V480" s="6">
        <f t="shared" si="52"/>
        <v>1</v>
      </c>
      <c r="W480" s="4">
        <f t="shared" si="53"/>
        <v>-225</v>
      </c>
      <c r="X480" s="6">
        <f t="shared" si="54"/>
        <v>1.45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 t="s">
        <v>45</v>
      </c>
      <c r="F481" s="7" t="s">
        <v>46</v>
      </c>
      <c r="G481" s="7" t="s">
        <v>562</v>
      </c>
      <c r="H481" s="7" t="s">
        <v>563</v>
      </c>
      <c r="I481" s="7" t="s">
        <v>74</v>
      </c>
      <c r="J481" s="7" t="s">
        <v>75</v>
      </c>
      <c r="K481" s="7" t="s">
        <v>174</v>
      </c>
      <c r="L481" s="7" t="s">
        <v>175</v>
      </c>
      <c r="M481" s="8">
        <v>600</v>
      </c>
      <c r="N481" s="8">
        <v>0</v>
      </c>
      <c r="O481" s="8">
        <v>0</v>
      </c>
      <c r="P481" s="8">
        <v>0</v>
      </c>
      <c r="Q481" s="8">
        <v>0</v>
      </c>
      <c r="R481" s="8">
        <v>600</v>
      </c>
      <c r="S481" s="4">
        <f t="shared" si="49"/>
        <v>600</v>
      </c>
      <c r="T481" s="6">
        <f t="shared" si="50"/>
        <v>0</v>
      </c>
      <c r="U481" s="4">
        <f t="shared" si="51"/>
        <v>0</v>
      </c>
      <c r="V481" s="6">
        <f t="shared" si="52"/>
        <v>0</v>
      </c>
      <c r="W481" s="4">
        <f t="shared" si="53"/>
        <v>600</v>
      </c>
      <c r="X481" s="6">
        <f t="shared" si="54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 t="s">
        <v>45</v>
      </c>
      <c r="F482" s="7" t="s">
        <v>46</v>
      </c>
      <c r="G482" s="7" t="s">
        <v>562</v>
      </c>
      <c r="H482" s="7" t="s">
        <v>563</v>
      </c>
      <c r="I482" s="7" t="s">
        <v>74</v>
      </c>
      <c r="J482" s="7" t="s">
        <v>75</v>
      </c>
      <c r="K482" s="7" t="s">
        <v>154</v>
      </c>
      <c r="L482" s="7" t="s">
        <v>155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0</v>
      </c>
      <c r="S482" s="4">
        <f t="shared" si="49"/>
        <v>0</v>
      </c>
      <c r="T482" s="6">
        <f t="shared" si="50"/>
        <v>0</v>
      </c>
      <c r="U482" s="4">
        <f t="shared" si="51"/>
        <v>0</v>
      </c>
      <c r="V482" s="6">
        <f t="shared" si="52"/>
        <v>0</v>
      </c>
      <c r="W482" s="4">
        <f t="shared" si="53"/>
        <v>0</v>
      </c>
      <c r="X482" s="6">
        <f t="shared" si="54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 t="s">
        <v>45</v>
      </c>
      <c r="F483" s="7" t="s">
        <v>46</v>
      </c>
      <c r="G483" s="7" t="s">
        <v>562</v>
      </c>
      <c r="H483" s="7" t="s">
        <v>563</v>
      </c>
      <c r="I483" s="7" t="s">
        <v>74</v>
      </c>
      <c r="J483" s="7" t="s">
        <v>75</v>
      </c>
      <c r="K483" s="7" t="s">
        <v>90</v>
      </c>
      <c r="L483" s="7" t="s">
        <v>91</v>
      </c>
      <c r="M483" s="8">
        <v>300</v>
      </c>
      <c r="N483" s="8">
        <v>300</v>
      </c>
      <c r="O483" s="8">
        <v>0</v>
      </c>
      <c r="P483" s="8">
        <v>27.46</v>
      </c>
      <c r="Q483" s="8">
        <v>27.46</v>
      </c>
      <c r="R483" s="8">
        <v>300</v>
      </c>
      <c r="S483" s="4">
        <f t="shared" si="49"/>
        <v>272.54000000000002</v>
      </c>
      <c r="T483" s="6">
        <f t="shared" si="50"/>
        <v>9.1499999999999998E-2</v>
      </c>
      <c r="U483" s="4">
        <f t="shared" si="51"/>
        <v>272.54000000000002</v>
      </c>
      <c r="V483" s="6">
        <f t="shared" si="52"/>
        <v>9.1499999999999998E-2</v>
      </c>
      <c r="W483" s="4">
        <f t="shared" si="53"/>
        <v>272.54000000000002</v>
      </c>
      <c r="X483" s="6">
        <f t="shared" si="54"/>
        <v>9.1499999999999998E-2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 t="s">
        <v>45</v>
      </c>
      <c r="F484" s="7" t="s">
        <v>46</v>
      </c>
      <c r="G484" s="7" t="s">
        <v>562</v>
      </c>
      <c r="H484" s="7" t="s">
        <v>563</v>
      </c>
      <c r="I484" s="7" t="s">
        <v>74</v>
      </c>
      <c r="J484" s="7" t="s">
        <v>75</v>
      </c>
      <c r="K484" s="7" t="s">
        <v>565</v>
      </c>
      <c r="L484" s="7" t="s">
        <v>566</v>
      </c>
      <c r="M484" s="8">
        <v>400</v>
      </c>
      <c r="N484" s="8">
        <v>400</v>
      </c>
      <c r="O484" s="8">
        <v>0</v>
      </c>
      <c r="P484" s="8">
        <v>396</v>
      </c>
      <c r="Q484" s="8">
        <v>396</v>
      </c>
      <c r="R484" s="8">
        <v>400</v>
      </c>
      <c r="S484" s="4">
        <f t="shared" si="49"/>
        <v>4</v>
      </c>
      <c r="T484" s="6">
        <f t="shared" si="50"/>
        <v>0.99</v>
      </c>
      <c r="U484" s="4">
        <f t="shared" si="51"/>
        <v>4</v>
      </c>
      <c r="V484" s="6">
        <f t="shared" si="52"/>
        <v>0.99</v>
      </c>
      <c r="W484" s="4">
        <f t="shared" si="53"/>
        <v>4</v>
      </c>
      <c r="X484" s="6">
        <f t="shared" si="54"/>
        <v>0.99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 t="s">
        <v>45</v>
      </c>
      <c r="F485" s="7" t="s">
        <v>46</v>
      </c>
      <c r="G485" s="7" t="s">
        <v>562</v>
      </c>
      <c r="H485" s="7" t="s">
        <v>563</v>
      </c>
      <c r="I485" s="7" t="s">
        <v>74</v>
      </c>
      <c r="J485" s="7" t="s">
        <v>75</v>
      </c>
      <c r="K485" s="7" t="s">
        <v>92</v>
      </c>
      <c r="L485" s="7" t="s">
        <v>567</v>
      </c>
      <c r="M485" s="8">
        <v>250</v>
      </c>
      <c r="N485" s="8">
        <v>250</v>
      </c>
      <c r="O485" s="8">
        <v>0</v>
      </c>
      <c r="P485" s="8">
        <v>0</v>
      </c>
      <c r="Q485" s="8">
        <v>0</v>
      </c>
      <c r="R485" s="8">
        <v>250</v>
      </c>
      <c r="S485" s="4">
        <f t="shared" si="49"/>
        <v>250</v>
      </c>
      <c r="T485" s="6">
        <f t="shared" si="50"/>
        <v>0</v>
      </c>
      <c r="U485" s="4">
        <f t="shared" si="51"/>
        <v>250</v>
      </c>
      <c r="V485" s="6">
        <f t="shared" si="52"/>
        <v>0</v>
      </c>
      <c r="W485" s="4">
        <f t="shared" si="53"/>
        <v>250</v>
      </c>
      <c r="X485" s="6">
        <f t="shared" si="54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 t="s">
        <v>45</v>
      </c>
      <c r="F486" s="7" t="s">
        <v>46</v>
      </c>
      <c r="G486" s="7" t="s">
        <v>562</v>
      </c>
      <c r="H486" s="7" t="s">
        <v>563</v>
      </c>
      <c r="I486" s="7" t="s">
        <v>74</v>
      </c>
      <c r="J486" s="7" t="s">
        <v>75</v>
      </c>
      <c r="K486" s="7" t="s">
        <v>367</v>
      </c>
      <c r="L486" s="7" t="s">
        <v>368</v>
      </c>
      <c r="M486" s="8">
        <v>1250</v>
      </c>
      <c r="N486" s="8">
        <v>1025</v>
      </c>
      <c r="O486" s="8">
        <v>0</v>
      </c>
      <c r="P486" s="8">
        <v>1025</v>
      </c>
      <c r="Q486" s="8">
        <v>1025</v>
      </c>
      <c r="R486" s="8">
        <v>1250</v>
      </c>
      <c r="S486" s="4">
        <f t="shared" si="49"/>
        <v>225</v>
      </c>
      <c r="T486" s="6">
        <f t="shared" si="50"/>
        <v>0.82</v>
      </c>
      <c r="U486" s="4">
        <f t="shared" si="51"/>
        <v>0</v>
      </c>
      <c r="V486" s="6">
        <f t="shared" si="52"/>
        <v>1</v>
      </c>
      <c r="W486" s="4">
        <f t="shared" si="53"/>
        <v>225</v>
      </c>
      <c r="X486" s="6">
        <f t="shared" si="54"/>
        <v>0.82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>
        <f>IF(E487="","",IF(AND(H487=H488,J487=J488),"",MAX($D$3:D486)+1))</f>
        <v>72</v>
      </c>
      <c r="E487" s="7" t="s">
        <v>45</v>
      </c>
      <c r="F487" s="7" t="s">
        <v>46</v>
      </c>
      <c r="G487" s="7" t="s">
        <v>562</v>
      </c>
      <c r="H487" s="7" t="s">
        <v>563</v>
      </c>
      <c r="I487" s="7" t="s">
        <v>74</v>
      </c>
      <c r="J487" s="7" t="s">
        <v>75</v>
      </c>
      <c r="K487" s="7" t="s">
        <v>568</v>
      </c>
      <c r="L487" s="7" t="s">
        <v>326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4">
        <f t="shared" si="49"/>
        <v>0</v>
      </c>
      <c r="T487" s="6">
        <f t="shared" si="50"/>
        <v>0</v>
      </c>
      <c r="U487" s="4">
        <f t="shared" si="51"/>
        <v>0</v>
      </c>
      <c r="V487" s="6">
        <f t="shared" si="52"/>
        <v>0</v>
      </c>
      <c r="W487" s="4">
        <f t="shared" si="53"/>
        <v>0</v>
      </c>
      <c r="X487" s="6">
        <f t="shared" si="54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 t="s">
        <v>45</v>
      </c>
      <c r="F488" s="7" t="s">
        <v>46</v>
      </c>
      <c r="G488" s="7" t="s">
        <v>569</v>
      </c>
      <c r="H488" s="7" t="s">
        <v>570</v>
      </c>
      <c r="I488" s="7" t="s">
        <v>49</v>
      </c>
      <c r="J488" s="7" t="s">
        <v>50</v>
      </c>
      <c r="K488" s="7" t="s">
        <v>51</v>
      </c>
      <c r="L488" s="7" t="s">
        <v>571</v>
      </c>
      <c r="M488" s="8">
        <v>81575</v>
      </c>
      <c r="N488" s="8">
        <v>81575</v>
      </c>
      <c r="O488" s="8">
        <v>0</v>
      </c>
      <c r="P488" s="8">
        <v>81575</v>
      </c>
      <c r="Q488" s="8">
        <v>81575</v>
      </c>
      <c r="R488" s="8">
        <v>81575</v>
      </c>
      <c r="S488" s="4">
        <f t="shared" si="49"/>
        <v>0</v>
      </c>
      <c r="T488" s="6">
        <f t="shared" si="50"/>
        <v>1</v>
      </c>
      <c r="U488" s="4">
        <f t="shared" si="51"/>
        <v>0</v>
      </c>
      <c r="V488" s="6">
        <f t="shared" si="52"/>
        <v>1</v>
      </c>
      <c r="W488" s="4">
        <f t="shared" si="53"/>
        <v>0</v>
      </c>
      <c r="X488" s="6">
        <f t="shared" si="54"/>
        <v>1</v>
      </c>
    </row>
    <row r="489" spans="1:24" x14ac:dyDescent="0.2">
      <c r="A489">
        <f>IF(AND(ABS(S489)&gt;Input!$A$3,ABS(1-T489)&gt;Input!$A$4),MAX($A$3:A488)+1,"")</f>
        <v>47</v>
      </c>
      <c r="B489" t="str">
        <f>IF(AND(ABS(U489)&gt;Input!$B$3,ABS(1-V489)&gt;Input!$B$4),MAX($B$3:B488)+1,"")</f>
        <v/>
      </c>
      <c r="C489">
        <f>IF(AND(ABS(W489)&gt;Input!$C$3,ABS(1-X489)&gt;Input!$C$4),MAX($C$3:C488)+1,"")</f>
        <v>53</v>
      </c>
      <c r="D489" t="str">
        <f>IF(E489="","",IF(AND(H489=H490,J489=J490),"",MAX($D$3:D488)+1))</f>
        <v/>
      </c>
      <c r="E489" s="7" t="s">
        <v>45</v>
      </c>
      <c r="F489" s="7" t="s">
        <v>46</v>
      </c>
      <c r="G489" s="7" t="s">
        <v>569</v>
      </c>
      <c r="H489" s="7" t="s">
        <v>570</v>
      </c>
      <c r="I489" s="7" t="s">
        <v>49</v>
      </c>
      <c r="J489" s="7" t="s">
        <v>50</v>
      </c>
      <c r="K489" s="7" t="s">
        <v>100</v>
      </c>
      <c r="L489" s="7" t="s">
        <v>572</v>
      </c>
      <c r="M489" s="8">
        <v>60160</v>
      </c>
      <c r="N489" s="8">
        <v>27160</v>
      </c>
      <c r="O489" s="8">
        <v>0</v>
      </c>
      <c r="P489" s="8">
        <v>25046.19</v>
      </c>
      <c r="Q489" s="8">
        <v>25046.19</v>
      </c>
      <c r="R489" s="8">
        <v>60160</v>
      </c>
      <c r="S489" s="4">
        <f t="shared" si="49"/>
        <v>35113.81</v>
      </c>
      <c r="T489" s="6">
        <f t="shared" si="50"/>
        <v>0.4163</v>
      </c>
      <c r="U489" s="4">
        <f t="shared" si="51"/>
        <v>2113.8100000000013</v>
      </c>
      <c r="V489" s="6">
        <f t="shared" si="52"/>
        <v>0.92220000000000002</v>
      </c>
      <c r="W489" s="4">
        <f t="shared" si="53"/>
        <v>35113.81</v>
      </c>
      <c r="X489" s="6">
        <f t="shared" si="54"/>
        <v>0.4163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 t="s">
        <v>45</v>
      </c>
      <c r="F490" s="7" t="s">
        <v>46</v>
      </c>
      <c r="G490" s="7" t="s">
        <v>569</v>
      </c>
      <c r="H490" s="7" t="s">
        <v>570</v>
      </c>
      <c r="I490" s="7" t="s">
        <v>49</v>
      </c>
      <c r="J490" s="7" t="s">
        <v>50</v>
      </c>
      <c r="K490" s="7" t="s">
        <v>102</v>
      </c>
      <c r="L490" s="7" t="s">
        <v>573</v>
      </c>
      <c r="M490" s="8">
        <v>56088</v>
      </c>
      <c r="N490" s="8">
        <v>48976</v>
      </c>
      <c r="O490" s="8">
        <v>0</v>
      </c>
      <c r="P490" s="8">
        <v>48975.06</v>
      </c>
      <c r="Q490" s="8">
        <v>48975.06</v>
      </c>
      <c r="R490" s="8">
        <v>56088</v>
      </c>
      <c r="S490" s="4">
        <f t="shared" si="49"/>
        <v>7112.9400000000023</v>
      </c>
      <c r="T490" s="6">
        <f t="shared" si="50"/>
        <v>0.87319999999999998</v>
      </c>
      <c r="U490" s="4">
        <f t="shared" si="51"/>
        <v>0.94000000000232831</v>
      </c>
      <c r="V490" s="6">
        <f t="shared" si="52"/>
        <v>1</v>
      </c>
      <c r="W490" s="4">
        <f t="shared" si="53"/>
        <v>7112.9400000000023</v>
      </c>
      <c r="X490" s="6">
        <f t="shared" si="54"/>
        <v>0.87319999999999998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 t="s">
        <v>45</v>
      </c>
      <c r="F491" s="7" t="s">
        <v>46</v>
      </c>
      <c r="G491" s="7" t="s">
        <v>569</v>
      </c>
      <c r="H491" s="7" t="s">
        <v>570</v>
      </c>
      <c r="I491" s="7" t="s">
        <v>49</v>
      </c>
      <c r="J491" s="7" t="s">
        <v>50</v>
      </c>
      <c r="K491" s="7" t="s">
        <v>104</v>
      </c>
      <c r="L491" s="7" t="s">
        <v>573</v>
      </c>
      <c r="M491" s="8">
        <v>51039</v>
      </c>
      <c r="N491" s="8">
        <v>56088</v>
      </c>
      <c r="O491" s="8">
        <v>0</v>
      </c>
      <c r="P491" s="8">
        <v>56088</v>
      </c>
      <c r="Q491" s="8">
        <v>56088</v>
      </c>
      <c r="R491" s="8">
        <v>51039</v>
      </c>
      <c r="S491" s="4">
        <f t="shared" si="49"/>
        <v>-5049</v>
      </c>
      <c r="T491" s="6">
        <f t="shared" si="50"/>
        <v>1.0989</v>
      </c>
      <c r="U491" s="4">
        <f t="shared" si="51"/>
        <v>0</v>
      </c>
      <c r="V491" s="6">
        <f t="shared" si="52"/>
        <v>1</v>
      </c>
      <c r="W491" s="4">
        <f t="shared" si="53"/>
        <v>-5049</v>
      </c>
      <c r="X491" s="6">
        <f t="shared" si="54"/>
        <v>1.0989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 t="s">
        <v>45</v>
      </c>
      <c r="F492" s="7" t="s">
        <v>46</v>
      </c>
      <c r="G492" s="7" t="s">
        <v>569</v>
      </c>
      <c r="H492" s="7" t="s">
        <v>570</v>
      </c>
      <c r="I492" s="7" t="s">
        <v>49</v>
      </c>
      <c r="J492" s="7" t="s">
        <v>50</v>
      </c>
      <c r="K492" s="7" t="s">
        <v>105</v>
      </c>
      <c r="L492" s="7" t="s">
        <v>573</v>
      </c>
      <c r="M492" s="8">
        <v>0</v>
      </c>
      <c r="N492" s="8">
        <v>0</v>
      </c>
      <c r="O492" s="8">
        <v>0</v>
      </c>
      <c r="P492" s="8">
        <v>0</v>
      </c>
      <c r="Q492" s="8">
        <v>0</v>
      </c>
      <c r="R492" s="8">
        <v>0</v>
      </c>
      <c r="S492" s="4">
        <f t="shared" si="49"/>
        <v>0</v>
      </c>
      <c r="T492" s="6">
        <f t="shared" si="50"/>
        <v>0</v>
      </c>
      <c r="U492" s="4">
        <f t="shared" si="51"/>
        <v>0</v>
      </c>
      <c r="V492" s="6">
        <f t="shared" si="52"/>
        <v>0</v>
      </c>
      <c r="W492" s="4">
        <f t="shared" si="53"/>
        <v>0</v>
      </c>
      <c r="X492" s="6">
        <f t="shared" si="54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 t="s">
        <v>45</v>
      </c>
      <c r="F493" s="7" t="s">
        <v>46</v>
      </c>
      <c r="G493" s="7" t="s">
        <v>569</v>
      </c>
      <c r="H493" s="7" t="s">
        <v>570</v>
      </c>
      <c r="I493" s="7" t="s">
        <v>49</v>
      </c>
      <c r="J493" s="7" t="s">
        <v>50</v>
      </c>
      <c r="K493" s="7" t="s">
        <v>106</v>
      </c>
      <c r="L493" s="7" t="s">
        <v>101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0</v>
      </c>
      <c r="S493" s="4">
        <f t="shared" si="49"/>
        <v>0</v>
      </c>
      <c r="T493" s="6">
        <f t="shared" si="50"/>
        <v>0</v>
      </c>
      <c r="U493" s="4">
        <f t="shared" si="51"/>
        <v>0</v>
      </c>
      <c r="V493" s="6">
        <f t="shared" si="52"/>
        <v>0</v>
      </c>
      <c r="W493" s="4">
        <f t="shared" si="53"/>
        <v>0</v>
      </c>
      <c r="X493" s="6">
        <f t="shared" si="54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 t="s">
        <v>45</v>
      </c>
      <c r="F494" s="7" t="s">
        <v>46</v>
      </c>
      <c r="G494" s="7" t="s">
        <v>569</v>
      </c>
      <c r="H494" s="7" t="s">
        <v>570</v>
      </c>
      <c r="I494" s="7" t="s">
        <v>49</v>
      </c>
      <c r="J494" s="7" t="s">
        <v>50</v>
      </c>
      <c r="K494" s="7" t="s">
        <v>349</v>
      </c>
      <c r="L494" s="7" t="s">
        <v>574</v>
      </c>
      <c r="M494" s="8">
        <v>33972</v>
      </c>
      <c r="N494" s="8">
        <v>33972</v>
      </c>
      <c r="O494" s="8">
        <v>0</v>
      </c>
      <c r="P494" s="8">
        <v>33972</v>
      </c>
      <c r="Q494" s="8">
        <v>33972</v>
      </c>
      <c r="R494" s="8">
        <v>33972</v>
      </c>
      <c r="S494" s="4">
        <f t="shared" si="49"/>
        <v>0</v>
      </c>
      <c r="T494" s="6">
        <f t="shared" si="50"/>
        <v>1</v>
      </c>
      <c r="U494" s="4">
        <f t="shared" si="51"/>
        <v>0</v>
      </c>
      <c r="V494" s="6">
        <f t="shared" si="52"/>
        <v>1</v>
      </c>
      <c r="W494" s="4">
        <f t="shared" si="53"/>
        <v>0</v>
      </c>
      <c r="X494" s="6">
        <f t="shared" si="54"/>
        <v>1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 t="s">
        <v>45</v>
      </c>
      <c r="F495" s="7" t="s">
        <v>46</v>
      </c>
      <c r="G495" s="7" t="s">
        <v>569</v>
      </c>
      <c r="H495" s="7" t="s">
        <v>570</v>
      </c>
      <c r="I495" s="7" t="s">
        <v>49</v>
      </c>
      <c r="J495" s="7" t="s">
        <v>50</v>
      </c>
      <c r="K495" s="7" t="s">
        <v>210</v>
      </c>
      <c r="L495" s="7" t="s">
        <v>101</v>
      </c>
      <c r="M495" s="8">
        <v>45308</v>
      </c>
      <c r="N495" s="8">
        <v>49184</v>
      </c>
      <c r="O495" s="8">
        <v>0</v>
      </c>
      <c r="P495" s="8">
        <v>49183.55</v>
      </c>
      <c r="Q495" s="8">
        <v>49183.55</v>
      </c>
      <c r="R495" s="8">
        <v>45308</v>
      </c>
      <c r="S495" s="4">
        <f t="shared" si="49"/>
        <v>-3875.5500000000029</v>
      </c>
      <c r="T495" s="6">
        <f t="shared" si="50"/>
        <v>1.0854999999999999</v>
      </c>
      <c r="U495" s="4">
        <f t="shared" si="51"/>
        <v>0.44999999999708962</v>
      </c>
      <c r="V495" s="6">
        <f t="shared" si="52"/>
        <v>1</v>
      </c>
      <c r="W495" s="4">
        <f t="shared" si="53"/>
        <v>-3875.5500000000029</v>
      </c>
      <c r="X495" s="6">
        <f t="shared" si="54"/>
        <v>1.0854999999999999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 t="s">
        <v>45</v>
      </c>
      <c r="F496" s="7" t="s">
        <v>46</v>
      </c>
      <c r="G496" s="7" t="s">
        <v>569</v>
      </c>
      <c r="H496" s="7" t="s">
        <v>570</v>
      </c>
      <c r="I496" s="7" t="s">
        <v>49</v>
      </c>
      <c r="J496" s="7" t="s">
        <v>50</v>
      </c>
      <c r="K496" s="7" t="s">
        <v>212</v>
      </c>
      <c r="L496" s="7" t="s">
        <v>101</v>
      </c>
      <c r="M496" s="8">
        <v>47806</v>
      </c>
      <c r="N496" s="8">
        <v>52855</v>
      </c>
      <c r="O496" s="8">
        <v>0</v>
      </c>
      <c r="P496" s="8">
        <v>52855</v>
      </c>
      <c r="Q496" s="8">
        <v>52855</v>
      </c>
      <c r="R496" s="8">
        <v>47806</v>
      </c>
      <c r="S496" s="4">
        <f t="shared" si="49"/>
        <v>-5049</v>
      </c>
      <c r="T496" s="6">
        <f t="shared" si="50"/>
        <v>1.1055999999999999</v>
      </c>
      <c r="U496" s="4">
        <f t="shared" si="51"/>
        <v>0</v>
      </c>
      <c r="V496" s="6">
        <f t="shared" si="52"/>
        <v>1</v>
      </c>
      <c r="W496" s="4">
        <f t="shared" si="53"/>
        <v>-5049</v>
      </c>
      <c r="X496" s="6">
        <f t="shared" si="54"/>
        <v>1.1055999999999999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 t="s">
        <v>45</v>
      </c>
      <c r="F497" s="7" t="s">
        <v>46</v>
      </c>
      <c r="G497" s="7" t="s">
        <v>569</v>
      </c>
      <c r="H497" s="7" t="s">
        <v>570</v>
      </c>
      <c r="I497" s="7" t="s">
        <v>49</v>
      </c>
      <c r="J497" s="7" t="s">
        <v>50</v>
      </c>
      <c r="K497" s="7" t="s">
        <v>47</v>
      </c>
      <c r="L497" s="7" t="s">
        <v>101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0</v>
      </c>
      <c r="S497" s="4">
        <f t="shared" si="49"/>
        <v>0</v>
      </c>
      <c r="T497" s="6">
        <f t="shared" si="50"/>
        <v>0</v>
      </c>
      <c r="U497" s="4">
        <f t="shared" si="51"/>
        <v>0</v>
      </c>
      <c r="V497" s="6">
        <f t="shared" si="52"/>
        <v>0</v>
      </c>
      <c r="W497" s="4">
        <f t="shared" si="53"/>
        <v>0</v>
      </c>
      <c r="X497" s="6">
        <f t="shared" si="54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 t="s">
        <v>45</v>
      </c>
      <c r="F498" s="7" t="s">
        <v>46</v>
      </c>
      <c r="G498" s="7" t="s">
        <v>569</v>
      </c>
      <c r="H498" s="7" t="s">
        <v>570</v>
      </c>
      <c r="I498" s="7" t="s">
        <v>49</v>
      </c>
      <c r="J498" s="7" t="s">
        <v>50</v>
      </c>
      <c r="K498" s="7" t="s">
        <v>241</v>
      </c>
      <c r="L498" s="7" t="s">
        <v>101</v>
      </c>
      <c r="M498" s="8">
        <v>40312</v>
      </c>
      <c r="N498" s="8">
        <v>45308</v>
      </c>
      <c r="O498" s="8">
        <v>0</v>
      </c>
      <c r="P498" s="8">
        <v>45308</v>
      </c>
      <c r="Q498" s="8">
        <v>45308</v>
      </c>
      <c r="R498" s="8">
        <v>40312</v>
      </c>
      <c r="S498" s="4">
        <f t="shared" si="49"/>
        <v>-4996</v>
      </c>
      <c r="T498" s="6">
        <f t="shared" si="50"/>
        <v>1.1238999999999999</v>
      </c>
      <c r="U498" s="4">
        <f t="shared" si="51"/>
        <v>0</v>
      </c>
      <c r="V498" s="6">
        <f t="shared" si="52"/>
        <v>1</v>
      </c>
      <c r="W498" s="4">
        <f t="shared" si="53"/>
        <v>-4996</v>
      </c>
      <c r="X498" s="6">
        <f t="shared" si="54"/>
        <v>1.1238999999999999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 t="s">
        <v>45</v>
      </c>
      <c r="F499" s="7" t="s">
        <v>46</v>
      </c>
      <c r="G499" s="7" t="s">
        <v>569</v>
      </c>
      <c r="H499" s="7" t="s">
        <v>570</v>
      </c>
      <c r="I499" s="7" t="s">
        <v>49</v>
      </c>
      <c r="J499" s="7" t="s">
        <v>50</v>
      </c>
      <c r="K499" s="7" t="s">
        <v>215</v>
      </c>
      <c r="L499" s="7" t="s">
        <v>573</v>
      </c>
      <c r="M499" s="8">
        <v>51039</v>
      </c>
      <c r="N499" s="8">
        <v>56088</v>
      </c>
      <c r="O499" s="8">
        <v>0</v>
      </c>
      <c r="P499" s="8">
        <v>56088</v>
      </c>
      <c r="Q499" s="8">
        <v>56088</v>
      </c>
      <c r="R499" s="8">
        <v>51039</v>
      </c>
      <c r="S499" s="4">
        <f t="shared" si="49"/>
        <v>-5049</v>
      </c>
      <c r="T499" s="6">
        <f t="shared" si="50"/>
        <v>1.0989</v>
      </c>
      <c r="U499" s="4">
        <f t="shared" si="51"/>
        <v>0</v>
      </c>
      <c r="V499" s="6">
        <f t="shared" si="52"/>
        <v>1</v>
      </c>
      <c r="W499" s="4">
        <f t="shared" si="53"/>
        <v>-5049</v>
      </c>
      <c r="X499" s="6">
        <f t="shared" si="54"/>
        <v>1.0989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 t="s">
        <v>45</v>
      </c>
      <c r="F500" s="7" t="s">
        <v>46</v>
      </c>
      <c r="G500" s="7" t="s">
        <v>569</v>
      </c>
      <c r="H500" s="7" t="s">
        <v>570</v>
      </c>
      <c r="I500" s="7" t="s">
        <v>49</v>
      </c>
      <c r="J500" s="7" t="s">
        <v>50</v>
      </c>
      <c r="K500" s="7" t="s">
        <v>244</v>
      </c>
      <c r="L500" s="7" t="s">
        <v>101</v>
      </c>
      <c r="M500" s="8">
        <v>45308</v>
      </c>
      <c r="N500" s="8">
        <v>52855</v>
      </c>
      <c r="O500" s="8">
        <v>0</v>
      </c>
      <c r="P500" s="8">
        <v>52855</v>
      </c>
      <c r="Q500" s="8">
        <v>52855</v>
      </c>
      <c r="R500" s="8">
        <v>45308</v>
      </c>
      <c r="S500" s="4">
        <f t="shared" si="49"/>
        <v>-7547</v>
      </c>
      <c r="T500" s="6">
        <f t="shared" si="50"/>
        <v>1.1666000000000001</v>
      </c>
      <c r="U500" s="4">
        <f t="shared" si="51"/>
        <v>0</v>
      </c>
      <c r="V500" s="6">
        <f t="shared" si="52"/>
        <v>1</v>
      </c>
      <c r="W500" s="4">
        <f t="shared" si="53"/>
        <v>-7547</v>
      </c>
      <c r="X500" s="6">
        <f t="shared" si="54"/>
        <v>1.1666000000000001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 t="s">
        <v>45</v>
      </c>
      <c r="F501" s="7" t="s">
        <v>46</v>
      </c>
      <c r="G501" s="7" t="s">
        <v>569</v>
      </c>
      <c r="H501" s="7" t="s">
        <v>570</v>
      </c>
      <c r="I501" s="7" t="s">
        <v>49</v>
      </c>
      <c r="J501" s="7" t="s">
        <v>50</v>
      </c>
      <c r="K501" s="7" t="s">
        <v>217</v>
      </c>
      <c r="L501" s="7" t="s">
        <v>101</v>
      </c>
      <c r="M501" s="8">
        <v>37814</v>
      </c>
      <c r="N501" s="8">
        <v>37814</v>
      </c>
      <c r="O501" s="8">
        <v>0</v>
      </c>
      <c r="P501" s="8">
        <v>34646.79</v>
      </c>
      <c r="Q501" s="8">
        <v>34646.79</v>
      </c>
      <c r="R501" s="8">
        <v>37814</v>
      </c>
      <c r="S501" s="4">
        <f t="shared" si="49"/>
        <v>3167.2099999999991</v>
      </c>
      <c r="T501" s="6">
        <f t="shared" si="50"/>
        <v>0.91620000000000001</v>
      </c>
      <c r="U501" s="4">
        <f t="shared" si="51"/>
        <v>3167.2099999999991</v>
      </c>
      <c r="V501" s="6">
        <f t="shared" si="52"/>
        <v>0.91620000000000001</v>
      </c>
      <c r="W501" s="4">
        <f t="shared" si="53"/>
        <v>3167.2099999999991</v>
      </c>
      <c r="X501" s="6">
        <f t="shared" si="54"/>
        <v>0.91620000000000001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 t="s">
        <v>45</v>
      </c>
      <c r="F502" s="7" t="s">
        <v>46</v>
      </c>
      <c r="G502" s="7" t="s">
        <v>569</v>
      </c>
      <c r="H502" s="7" t="s">
        <v>570</v>
      </c>
      <c r="I502" s="7" t="s">
        <v>49</v>
      </c>
      <c r="J502" s="7" t="s">
        <v>50</v>
      </c>
      <c r="K502" s="7" t="s">
        <v>168</v>
      </c>
      <c r="L502" s="7" t="s">
        <v>101</v>
      </c>
      <c r="M502" s="8">
        <v>47806</v>
      </c>
      <c r="N502" s="8">
        <v>52855</v>
      </c>
      <c r="O502" s="8">
        <v>0</v>
      </c>
      <c r="P502" s="8">
        <v>52855</v>
      </c>
      <c r="Q502" s="8">
        <v>52855</v>
      </c>
      <c r="R502" s="8">
        <v>47806</v>
      </c>
      <c r="S502" s="4">
        <f t="shared" si="49"/>
        <v>-5049</v>
      </c>
      <c r="T502" s="6">
        <f t="shared" si="50"/>
        <v>1.1055999999999999</v>
      </c>
      <c r="U502" s="4">
        <f t="shared" si="51"/>
        <v>0</v>
      </c>
      <c r="V502" s="6">
        <f t="shared" si="52"/>
        <v>1</v>
      </c>
      <c r="W502" s="4">
        <f t="shared" si="53"/>
        <v>-5049</v>
      </c>
      <c r="X502" s="6">
        <f t="shared" si="54"/>
        <v>1.1055999999999999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 t="s">
        <v>45</v>
      </c>
      <c r="F503" s="7" t="s">
        <v>46</v>
      </c>
      <c r="G503" s="7" t="s">
        <v>569</v>
      </c>
      <c r="H503" s="7" t="s">
        <v>570</v>
      </c>
      <c r="I503" s="7" t="s">
        <v>49</v>
      </c>
      <c r="J503" s="7" t="s">
        <v>50</v>
      </c>
      <c r="K503" s="7" t="s">
        <v>234</v>
      </c>
      <c r="L503" s="7" t="s">
        <v>101</v>
      </c>
      <c r="M503" s="8">
        <v>40312</v>
      </c>
      <c r="N503" s="8">
        <v>40312</v>
      </c>
      <c r="O503" s="8">
        <v>0</v>
      </c>
      <c r="P503" s="8">
        <v>40312</v>
      </c>
      <c r="Q503" s="8">
        <v>40312</v>
      </c>
      <c r="R503" s="8">
        <v>40312</v>
      </c>
      <c r="S503" s="4">
        <f t="shared" si="49"/>
        <v>0</v>
      </c>
      <c r="T503" s="6">
        <f t="shared" si="50"/>
        <v>1</v>
      </c>
      <c r="U503" s="4">
        <f t="shared" si="51"/>
        <v>0</v>
      </c>
      <c r="V503" s="6">
        <f t="shared" si="52"/>
        <v>1</v>
      </c>
      <c r="W503" s="4">
        <f t="shared" si="53"/>
        <v>0</v>
      </c>
      <c r="X503" s="6">
        <f t="shared" si="54"/>
        <v>1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 t="s">
        <v>45</v>
      </c>
      <c r="F504" s="7" t="s">
        <v>46</v>
      </c>
      <c r="G504" s="7" t="s">
        <v>569</v>
      </c>
      <c r="H504" s="7" t="s">
        <v>570</v>
      </c>
      <c r="I504" s="7" t="s">
        <v>49</v>
      </c>
      <c r="J504" s="7" t="s">
        <v>50</v>
      </c>
      <c r="K504" s="7" t="s">
        <v>492</v>
      </c>
      <c r="L504" s="7" t="s">
        <v>575</v>
      </c>
      <c r="M504" s="8">
        <v>48541</v>
      </c>
      <c r="N504" s="8">
        <v>56088</v>
      </c>
      <c r="O504" s="8">
        <v>0</v>
      </c>
      <c r="P504" s="8">
        <v>56088</v>
      </c>
      <c r="Q504" s="8">
        <v>56088</v>
      </c>
      <c r="R504" s="8">
        <v>48541</v>
      </c>
      <c r="S504" s="4">
        <f t="shared" si="49"/>
        <v>-7547</v>
      </c>
      <c r="T504" s="6">
        <f t="shared" si="50"/>
        <v>1.1555</v>
      </c>
      <c r="U504" s="4">
        <f t="shared" si="51"/>
        <v>0</v>
      </c>
      <c r="V504" s="6">
        <f t="shared" si="52"/>
        <v>1</v>
      </c>
      <c r="W504" s="4">
        <f t="shared" si="53"/>
        <v>-7547</v>
      </c>
      <c r="X504" s="6">
        <f t="shared" si="54"/>
        <v>1.1555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 t="s">
        <v>45</v>
      </c>
      <c r="F505" s="7" t="s">
        <v>46</v>
      </c>
      <c r="G505" s="7" t="s">
        <v>569</v>
      </c>
      <c r="H505" s="7" t="s">
        <v>570</v>
      </c>
      <c r="I505" s="7" t="s">
        <v>49</v>
      </c>
      <c r="J505" s="7" t="s">
        <v>50</v>
      </c>
      <c r="K505" s="7" t="s">
        <v>576</v>
      </c>
      <c r="L505" s="7" t="s">
        <v>575</v>
      </c>
      <c r="M505" s="8">
        <v>51039</v>
      </c>
      <c r="N505" s="8">
        <v>56088</v>
      </c>
      <c r="O505" s="8">
        <v>0</v>
      </c>
      <c r="P505" s="8">
        <v>56088</v>
      </c>
      <c r="Q505" s="8">
        <v>56088</v>
      </c>
      <c r="R505" s="8">
        <v>51039</v>
      </c>
      <c r="S505" s="4">
        <f t="shared" si="49"/>
        <v>-5049</v>
      </c>
      <c r="T505" s="6">
        <f t="shared" si="50"/>
        <v>1.0989</v>
      </c>
      <c r="U505" s="4">
        <f t="shared" si="51"/>
        <v>0</v>
      </c>
      <c r="V505" s="6">
        <f t="shared" si="52"/>
        <v>1</v>
      </c>
      <c r="W505" s="4">
        <f t="shared" si="53"/>
        <v>-5049</v>
      </c>
      <c r="X505" s="6">
        <f t="shared" si="54"/>
        <v>1.0989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 t="s">
        <v>45</v>
      </c>
      <c r="F506" s="7" t="s">
        <v>46</v>
      </c>
      <c r="G506" s="7" t="s">
        <v>569</v>
      </c>
      <c r="H506" s="7" t="s">
        <v>570</v>
      </c>
      <c r="I506" s="7" t="s">
        <v>49</v>
      </c>
      <c r="J506" s="7" t="s">
        <v>50</v>
      </c>
      <c r="K506" s="7" t="s">
        <v>413</v>
      </c>
      <c r="L506" s="7" t="s">
        <v>577</v>
      </c>
      <c r="M506" s="8">
        <v>68003</v>
      </c>
      <c r="N506" s="8">
        <v>61203</v>
      </c>
      <c r="O506" s="8">
        <v>0</v>
      </c>
      <c r="P506" s="8">
        <v>60851.57</v>
      </c>
      <c r="Q506" s="8">
        <v>60851.57</v>
      </c>
      <c r="R506" s="8">
        <v>68003</v>
      </c>
      <c r="S506" s="4">
        <f t="shared" si="49"/>
        <v>7151.43</v>
      </c>
      <c r="T506" s="6">
        <f t="shared" si="50"/>
        <v>0.89480000000000004</v>
      </c>
      <c r="U506" s="4">
        <f t="shared" si="51"/>
        <v>351.43000000000029</v>
      </c>
      <c r="V506" s="6">
        <f t="shared" si="52"/>
        <v>0.99429999999999996</v>
      </c>
      <c r="W506" s="4">
        <f t="shared" si="53"/>
        <v>7151.43</v>
      </c>
      <c r="X506" s="6">
        <f t="shared" si="54"/>
        <v>0.89480000000000004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 t="s">
        <v>45</v>
      </c>
      <c r="F507" s="7" t="s">
        <v>46</v>
      </c>
      <c r="G507" s="7" t="s">
        <v>569</v>
      </c>
      <c r="H507" s="7" t="s">
        <v>570</v>
      </c>
      <c r="I507" s="7" t="s">
        <v>49</v>
      </c>
      <c r="J507" s="7" t="s">
        <v>50</v>
      </c>
      <c r="K507" s="7" t="s">
        <v>321</v>
      </c>
      <c r="L507" s="7" t="s">
        <v>101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4">
        <f t="shared" si="49"/>
        <v>0</v>
      </c>
      <c r="T507" s="6">
        <f t="shared" si="50"/>
        <v>0</v>
      </c>
      <c r="U507" s="4">
        <f t="shared" si="51"/>
        <v>0</v>
      </c>
      <c r="V507" s="6">
        <f t="shared" si="52"/>
        <v>0</v>
      </c>
      <c r="W507" s="4">
        <f t="shared" si="53"/>
        <v>0</v>
      </c>
      <c r="X507" s="6">
        <f t="shared" si="54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 t="s">
        <v>45</v>
      </c>
      <c r="F508" s="7" t="s">
        <v>46</v>
      </c>
      <c r="G508" s="7" t="s">
        <v>569</v>
      </c>
      <c r="H508" s="7" t="s">
        <v>570</v>
      </c>
      <c r="I508" s="7" t="s">
        <v>49</v>
      </c>
      <c r="J508" s="7" t="s">
        <v>50</v>
      </c>
      <c r="K508" s="7" t="s">
        <v>578</v>
      </c>
      <c r="L508" s="7" t="s">
        <v>101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4">
        <f t="shared" si="49"/>
        <v>0</v>
      </c>
      <c r="T508" s="6">
        <f t="shared" si="50"/>
        <v>0</v>
      </c>
      <c r="U508" s="4">
        <f t="shared" si="51"/>
        <v>0</v>
      </c>
      <c r="V508" s="6">
        <f t="shared" si="52"/>
        <v>0</v>
      </c>
      <c r="W508" s="4">
        <f t="shared" si="53"/>
        <v>0</v>
      </c>
      <c r="X508" s="6">
        <f t="shared" si="54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 t="s">
        <v>45</v>
      </c>
      <c r="F509" s="7" t="s">
        <v>46</v>
      </c>
      <c r="G509" s="7" t="s">
        <v>569</v>
      </c>
      <c r="H509" s="7" t="s">
        <v>570</v>
      </c>
      <c r="I509" s="7" t="s">
        <v>49</v>
      </c>
      <c r="J509" s="7" t="s">
        <v>50</v>
      </c>
      <c r="K509" s="7" t="s">
        <v>579</v>
      </c>
      <c r="L509" s="7" t="s">
        <v>574</v>
      </c>
      <c r="M509" s="8">
        <v>33972</v>
      </c>
      <c r="N509" s="8">
        <v>35929</v>
      </c>
      <c r="O509" s="8">
        <v>0</v>
      </c>
      <c r="P509" s="8">
        <v>35929</v>
      </c>
      <c r="Q509" s="8">
        <v>35929</v>
      </c>
      <c r="R509" s="8">
        <v>33972</v>
      </c>
      <c r="S509" s="4">
        <f t="shared" si="49"/>
        <v>-1957</v>
      </c>
      <c r="T509" s="6">
        <f t="shared" si="50"/>
        <v>1.0576000000000001</v>
      </c>
      <c r="U509" s="4">
        <f t="shared" si="51"/>
        <v>0</v>
      </c>
      <c r="V509" s="6">
        <f t="shared" si="52"/>
        <v>1</v>
      </c>
      <c r="W509" s="4">
        <f t="shared" si="53"/>
        <v>-1957</v>
      </c>
      <c r="X509" s="6">
        <f t="shared" si="54"/>
        <v>1.0576000000000001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 t="s">
        <v>45</v>
      </c>
      <c r="F510" s="7" t="s">
        <v>46</v>
      </c>
      <c r="G510" s="7" t="s">
        <v>569</v>
      </c>
      <c r="H510" s="7" t="s">
        <v>570</v>
      </c>
      <c r="I510" s="7" t="s">
        <v>49</v>
      </c>
      <c r="J510" s="7" t="s">
        <v>50</v>
      </c>
      <c r="K510" s="7" t="s">
        <v>580</v>
      </c>
      <c r="L510" s="7" t="s">
        <v>574</v>
      </c>
      <c r="M510" s="8">
        <v>33972</v>
      </c>
      <c r="N510" s="8">
        <v>33972</v>
      </c>
      <c r="O510" s="8">
        <v>0</v>
      </c>
      <c r="P510" s="8">
        <v>33972</v>
      </c>
      <c r="Q510" s="8">
        <v>33972</v>
      </c>
      <c r="R510" s="8">
        <v>33972</v>
      </c>
      <c r="S510" s="4">
        <f t="shared" si="49"/>
        <v>0</v>
      </c>
      <c r="T510" s="6">
        <f t="shared" si="50"/>
        <v>1</v>
      </c>
      <c r="U510" s="4">
        <f t="shared" si="51"/>
        <v>0</v>
      </c>
      <c r="V510" s="6">
        <f t="shared" si="52"/>
        <v>1</v>
      </c>
      <c r="W510" s="4">
        <f t="shared" si="53"/>
        <v>0</v>
      </c>
      <c r="X510" s="6">
        <f t="shared" si="54"/>
        <v>1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 t="s">
        <v>45</v>
      </c>
      <c r="F511" s="7" t="s">
        <v>46</v>
      </c>
      <c r="G511" s="7" t="s">
        <v>569</v>
      </c>
      <c r="H511" s="7" t="s">
        <v>570</v>
      </c>
      <c r="I511" s="7" t="s">
        <v>49</v>
      </c>
      <c r="J511" s="7" t="s">
        <v>50</v>
      </c>
      <c r="K511" s="7" t="s">
        <v>581</v>
      </c>
      <c r="L511" s="7" t="s">
        <v>582</v>
      </c>
      <c r="M511" s="8">
        <v>42628</v>
      </c>
      <c r="N511" s="8">
        <v>42628</v>
      </c>
      <c r="O511" s="8">
        <v>0</v>
      </c>
      <c r="P511" s="8">
        <v>42628</v>
      </c>
      <c r="Q511" s="8">
        <v>42628</v>
      </c>
      <c r="R511" s="8">
        <v>42628</v>
      </c>
      <c r="S511" s="4">
        <f t="shared" si="49"/>
        <v>0</v>
      </c>
      <c r="T511" s="6">
        <f t="shared" si="50"/>
        <v>1</v>
      </c>
      <c r="U511" s="4">
        <f t="shared" si="51"/>
        <v>0</v>
      </c>
      <c r="V511" s="6">
        <f t="shared" si="52"/>
        <v>1</v>
      </c>
      <c r="W511" s="4">
        <f t="shared" si="53"/>
        <v>0</v>
      </c>
      <c r="X511" s="6">
        <f t="shared" si="54"/>
        <v>1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 t="s">
        <v>45</v>
      </c>
      <c r="F512" s="7" t="s">
        <v>46</v>
      </c>
      <c r="G512" s="7" t="s">
        <v>569</v>
      </c>
      <c r="H512" s="7" t="s">
        <v>570</v>
      </c>
      <c r="I512" s="7" t="s">
        <v>49</v>
      </c>
      <c r="J512" s="7" t="s">
        <v>50</v>
      </c>
      <c r="K512" s="7" t="s">
        <v>583</v>
      </c>
      <c r="L512" s="7" t="s">
        <v>101</v>
      </c>
      <c r="M512" s="8">
        <v>50304</v>
      </c>
      <c r="N512" s="8">
        <v>52855</v>
      </c>
      <c r="O512" s="8">
        <v>0</v>
      </c>
      <c r="P512" s="8">
        <v>52855</v>
      </c>
      <c r="Q512" s="8">
        <v>52855</v>
      </c>
      <c r="R512" s="8">
        <v>50304</v>
      </c>
      <c r="S512" s="4">
        <f t="shared" si="49"/>
        <v>-2551</v>
      </c>
      <c r="T512" s="6">
        <f t="shared" si="50"/>
        <v>1.0507</v>
      </c>
      <c r="U512" s="4">
        <f t="shared" si="51"/>
        <v>0</v>
      </c>
      <c r="V512" s="6">
        <f t="shared" si="52"/>
        <v>1</v>
      </c>
      <c r="W512" s="4">
        <f t="shared" si="53"/>
        <v>-2551</v>
      </c>
      <c r="X512" s="6">
        <f t="shared" si="54"/>
        <v>1.0507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 t="s">
        <v>45</v>
      </c>
      <c r="F513" s="7" t="s">
        <v>46</v>
      </c>
      <c r="G513" s="7" t="s">
        <v>569</v>
      </c>
      <c r="H513" s="7" t="s">
        <v>570</v>
      </c>
      <c r="I513" s="7" t="s">
        <v>49</v>
      </c>
      <c r="J513" s="7" t="s">
        <v>50</v>
      </c>
      <c r="K513" s="7" t="s">
        <v>584</v>
      </c>
      <c r="L513" s="7" t="s">
        <v>101</v>
      </c>
      <c r="M513" s="8">
        <v>42810</v>
      </c>
      <c r="N513" s="8">
        <v>50304</v>
      </c>
      <c r="O513" s="8">
        <v>0</v>
      </c>
      <c r="P513" s="8">
        <v>50304</v>
      </c>
      <c r="Q513" s="8">
        <v>50304</v>
      </c>
      <c r="R513" s="8">
        <v>42810</v>
      </c>
      <c r="S513" s="4">
        <f t="shared" si="49"/>
        <v>-7494</v>
      </c>
      <c r="T513" s="6">
        <f t="shared" si="50"/>
        <v>1.1751</v>
      </c>
      <c r="U513" s="4">
        <f t="shared" si="51"/>
        <v>0</v>
      </c>
      <c r="V513" s="6">
        <f t="shared" si="52"/>
        <v>1</v>
      </c>
      <c r="W513" s="4">
        <f t="shared" si="53"/>
        <v>-7494</v>
      </c>
      <c r="X513" s="6">
        <f t="shared" si="54"/>
        <v>1.1751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 t="s">
        <v>45</v>
      </c>
      <c r="F514" s="7" t="s">
        <v>46</v>
      </c>
      <c r="G514" s="7" t="s">
        <v>569</v>
      </c>
      <c r="H514" s="7" t="s">
        <v>570</v>
      </c>
      <c r="I514" s="7" t="s">
        <v>49</v>
      </c>
      <c r="J514" s="7" t="s">
        <v>50</v>
      </c>
      <c r="K514" s="7" t="s">
        <v>60</v>
      </c>
      <c r="L514" s="7" t="s">
        <v>61</v>
      </c>
      <c r="M514" s="8">
        <v>3500</v>
      </c>
      <c r="N514" s="8">
        <v>3500</v>
      </c>
      <c r="O514" s="8">
        <v>0</v>
      </c>
      <c r="P514" s="8">
        <v>3000</v>
      </c>
      <c r="Q514" s="8">
        <v>3000</v>
      </c>
      <c r="R514" s="8">
        <v>3500</v>
      </c>
      <c r="S514" s="4">
        <f t="shared" si="49"/>
        <v>500</v>
      </c>
      <c r="T514" s="6">
        <f t="shared" si="50"/>
        <v>0.85709999999999997</v>
      </c>
      <c r="U514" s="4">
        <f t="shared" si="51"/>
        <v>500</v>
      </c>
      <c r="V514" s="6">
        <f t="shared" si="52"/>
        <v>0.85709999999999997</v>
      </c>
      <c r="W514" s="4">
        <f t="shared" si="53"/>
        <v>500</v>
      </c>
      <c r="X514" s="6">
        <f t="shared" si="54"/>
        <v>0.85709999999999997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 t="s">
        <v>45</v>
      </c>
      <c r="F515" s="7" t="s">
        <v>46</v>
      </c>
      <c r="G515" s="7" t="s">
        <v>569</v>
      </c>
      <c r="H515" s="7" t="s">
        <v>570</v>
      </c>
      <c r="I515" s="7" t="s">
        <v>49</v>
      </c>
      <c r="J515" s="7" t="s">
        <v>50</v>
      </c>
      <c r="K515" s="7" t="s">
        <v>108</v>
      </c>
      <c r="L515" s="7" t="s">
        <v>109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4">
        <f t="shared" si="49"/>
        <v>0</v>
      </c>
      <c r="T515" s="6">
        <f t="shared" si="50"/>
        <v>0</v>
      </c>
      <c r="U515" s="4">
        <f t="shared" si="51"/>
        <v>0</v>
      </c>
      <c r="V515" s="6">
        <f t="shared" si="52"/>
        <v>0</v>
      </c>
      <c r="W515" s="4">
        <f t="shared" si="53"/>
        <v>0</v>
      </c>
      <c r="X515" s="6">
        <f t="shared" si="54"/>
        <v>0</v>
      </c>
    </row>
    <row r="516" spans="1:24" x14ac:dyDescent="0.2">
      <c r="A516">
        <f>IF(AND(ABS(S516)&gt;Input!$A$3,ABS(1-T516)&gt;Input!$A$4),MAX($A$3:A515)+1,"")</f>
        <v>48</v>
      </c>
      <c r="B516" t="str">
        <f>IF(AND(ABS(U516)&gt;Input!$B$3,ABS(1-V516)&gt;Input!$B$4),MAX($B$3:B515)+1,"")</f>
        <v/>
      </c>
      <c r="C516">
        <f>IF(AND(ABS(W516)&gt;Input!$C$3,ABS(1-X516)&gt;Input!$C$4),MAX($C$3:C515)+1,"")</f>
        <v>54</v>
      </c>
      <c r="D516" t="str">
        <f>IF(E516="","",IF(AND(H516=H517,J516=J517),"",MAX($D$3:D515)+1))</f>
        <v/>
      </c>
      <c r="E516" s="7" t="s">
        <v>45</v>
      </c>
      <c r="F516" s="7" t="s">
        <v>46</v>
      </c>
      <c r="G516" s="7" t="s">
        <v>569</v>
      </c>
      <c r="H516" s="7" t="s">
        <v>570</v>
      </c>
      <c r="I516" s="7" t="s">
        <v>49</v>
      </c>
      <c r="J516" s="7" t="s">
        <v>50</v>
      </c>
      <c r="K516" s="7" t="s">
        <v>585</v>
      </c>
      <c r="L516" s="7" t="s">
        <v>586</v>
      </c>
      <c r="M516" s="8">
        <v>36000</v>
      </c>
      <c r="N516" s="8">
        <v>10187</v>
      </c>
      <c r="O516" s="8">
        <v>0</v>
      </c>
      <c r="P516" s="8">
        <v>10186.91</v>
      </c>
      <c r="Q516" s="8">
        <v>10186.91</v>
      </c>
      <c r="R516" s="8">
        <v>36000</v>
      </c>
      <c r="S516" s="4">
        <f t="shared" si="49"/>
        <v>25813.09</v>
      </c>
      <c r="T516" s="6">
        <f t="shared" si="50"/>
        <v>0.28299999999999997</v>
      </c>
      <c r="U516" s="4">
        <f t="shared" si="51"/>
        <v>9.0000000000145519E-2</v>
      </c>
      <c r="V516" s="6">
        <f t="shared" si="52"/>
        <v>1</v>
      </c>
      <c r="W516" s="4">
        <f t="shared" si="53"/>
        <v>25813.09</v>
      </c>
      <c r="X516" s="6">
        <f t="shared" si="54"/>
        <v>0.28299999999999997</v>
      </c>
    </row>
    <row r="517" spans="1:24" x14ac:dyDescent="0.2">
      <c r="A517">
        <f>IF(AND(ABS(S517)&gt;Input!$A$3,ABS(1-T517)&gt;Input!$A$4),MAX($A$3:A516)+1,"")</f>
        <v>49</v>
      </c>
      <c r="B517" t="str">
        <f>IF(AND(ABS(U517)&gt;Input!$B$3,ABS(1-V517)&gt;Input!$B$4),MAX($B$3:B516)+1,"")</f>
        <v/>
      </c>
      <c r="C517">
        <f>IF(AND(ABS(W517)&gt;Input!$C$3,ABS(1-X517)&gt;Input!$C$4),MAX($C$3:C516)+1,"")</f>
        <v>55</v>
      </c>
      <c r="D517" t="str">
        <f>IF(E517="","",IF(AND(H517=H518,J517=J518),"",MAX($D$3:D516)+1))</f>
        <v/>
      </c>
      <c r="E517" s="7" t="s">
        <v>45</v>
      </c>
      <c r="F517" s="7" t="s">
        <v>46</v>
      </c>
      <c r="G517" s="7" t="s">
        <v>569</v>
      </c>
      <c r="H517" s="7" t="s">
        <v>570</v>
      </c>
      <c r="I517" s="7" t="s">
        <v>49</v>
      </c>
      <c r="J517" s="7" t="s">
        <v>50</v>
      </c>
      <c r="K517" s="7" t="s">
        <v>110</v>
      </c>
      <c r="L517" s="7" t="s">
        <v>111</v>
      </c>
      <c r="M517" s="8">
        <v>46000</v>
      </c>
      <c r="N517" s="8">
        <v>60404</v>
      </c>
      <c r="O517" s="8">
        <v>0</v>
      </c>
      <c r="P517" s="8">
        <v>60403.16</v>
      </c>
      <c r="Q517" s="8">
        <v>60403.16</v>
      </c>
      <c r="R517" s="8">
        <v>48000</v>
      </c>
      <c r="S517" s="4">
        <f t="shared" ref="S517:S580" si="55">M517-O517-Q517</f>
        <v>-14403.160000000003</v>
      </c>
      <c r="T517" s="6">
        <f t="shared" ref="T517:T580" si="56">IF(M517=0,0,ROUND((O517+Q517)/M517,4))</f>
        <v>1.3130999999999999</v>
      </c>
      <c r="U517" s="4">
        <f t="shared" ref="U517:U580" si="57">N517-O517-Q517</f>
        <v>0.83999999999650754</v>
      </c>
      <c r="V517" s="6">
        <f t="shared" ref="V517:V580" si="58">IF(N517=0,0,ROUND((O517+Q517)/N517,4))</f>
        <v>1</v>
      </c>
      <c r="W517" s="4">
        <f t="shared" ref="W517:W580" si="59">R517-O517-Q517</f>
        <v>-12403.160000000003</v>
      </c>
      <c r="X517" s="6">
        <f t="shared" ref="X517:X580" si="60">IF(R517=0,0,ROUND((O517+Q517)/R517,4))</f>
        <v>1.2584</v>
      </c>
    </row>
    <row r="518" spans="1:24" x14ac:dyDescent="0.2">
      <c r="A518">
        <f>IF(AND(ABS(S518)&gt;Input!$A$3,ABS(1-T518)&gt;Input!$A$4),MAX($A$3:A517)+1,"")</f>
        <v>50</v>
      </c>
      <c r="B518" t="str">
        <f>IF(AND(ABS(U518)&gt;Input!$B$3,ABS(1-V518)&gt;Input!$B$4),MAX($B$3:B517)+1,"")</f>
        <v/>
      </c>
      <c r="C518">
        <f>IF(AND(ABS(W518)&gt;Input!$C$3,ABS(1-X518)&gt;Input!$C$4),MAX($C$3:C517)+1,"")</f>
        <v>56</v>
      </c>
      <c r="D518" t="str">
        <f>IF(E518="","",IF(AND(H518=H519,J518=J519),"",MAX($D$3:D517)+1))</f>
        <v/>
      </c>
      <c r="E518" s="7" t="s">
        <v>45</v>
      </c>
      <c r="F518" s="7" t="s">
        <v>46</v>
      </c>
      <c r="G518" s="7" t="s">
        <v>569</v>
      </c>
      <c r="H518" s="7" t="s">
        <v>570</v>
      </c>
      <c r="I518" s="7" t="s">
        <v>49</v>
      </c>
      <c r="J518" s="7" t="s">
        <v>50</v>
      </c>
      <c r="K518" s="7" t="s">
        <v>112</v>
      </c>
      <c r="L518" s="7" t="s">
        <v>113</v>
      </c>
      <c r="M518" s="8">
        <v>35000</v>
      </c>
      <c r="N518" s="8">
        <v>50090</v>
      </c>
      <c r="O518" s="8">
        <v>0</v>
      </c>
      <c r="P518" s="8">
        <v>50089.68</v>
      </c>
      <c r="Q518" s="8">
        <v>50089.68</v>
      </c>
      <c r="R518" s="8">
        <v>35000</v>
      </c>
      <c r="S518" s="4">
        <f t="shared" si="55"/>
        <v>-15089.68</v>
      </c>
      <c r="T518" s="6">
        <f t="shared" si="56"/>
        <v>1.4311</v>
      </c>
      <c r="U518" s="4">
        <f t="shared" si="57"/>
        <v>0.31999999999970896</v>
      </c>
      <c r="V518" s="6">
        <f t="shared" si="58"/>
        <v>1</v>
      </c>
      <c r="W518" s="4">
        <f t="shared" si="59"/>
        <v>-15089.68</v>
      </c>
      <c r="X518" s="6">
        <f t="shared" si="60"/>
        <v>1.4311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 t="s">
        <v>45</v>
      </c>
      <c r="F519" s="7" t="s">
        <v>46</v>
      </c>
      <c r="G519" s="7" t="s">
        <v>569</v>
      </c>
      <c r="H519" s="7" t="s">
        <v>570</v>
      </c>
      <c r="I519" s="7" t="s">
        <v>49</v>
      </c>
      <c r="J519" s="7" t="s">
        <v>50</v>
      </c>
      <c r="K519" s="7" t="s">
        <v>62</v>
      </c>
      <c r="L519" s="7" t="s">
        <v>63</v>
      </c>
      <c r="M519" s="8">
        <v>10000</v>
      </c>
      <c r="N519" s="8">
        <v>7830</v>
      </c>
      <c r="O519" s="8">
        <v>0</v>
      </c>
      <c r="P519" s="8">
        <v>7333.35</v>
      </c>
      <c r="Q519" s="8">
        <v>7333.35</v>
      </c>
      <c r="R519" s="8">
        <v>10000</v>
      </c>
      <c r="S519" s="4">
        <f t="shared" si="55"/>
        <v>2666.6499999999996</v>
      </c>
      <c r="T519" s="6">
        <f t="shared" si="56"/>
        <v>0.73329999999999995</v>
      </c>
      <c r="U519" s="4">
        <f t="shared" si="57"/>
        <v>496.64999999999964</v>
      </c>
      <c r="V519" s="6">
        <f t="shared" si="58"/>
        <v>0.93659999999999999</v>
      </c>
      <c r="W519" s="4">
        <f t="shared" si="59"/>
        <v>2666.6499999999996</v>
      </c>
      <c r="X519" s="6">
        <f t="shared" si="60"/>
        <v>0.73329999999999995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 t="s">
        <v>45</v>
      </c>
      <c r="F520" s="7" t="s">
        <v>46</v>
      </c>
      <c r="G520" s="7" t="s">
        <v>569</v>
      </c>
      <c r="H520" s="7" t="s">
        <v>570</v>
      </c>
      <c r="I520" s="7" t="s">
        <v>49</v>
      </c>
      <c r="J520" s="7" t="s">
        <v>50</v>
      </c>
      <c r="K520" s="7" t="s">
        <v>416</v>
      </c>
      <c r="L520" s="7" t="s">
        <v>417</v>
      </c>
      <c r="M520" s="8">
        <v>7000</v>
      </c>
      <c r="N520" s="8">
        <v>5966</v>
      </c>
      <c r="O520" s="8">
        <v>0</v>
      </c>
      <c r="P520" s="8">
        <v>5389.5</v>
      </c>
      <c r="Q520" s="8">
        <v>5389.5</v>
      </c>
      <c r="R520" s="8">
        <v>7000</v>
      </c>
      <c r="S520" s="4">
        <f t="shared" si="55"/>
        <v>1610.5</v>
      </c>
      <c r="T520" s="6">
        <f t="shared" si="56"/>
        <v>0.76990000000000003</v>
      </c>
      <c r="U520" s="4">
        <f t="shared" si="57"/>
        <v>576.5</v>
      </c>
      <c r="V520" s="6">
        <f t="shared" si="58"/>
        <v>0.90339999999999998</v>
      </c>
      <c r="W520" s="4">
        <f t="shared" si="59"/>
        <v>1610.5</v>
      </c>
      <c r="X520" s="6">
        <f t="shared" si="60"/>
        <v>0.76990000000000003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 t="s">
        <v>45</v>
      </c>
      <c r="F521" s="7" t="s">
        <v>46</v>
      </c>
      <c r="G521" s="7" t="s">
        <v>569</v>
      </c>
      <c r="H521" s="7" t="s">
        <v>570</v>
      </c>
      <c r="I521" s="7" t="s">
        <v>49</v>
      </c>
      <c r="J521" s="7" t="s">
        <v>50</v>
      </c>
      <c r="K521" s="7" t="s">
        <v>114</v>
      </c>
      <c r="L521" s="7" t="s">
        <v>115</v>
      </c>
      <c r="M521" s="8">
        <v>3200</v>
      </c>
      <c r="N521" s="8">
        <v>3216</v>
      </c>
      <c r="O521" s="8">
        <v>0</v>
      </c>
      <c r="P521" s="8">
        <v>3216</v>
      </c>
      <c r="Q521" s="8">
        <v>3216</v>
      </c>
      <c r="R521" s="8">
        <v>3200</v>
      </c>
      <c r="S521" s="4">
        <f t="shared" si="55"/>
        <v>-16</v>
      </c>
      <c r="T521" s="6">
        <f t="shared" si="56"/>
        <v>1.0049999999999999</v>
      </c>
      <c r="U521" s="4">
        <f t="shared" si="57"/>
        <v>0</v>
      </c>
      <c r="V521" s="6">
        <f t="shared" si="58"/>
        <v>1</v>
      </c>
      <c r="W521" s="4">
        <f t="shared" si="59"/>
        <v>-16</v>
      </c>
      <c r="X521" s="6">
        <f t="shared" si="60"/>
        <v>1.0049999999999999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>
        <f>IF(E522="","",IF(AND(H522=H523,J522=J523),"",MAX($D$3:D521)+1))</f>
        <v>73</v>
      </c>
      <c r="E522" s="7" t="s">
        <v>45</v>
      </c>
      <c r="F522" s="7" t="s">
        <v>46</v>
      </c>
      <c r="G522" s="7" t="s">
        <v>569</v>
      </c>
      <c r="H522" s="7" t="s">
        <v>570</v>
      </c>
      <c r="I522" s="7" t="s">
        <v>49</v>
      </c>
      <c r="J522" s="7" t="s">
        <v>50</v>
      </c>
      <c r="K522" s="7" t="s">
        <v>116</v>
      </c>
      <c r="L522" s="7" t="s">
        <v>117</v>
      </c>
      <c r="M522" s="8">
        <v>6000</v>
      </c>
      <c r="N522" s="8">
        <v>6000</v>
      </c>
      <c r="O522" s="8">
        <v>0</v>
      </c>
      <c r="P522" s="8">
        <v>5250</v>
      </c>
      <c r="Q522" s="8">
        <v>5250</v>
      </c>
      <c r="R522" s="8">
        <v>6000</v>
      </c>
      <c r="S522" s="4">
        <f t="shared" si="55"/>
        <v>750</v>
      </c>
      <c r="T522" s="6">
        <f t="shared" si="56"/>
        <v>0.875</v>
      </c>
      <c r="U522" s="4">
        <f t="shared" si="57"/>
        <v>750</v>
      </c>
      <c r="V522" s="6">
        <f t="shared" si="58"/>
        <v>0.875</v>
      </c>
      <c r="W522" s="4">
        <f t="shared" si="59"/>
        <v>750</v>
      </c>
      <c r="X522" s="6">
        <f t="shared" si="60"/>
        <v>0.875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 t="s">
        <v>45</v>
      </c>
      <c r="F523" s="7" t="s">
        <v>46</v>
      </c>
      <c r="G523" s="7" t="s">
        <v>569</v>
      </c>
      <c r="H523" s="7" t="s">
        <v>570</v>
      </c>
      <c r="I523" s="7" t="s">
        <v>64</v>
      </c>
      <c r="J523" s="7" t="s">
        <v>65</v>
      </c>
      <c r="K523" s="7" t="s">
        <v>66</v>
      </c>
      <c r="L523" s="7" t="s">
        <v>587</v>
      </c>
      <c r="M523" s="8">
        <v>9300</v>
      </c>
      <c r="N523" s="8">
        <v>11661.36</v>
      </c>
      <c r="O523" s="8">
        <v>0</v>
      </c>
      <c r="P523" s="8">
        <v>11625.73</v>
      </c>
      <c r="Q523" s="8">
        <v>11625.73</v>
      </c>
      <c r="R523" s="8">
        <v>9300</v>
      </c>
      <c r="S523" s="4">
        <f t="shared" si="55"/>
        <v>-2325.7299999999996</v>
      </c>
      <c r="T523" s="6">
        <f t="shared" si="56"/>
        <v>1.2501</v>
      </c>
      <c r="U523" s="4">
        <f t="shared" si="57"/>
        <v>35.630000000001019</v>
      </c>
      <c r="V523" s="6">
        <f t="shared" si="58"/>
        <v>0.99690000000000001</v>
      </c>
      <c r="W523" s="4">
        <f t="shared" si="59"/>
        <v>-2325.7299999999996</v>
      </c>
      <c r="X523" s="6">
        <f t="shared" si="60"/>
        <v>1.2501</v>
      </c>
    </row>
    <row r="524" spans="1:24" x14ac:dyDescent="0.2">
      <c r="A524" t="str">
        <f>IF(AND(ABS(S524)&gt;Input!$A$3,ABS(1-T524)&gt;Input!$A$4),MAX($A$3:A523)+1,"")</f>
        <v/>
      </c>
      <c r="B524">
        <f>IF(AND(ABS(U524)&gt;Input!$B$3,ABS(1-V524)&gt;Input!$B$4),MAX($B$3:B523)+1,"")</f>
        <v>25</v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 t="s">
        <v>45</v>
      </c>
      <c r="F524" s="7" t="s">
        <v>46</v>
      </c>
      <c r="G524" s="7" t="s">
        <v>569</v>
      </c>
      <c r="H524" s="7" t="s">
        <v>570</v>
      </c>
      <c r="I524" s="7" t="s">
        <v>64</v>
      </c>
      <c r="J524" s="7" t="s">
        <v>65</v>
      </c>
      <c r="K524" s="7" t="s">
        <v>588</v>
      </c>
      <c r="L524" s="7" t="s">
        <v>589</v>
      </c>
      <c r="M524" s="8">
        <v>0</v>
      </c>
      <c r="N524" s="8">
        <v>25000</v>
      </c>
      <c r="O524" s="8">
        <v>0</v>
      </c>
      <c r="P524" s="8">
        <v>0</v>
      </c>
      <c r="Q524" s="8">
        <v>0</v>
      </c>
      <c r="R524" s="8">
        <v>0</v>
      </c>
      <c r="S524" s="4">
        <f t="shared" si="55"/>
        <v>0</v>
      </c>
      <c r="T524" s="6">
        <f t="shared" si="56"/>
        <v>0</v>
      </c>
      <c r="U524" s="4">
        <f t="shared" si="57"/>
        <v>25000</v>
      </c>
      <c r="V524" s="6">
        <f t="shared" si="58"/>
        <v>0</v>
      </c>
      <c r="W524" s="4">
        <f t="shared" si="59"/>
        <v>0</v>
      </c>
      <c r="X524" s="6">
        <f t="shared" si="60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>
        <f>IF(AND(ABS(W525)&gt;Input!$C$3,ABS(1-X525)&gt;Input!$C$4),MAX($C$3:C524)+1,"")</f>
        <v>57</v>
      </c>
      <c r="D525" t="str">
        <f>IF(E525="","",IF(AND(H525=H526,J525=J526),"",MAX($D$3:D524)+1))</f>
        <v/>
      </c>
      <c r="E525" s="7" t="s">
        <v>45</v>
      </c>
      <c r="F525" s="7" t="s">
        <v>46</v>
      </c>
      <c r="G525" s="7" t="s">
        <v>569</v>
      </c>
      <c r="H525" s="7" t="s">
        <v>570</v>
      </c>
      <c r="I525" s="7" t="s">
        <v>64</v>
      </c>
      <c r="J525" s="7" t="s">
        <v>65</v>
      </c>
      <c r="K525" s="7" t="s">
        <v>70</v>
      </c>
      <c r="L525" s="7" t="s">
        <v>71</v>
      </c>
      <c r="M525" s="8">
        <v>3900</v>
      </c>
      <c r="N525" s="8">
        <v>3900</v>
      </c>
      <c r="O525" s="8">
        <v>0</v>
      </c>
      <c r="P525" s="8">
        <v>1868.99</v>
      </c>
      <c r="Q525" s="8">
        <v>1868.99</v>
      </c>
      <c r="R525" s="8">
        <v>31400</v>
      </c>
      <c r="S525" s="4">
        <f t="shared" si="55"/>
        <v>2031.01</v>
      </c>
      <c r="T525" s="6">
        <f t="shared" si="56"/>
        <v>0.47920000000000001</v>
      </c>
      <c r="U525" s="4">
        <f t="shared" si="57"/>
        <v>2031.01</v>
      </c>
      <c r="V525" s="6">
        <f t="shared" si="58"/>
        <v>0.47920000000000001</v>
      </c>
      <c r="W525" s="4">
        <f t="shared" si="59"/>
        <v>29531.01</v>
      </c>
      <c r="X525" s="6">
        <f t="shared" si="60"/>
        <v>5.9499999999999997E-2</v>
      </c>
    </row>
    <row r="526" spans="1:24" x14ac:dyDescent="0.2">
      <c r="A526">
        <f>IF(AND(ABS(S526)&gt;Input!$A$3,ABS(1-T526)&gt;Input!$A$4),MAX($A$3:A525)+1,"")</f>
        <v>51</v>
      </c>
      <c r="B526" t="str">
        <f>IF(AND(ABS(U526)&gt;Input!$B$3,ABS(1-V526)&gt;Input!$B$4),MAX($B$3:B525)+1,"")</f>
        <v/>
      </c>
      <c r="C526">
        <f>IF(AND(ABS(W526)&gt;Input!$C$3,ABS(1-X526)&gt;Input!$C$4),MAX($C$3:C525)+1,"")</f>
        <v>58</v>
      </c>
      <c r="D526" t="str">
        <f>IF(E526="","",IF(AND(H526=H527,J526=J527),"",MAX($D$3:D525)+1))</f>
        <v/>
      </c>
      <c r="E526" s="7" t="s">
        <v>45</v>
      </c>
      <c r="F526" s="7" t="s">
        <v>46</v>
      </c>
      <c r="G526" s="7" t="s">
        <v>569</v>
      </c>
      <c r="H526" s="7" t="s">
        <v>570</v>
      </c>
      <c r="I526" s="7" t="s">
        <v>64</v>
      </c>
      <c r="J526" s="7" t="s">
        <v>65</v>
      </c>
      <c r="K526" s="7" t="s">
        <v>135</v>
      </c>
      <c r="L526" s="7" t="s">
        <v>136</v>
      </c>
      <c r="M526" s="8">
        <v>5000</v>
      </c>
      <c r="N526" s="8">
        <v>16284.67</v>
      </c>
      <c r="O526" s="8">
        <v>8220</v>
      </c>
      <c r="P526" s="8">
        <v>7974.38</v>
      </c>
      <c r="Q526" s="8">
        <v>7974.38</v>
      </c>
      <c r="R526" s="8">
        <v>5000</v>
      </c>
      <c r="S526" s="4">
        <f t="shared" si="55"/>
        <v>-11194.380000000001</v>
      </c>
      <c r="T526" s="6">
        <f t="shared" si="56"/>
        <v>3.2389000000000001</v>
      </c>
      <c r="U526" s="4">
        <f t="shared" si="57"/>
        <v>90.289999999999964</v>
      </c>
      <c r="V526" s="6">
        <f t="shared" si="58"/>
        <v>0.99450000000000005</v>
      </c>
      <c r="W526" s="4">
        <f t="shared" si="59"/>
        <v>-11194.380000000001</v>
      </c>
      <c r="X526" s="6">
        <f t="shared" si="60"/>
        <v>3.2389000000000001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 t="s">
        <v>45</v>
      </c>
      <c r="F527" s="7" t="s">
        <v>46</v>
      </c>
      <c r="G527" s="7" t="s">
        <v>569</v>
      </c>
      <c r="H527" s="7" t="s">
        <v>570</v>
      </c>
      <c r="I527" s="7" t="s">
        <v>64</v>
      </c>
      <c r="J527" s="7" t="s">
        <v>65</v>
      </c>
      <c r="K527" s="7" t="s">
        <v>590</v>
      </c>
      <c r="L527" s="7" t="s">
        <v>591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4">
        <f t="shared" si="55"/>
        <v>0</v>
      </c>
      <c r="T527" s="6">
        <f t="shared" si="56"/>
        <v>0</v>
      </c>
      <c r="U527" s="4">
        <f t="shared" si="57"/>
        <v>0</v>
      </c>
      <c r="V527" s="6">
        <f t="shared" si="58"/>
        <v>0</v>
      </c>
      <c r="W527" s="4">
        <f t="shared" si="59"/>
        <v>0</v>
      </c>
      <c r="X527" s="6">
        <f t="shared" si="60"/>
        <v>0</v>
      </c>
    </row>
    <row r="528" spans="1:24" x14ac:dyDescent="0.2">
      <c r="A528">
        <f>IF(AND(ABS(S528)&gt;Input!$A$3,ABS(1-T528)&gt;Input!$A$4),MAX($A$3:A527)+1,"")</f>
        <v>52</v>
      </c>
      <c r="B528">
        <f>IF(AND(ABS(U528)&gt;Input!$B$3,ABS(1-V528)&gt;Input!$B$4),MAX($B$3:B527)+1,"")</f>
        <v>26</v>
      </c>
      <c r="C528">
        <f>IF(AND(ABS(W528)&gt;Input!$C$3,ABS(1-X528)&gt;Input!$C$4),MAX($C$3:C527)+1,"")</f>
        <v>59</v>
      </c>
      <c r="D528" t="str">
        <f>IF(E528="","",IF(AND(H528=H529,J528=J529),"",MAX($D$3:D527)+1))</f>
        <v/>
      </c>
      <c r="E528" s="7" t="s">
        <v>45</v>
      </c>
      <c r="F528" s="7" t="s">
        <v>46</v>
      </c>
      <c r="G528" s="7" t="s">
        <v>569</v>
      </c>
      <c r="H528" s="7" t="s">
        <v>570</v>
      </c>
      <c r="I528" s="7" t="s">
        <v>64</v>
      </c>
      <c r="J528" s="7" t="s">
        <v>65</v>
      </c>
      <c r="K528" s="7" t="s">
        <v>592</v>
      </c>
      <c r="L528" s="7" t="s">
        <v>593</v>
      </c>
      <c r="M528" s="8">
        <v>62629</v>
      </c>
      <c r="N528" s="8">
        <v>62629</v>
      </c>
      <c r="O528" s="8">
        <v>0</v>
      </c>
      <c r="P528" s="8">
        <v>14307.75</v>
      </c>
      <c r="Q528" s="8">
        <v>14307.75</v>
      </c>
      <c r="R528" s="8">
        <v>62629</v>
      </c>
      <c r="S528" s="4">
        <f t="shared" si="55"/>
        <v>48321.25</v>
      </c>
      <c r="T528" s="6">
        <f t="shared" si="56"/>
        <v>0.22850000000000001</v>
      </c>
      <c r="U528" s="4">
        <f t="shared" si="57"/>
        <v>48321.25</v>
      </c>
      <c r="V528" s="6">
        <f t="shared" si="58"/>
        <v>0.22850000000000001</v>
      </c>
      <c r="W528" s="4">
        <f t="shared" si="59"/>
        <v>48321.25</v>
      </c>
      <c r="X528" s="6">
        <f t="shared" si="60"/>
        <v>0.22850000000000001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 t="s">
        <v>45</v>
      </c>
      <c r="F529" s="7" t="s">
        <v>46</v>
      </c>
      <c r="G529" s="7" t="s">
        <v>569</v>
      </c>
      <c r="H529" s="7" t="s">
        <v>570</v>
      </c>
      <c r="I529" s="7" t="s">
        <v>64</v>
      </c>
      <c r="J529" s="7" t="s">
        <v>65</v>
      </c>
      <c r="K529" s="7" t="s">
        <v>594</v>
      </c>
      <c r="L529" s="7" t="s">
        <v>595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4">
        <f t="shared" si="55"/>
        <v>0</v>
      </c>
      <c r="T529" s="6">
        <f t="shared" si="56"/>
        <v>0</v>
      </c>
      <c r="U529" s="4">
        <f t="shared" si="57"/>
        <v>0</v>
      </c>
      <c r="V529" s="6">
        <f t="shared" si="58"/>
        <v>0</v>
      </c>
      <c r="W529" s="4">
        <f t="shared" si="59"/>
        <v>0</v>
      </c>
      <c r="X529" s="6">
        <f t="shared" si="60"/>
        <v>0</v>
      </c>
    </row>
    <row r="530" spans="1:24" x14ac:dyDescent="0.2">
      <c r="A530">
        <f>IF(AND(ABS(S530)&gt;Input!$A$3,ABS(1-T530)&gt;Input!$A$4),MAX($A$3:A529)+1,"")</f>
        <v>53</v>
      </c>
      <c r="B530" t="str">
        <f>IF(AND(ABS(U530)&gt;Input!$B$3,ABS(1-V530)&gt;Input!$B$4),MAX($B$3:B529)+1,"")</f>
        <v/>
      </c>
      <c r="C530">
        <f>IF(AND(ABS(W530)&gt;Input!$C$3,ABS(1-X530)&gt;Input!$C$4),MAX($C$3:C529)+1,"")</f>
        <v>60</v>
      </c>
      <c r="D530" t="str">
        <f>IF(E530="","",IF(AND(H530=H531,J530=J531),"",MAX($D$3:D529)+1))</f>
        <v/>
      </c>
      <c r="E530" s="7" t="s">
        <v>45</v>
      </c>
      <c r="F530" s="7" t="s">
        <v>46</v>
      </c>
      <c r="G530" s="7" t="s">
        <v>569</v>
      </c>
      <c r="H530" s="7" t="s">
        <v>570</v>
      </c>
      <c r="I530" s="7" t="s">
        <v>64</v>
      </c>
      <c r="J530" s="7" t="s">
        <v>65</v>
      </c>
      <c r="K530" s="7" t="s">
        <v>596</v>
      </c>
      <c r="L530" s="7" t="s">
        <v>597</v>
      </c>
      <c r="M530" s="8">
        <v>90209</v>
      </c>
      <c r="N530" s="8">
        <v>196187.5</v>
      </c>
      <c r="O530" s="8">
        <v>38193.199999999997</v>
      </c>
      <c r="P530" s="8">
        <v>157994.29999999999</v>
      </c>
      <c r="Q530" s="8">
        <v>157994.29999999999</v>
      </c>
      <c r="R530" s="8">
        <v>142739</v>
      </c>
      <c r="S530" s="4">
        <f t="shared" si="55"/>
        <v>-105978.49999999999</v>
      </c>
      <c r="T530" s="6">
        <f t="shared" si="56"/>
        <v>2.1747999999999998</v>
      </c>
      <c r="U530" s="4">
        <f t="shared" si="57"/>
        <v>0</v>
      </c>
      <c r="V530" s="6">
        <f t="shared" si="58"/>
        <v>1</v>
      </c>
      <c r="W530" s="4">
        <f t="shared" si="59"/>
        <v>-53448.499999999985</v>
      </c>
      <c r="X530" s="6">
        <f t="shared" si="60"/>
        <v>1.3744000000000001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 t="s">
        <v>45</v>
      </c>
      <c r="F531" s="7" t="s">
        <v>46</v>
      </c>
      <c r="G531" s="7" t="s">
        <v>569</v>
      </c>
      <c r="H531" s="7" t="s">
        <v>570</v>
      </c>
      <c r="I531" s="7" t="s">
        <v>64</v>
      </c>
      <c r="J531" s="7" t="s">
        <v>65</v>
      </c>
      <c r="K531" s="7" t="s">
        <v>598</v>
      </c>
      <c r="L531" s="7" t="s">
        <v>599</v>
      </c>
      <c r="M531" s="8">
        <v>250</v>
      </c>
      <c r="N531" s="8">
        <v>250</v>
      </c>
      <c r="O531" s="8">
        <v>0</v>
      </c>
      <c r="P531" s="8">
        <v>83.49</v>
      </c>
      <c r="Q531" s="8">
        <v>83.49</v>
      </c>
      <c r="R531" s="8">
        <v>250</v>
      </c>
      <c r="S531" s="4">
        <f t="shared" si="55"/>
        <v>166.51</v>
      </c>
      <c r="T531" s="6">
        <f t="shared" si="56"/>
        <v>0.33400000000000002</v>
      </c>
      <c r="U531" s="4">
        <f t="shared" si="57"/>
        <v>166.51</v>
      </c>
      <c r="V531" s="6">
        <f t="shared" si="58"/>
        <v>0.33400000000000002</v>
      </c>
      <c r="W531" s="4">
        <f t="shared" si="59"/>
        <v>166.51</v>
      </c>
      <c r="X531" s="6">
        <f t="shared" si="60"/>
        <v>0.33400000000000002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 t="s">
        <v>45</v>
      </c>
      <c r="F532" s="7" t="s">
        <v>46</v>
      </c>
      <c r="G532" s="7" t="s">
        <v>569</v>
      </c>
      <c r="H532" s="7" t="s">
        <v>570</v>
      </c>
      <c r="I532" s="7" t="s">
        <v>64</v>
      </c>
      <c r="J532" s="7" t="s">
        <v>65</v>
      </c>
      <c r="K532" s="7" t="s">
        <v>600</v>
      </c>
      <c r="L532" s="7" t="s">
        <v>601</v>
      </c>
      <c r="M532" s="8">
        <v>250</v>
      </c>
      <c r="N532" s="8">
        <v>250</v>
      </c>
      <c r="O532" s="8">
        <v>0</v>
      </c>
      <c r="P532" s="8">
        <v>35.880000000000003</v>
      </c>
      <c r="Q532" s="8">
        <v>35.880000000000003</v>
      </c>
      <c r="R532" s="8">
        <v>250</v>
      </c>
      <c r="S532" s="4">
        <f t="shared" si="55"/>
        <v>214.12</v>
      </c>
      <c r="T532" s="6">
        <f t="shared" si="56"/>
        <v>0.14349999999999999</v>
      </c>
      <c r="U532" s="4">
        <f t="shared" si="57"/>
        <v>214.12</v>
      </c>
      <c r="V532" s="6">
        <f t="shared" si="58"/>
        <v>0.14349999999999999</v>
      </c>
      <c r="W532" s="4">
        <f t="shared" si="59"/>
        <v>214.12</v>
      </c>
      <c r="X532" s="6">
        <f t="shared" si="60"/>
        <v>0.14349999999999999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 t="s">
        <v>45</v>
      </c>
      <c r="F533" s="7" t="s">
        <v>46</v>
      </c>
      <c r="G533" s="7" t="s">
        <v>569</v>
      </c>
      <c r="H533" s="7" t="s">
        <v>570</v>
      </c>
      <c r="I533" s="7" t="s">
        <v>64</v>
      </c>
      <c r="J533" s="7" t="s">
        <v>65</v>
      </c>
      <c r="K533" s="7" t="s">
        <v>602</v>
      </c>
      <c r="L533" s="7" t="s">
        <v>603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4">
        <f t="shared" si="55"/>
        <v>0</v>
      </c>
      <c r="T533" s="6">
        <f t="shared" si="56"/>
        <v>0</v>
      </c>
      <c r="U533" s="4">
        <f t="shared" si="57"/>
        <v>0</v>
      </c>
      <c r="V533" s="6">
        <f t="shared" si="58"/>
        <v>0</v>
      </c>
      <c r="W533" s="4">
        <f t="shared" si="59"/>
        <v>0</v>
      </c>
      <c r="X533" s="6">
        <f t="shared" si="60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>
        <f>IF(E534="","",IF(AND(H534=H535,J534=J535),"",MAX($D$3:D533)+1))</f>
        <v>74</v>
      </c>
      <c r="E534" s="7" t="s">
        <v>45</v>
      </c>
      <c r="F534" s="7" t="s">
        <v>46</v>
      </c>
      <c r="G534" s="7" t="s">
        <v>569</v>
      </c>
      <c r="H534" s="7" t="s">
        <v>570</v>
      </c>
      <c r="I534" s="7" t="s">
        <v>64</v>
      </c>
      <c r="J534" s="7" t="s">
        <v>65</v>
      </c>
      <c r="K534" s="7" t="s">
        <v>604</v>
      </c>
      <c r="L534" s="7" t="s">
        <v>605</v>
      </c>
      <c r="M534" s="8">
        <v>20115</v>
      </c>
      <c r="N534" s="8">
        <v>28446</v>
      </c>
      <c r="O534" s="8">
        <v>1486.84</v>
      </c>
      <c r="P534" s="8">
        <v>18863</v>
      </c>
      <c r="Q534" s="8">
        <v>18863</v>
      </c>
      <c r="R534" s="8">
        <v>20115</v>
      </c>
      <c r="S534" s="4">
        <f t="shared" si="55"/>
        <v>-234.84000000000015</v>
      </c>
      <c r="T534" s="6">
        <f t="shared" si="56"/>
        <v>1.0117</v>
      </c>
      <c r="U534" s="4">
        <f t="shared" si="57"/>
        <v>8096.16</v>
      </c>
      <c r="V534" s="6">
        <f t="shared" si="58"/>
        <v>0.71540000000000004</v>
      </c>
      <c r="W534" s="4">
        <f t="shared" si="59"/>
        <v>-234.84000000000015</v>
      </c>
      <c r="X534" s="6">
        <f t="shared" si="60"/>
        <v>1.0117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 t="s">
        <v>45</v>
      </c>
      <c r="F535" s="7" t="s">
        <v>46</v>
      </c>
      <c r="G535" s="7" t="s">
        <v>569</v>
      </c>
      <c r="H535" s="7" t="s">
        <v>570</v>
      </c>
      <c r="I535" s="7" t="s">
        <v>74</v>
      </c>
      <c r="J535" s="7" t="s">
        <v>75</v>
      </c>
      <c r="K535" s="7" t="s">
        <v>76</v>
      </c>
      <c r="L535" s="7" t="s">
        <v>77</v>
      </c>
      <c r="M535" s="8">
        <v>5000</v>
      </c>
      <c r="N535" s="8">
        <v>5000</v>
      </c>
      <c r="O535" s="8">
        <v>0</v>
      </c>
      <c r="P535" s="8">
        <v>4934.63</v>
      </c>
      <c r="Q535" s="8">
        <v>4934.63</v>
      </c>
      <c r="R535" s="8">
        <v>5000</v>
      </c>
      <c r="S535" s="4">
        <f t="shared" si="55"/>
        <v>65.369999999999891</v>
      </c>
      <c r="T535" s="6">
        <f t="shared" si="56"/>
        <v>0.9869</v>
      </c>
      <c r="U535" s="4">
        <f t="shared" si="57"/>
        <v>65.369999999999891</v>
      </c>
      <c r="V535" s="6">
        <f t="shared" si="58"/>
        <v>0.9869</v>
      </c>
      <c r="W535" s="4">
        <f t="shared" si="59"/>
        <v>65.369999999999891</v>
      </c>
      <c r="X535" s="6">
        <f t="shared" si="60"/>
        <v>0.9869</v>
      </c>
    </row>
    <row r="536" spans="1:24" x14ac:dyDescent="0.2">
      <c r="A536">
        <f>IF(AND(ABS(S536)&gt;Input!$A$3,ABS(1-T536)&gt;Input!$A$4),MAX($A$3:A535)+1,"")</f>
        <v>54</v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 t="s">
        <v>45</v>
      </c>
      <c r="F536" s="7" t="s">
        <v>46</v>
      </c>
      <c r="G536" s="7" t="s">
        <v>569</v>
      </c>
      <c r="H536" s="7" t="s">
        <v>570</v>
      </c>
      <c r="I536" s="7" t="s">
        <v>74</v>
      </c>
      <c r="J536" s="7" t="s">
        <v>75</v>
      </c>
      <c r="K536" s="7" t="s">
        <v>141</v>
      </c>
      <c r="L536" s="7" t="s">
        <v>278</v>
      </c>
      <c r="M536" s="8">
        <v>50000</v>
      </c>
      <c r="N536" s="8">
        <v>63503.11</v>
      </c>
      <c r="O536" s="8">
        <v>0</v>
      </c>
      <c r="P536" s="8">
        <v>65585.259999999995</v>
      </c>
      <c r="Q536" s="8">
        <v>65585.259999999995</v>
      </c>
      <c r="R536" s="8">
        <v>60000</v>
      </c>
      <c r="S536" s="4">
        <f t="shared" si="55"/>
        <v>-15585.259999999995</v>
      </c>
      <c r="T536" s="6">
        <f t="shared" si="56"/>
        <v>1.3117000000000001</v>
      </c>
      <c r="U536" s="4">
        <f t="shared" si="57"/>
        <v>-2082.1499999999942</v>
      </c>
      <c r="V536" s="6">
        <f t="shared" si="58"/>
        <v>1.0327999999999999</v>
      </c>
      <c r="W536" s="4">
        <f t="shared" si="59"/>
        <v>-5585.2599999999948</v>
      </c>
      <c r="X536" s="6">
        <f t="shared" si="60"/>
        <v>1.0931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 t="s">
        <v>45</v>
      </c>
      <c r="F537" s="7" t="s">
        <v>46</v>
      </c>
      <c r="G537" s="7" t="s">
        <v>569</v>
      </c>
      <c r="H537" s="7" t="s">
        <v>570</v>
      </c>
      <c r="I537" s="7" t="s">
        <v>74</v>
      </c>
      <c r="J537" s="7" t="s">
        <v>75</v>
      </c>
      <c r="K537" s="7" t="s">
        <v>172</v>
      </c>
      <c r="L537" s="7" t="s">
        <v>606</v>
      </c>
      <c r="M537" s="8">
        <v>2000</v>
      </c>
      <c r="N537" s="8">
        <v>2731.23</v>
      </c>
      <c r="O537" s="8">
        <v>779.62</v>
      </c>
      <c r="P537" s="8">
        <v>1917.27</v>
      </c>
      <c r="Q537" s="8">
        <v>1917.27</v>
      </c>
      <c r="R537" s="8">
        <v>2000</v>
      </c>
      <c r="S537" s="4">
        <f t="shared" si="55"/>
        <v>-696.88999999999987</v>
      </c>
      <c r="T537" s="6">
        <f t="shared" si="56"/>
        <v>1.3484</v>
      </c>
      <c r="U537" s="4">
        <f t="shared" si="57"/>
        <v>34.340000000000146</v>
      </c>
      <c r="V537" s="6">
        <f t="shared" si="58"/>
        <v>0.98740000000000006</v>
      </c>
      <c r="W537" s="4">
        <f t="shared" si="59"/>
        <v>-696.88999999999987</v>
      </c>
      <c r="X537" s="6">
        <f t="shared" si="60"/>
        <v>1.3484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 t="s">
        <v>45</v>
      </c>
      <c r="F538" s="7" t="s">
        <v>46</v>
      </c>
      <c r="G538" s="7" t="s">
        <v>569</v>
      </c>
      <c r="H538" s="7" t="s">
        <v>570</v>
      </c>
      <c r="I538" s="7" t="s">
        <v>74</v>
      </c>
      <c r="J538" s="7" t="s">
        <v>75</v>
      </c>
      <c r="K538" s="7" t="s">
        <v>390</v>
      </c>
      <c r="L538" s="7" t="s">
        <v>607</v>
      </c>
      <c r="M538" s="8">
        <v>10000</v>
      </c>
      <c r="N538" s="8">
        <v>15477.88</v>
      </c>
      <c r="O538" s="8">
        <v>4435.59</v>
      </c>
      <c r="P538" s="8">
        <v>9751.16</v>
      </c>
      <c r="Q538" s="8">
        <v>9751.16</v>
      </c>
      <c r="R538" s="8">
        <v>10000</v>
      </c>
      <c r="S538" s="4">
        <f t="shared" si="55"/>
        <v>-4186.75</v>
      </c>
      <c r="T538" s="6">
        <f t="shared" si="56"/>
        <v>1.4187000000000001</v>
      </c>
      <c r="U538" s="4">
        <f t="shared" si="57"/>
        <v>1291.1299999999992</v>
      </c>
      <c r="V538" s="6">
        <f t="shared" si="58"/>
        <v>0.91659999999999997</v>
      </c>
      <c r="W538" s="4">
        <f t="shared" si="59"/>
        <v>-4186.75</v>
      </c>
      <c r="X538" s="6">
        <f t="shared" si="60"/>
        <v>1.4187000000000001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 t="s">
        <v>45</v>
      </c>
      <c r="F539" s="7" t="s">
        <v>46</v>
      </c>
      <c r="G539" s="7" t="s">
        <v>569</v>
      </c>
      <c r="H539" s="7" t="s">
        <v>570</v>
      </c>
      <c r="I539" s="7" t="s">
        <v>74</v>
      </c>
      <c r="J539" s="7" t="s">
        <v>75</v>
      </c>
      <c r="K539" s="7" t="s">
        <v>247</v>
      </c>
      <c r="L539" s="7" t="s">
        <v>608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4">
        <f t="shared" si="55"/>
        <v>0</v>
      </c>
      <c r="T539" s="6">
        <f t="shared" si="56"/>
        <v>0</v>
      </c>
      <c r="U539" s="4">
        <f t="shared" si="57"/>
        <v>0</v>
      </c>
      <c r="V539" s="6">
        <f t="shared" si="58"/>
        <v>0</v>
      </c>
      <c r="W539" s="4">
        <f t="shared" si="59"/>
        <v>0</v>
      </c>
      <c r="X539" s="6">
        <f t="shared" si="60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 t="s">
        <v>45</v>
      </c>
      <c r="F540" s="7" t="s">
        <v>46</v>
      </c>
      <c r="G540" s="7" t="s">
        <v>569</v>
      </c>
      <c r="H540" s="7" t="s">
        <v>570</v>
      </c>
      <c r="I540" s="7" t="s">
        <v>74</v>
      </c>
      <c r="J540" s="7" t="s">
        <v>75</v>
      </c>
      <c r="K540" s="7" t="s">
        <v>174</v>
      </c>
      <c r="L540" s="7" t="s">
        <v>609</v>
      </c>
      <c r="M540" s="8">
        <v>500</v>
      </c>
      <c r="N540" s="8">
        <v>500</v>
      </c>
      <c r="O540" s="8">
        <v>0</v>
      </c>
      <c r="P540" s="8">
        <v>252.22</v>
      </c>
      <c r="Q540" s="8">
        <v>252.22</v>
      </c>
      <c r="R540" s="8">
        <v>500</v>
      </c>
      <c r="S540" s="4">
        <f t="shared" si="55"/>
        <v>247.78</v>
      </c>
      <c r="T540" s="6">
        <f t="shared" si="56"/>
        <v>0.50439999999999996</v>
      </c>
      <c r="U540" s="4">
        <f t="shared" si="57"/>
        <v>247.78</v>
      </c>
      <c r="V540" s="6">
        <f t="shared" si="58"/>
        <v>0.50439999999999996</v>
      </c>
      <c r="W540" s="4">
        <f t="shared" si="59"/>
        <v>247.78</v>
      </c>
      <c r="X540" s="6">
        <f t="shared" si="60"/>
        <v>0.50439999999999996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 t="s">
        <v>45</v>
      </c>
      <c r="F541" s="7" t="s">
        <v>46</v>
      </c>
      <c r="G541" s="7" t="s">
        <v>569</v>
      </c>
      <c r="H541" s="7" t="s">
        <v>570</v>
      </c>
      <c r="I541" s="7" t="s">
        <v>74</v>
      </c>
      <c r="J541" s="7" t="s">
        <v>75</v>
      </c>
      <c r="K541" s="7" t="s">
        <v>610</v>
      </c>
      <c r="L541" s="7" t="s">
        <v>611</v>
      </c>
      <c r="M541" s="8">
        <v>2500</v>
      </c>
      <c r="N541" s="8">
        <v>2773.95</v>
      </c>
      <c r="O541" s="8">
        <v>0</v>
      </c>
      <c r="P541" s="8">
        <v>2634.63</v>
      </c>
      <c r="Q541" s="8">
        <v>2634.63</v>
      </c>
      <c r="R541" s="8">
        <v>2500</v>
      </c>
      <c r="S541" s="4">
        <f t="shared" si="55"/>
        <v>-134.63000000000011</v>
      </c>
      <c r="T541" s="6">
        <f t="shared" si="56"/>
        <v>1.0539000000000001</v>
      </c>
      <c r="U541" s="4">
        <f t="shared" si="57"/>
        <v>139.31999999999971</v>
      </c>
      <c r="V541" s="6">
        <f t="shared" si="58"/>
        <v>0.94979999999999998</v>
      </c>
      <c r="W541" s="4">
        <f t="shared" si="59"/>
        <v>-134.63000000000011</v>
      </c>
      <c r="X541" s="6">
        <f t="shared" si="60"/>
        <v>1.0539000000000001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 t="s">
        <v>45</v>
      </c>
      <c r="F542" s="7" t="s">
        <v>46</v>
      </c>
      <c r="G542" s="7" t="s">
        <v>569</v>
      </c>
      <c r="H542" s="7" t="s">
        <v>570</v>
      </c>
      <c r="I542" s="7" t="s">
        <v>74</v>
      </c>
      <c r="J542" s="7" t="s">
        <v>75</v>
      </c>
      <c r="K542" s="7" t="s">
        <v>612</v>
      </c>
      <c r="L542" s="7" t="s">
        <v>613</v>
      </c>
      <c r="M542" s="8">
        <v>5000</v>
      </c>
      <c r="N542" s="8">
        <v>5000</v>
      </c>
      <c r="O542" s="8">
        <v>38.369999999999997</v>
      </c>
      <c r="P542" s="8">
        <v>3905.12</v>
      </c>
      <c r="Q542" s="8">
        <v>3905.12</v>
      </c>
      <c r="R542" s="8">
        <v>5000</v>
      </c>
      <c r="S542" s="4">
        <f t="shared" si="55"/>
        <v>1056.5100000000002</v>
      </c>
      <c r="T542" s="6">
        <f t="shared" si="56"/>
        <v>0.78869999999999996</v>
      </c>
      <c r="U542" s="4">
        <f t="shared" si="57"/>
        <v>1056.5100000000002</v>
      </c>
      <c r="V542" s="6">
        <f t="shared" si="58"/>
        <v>0.78869999999999996</v>
      </c>
      <c r="W542" s="4">
        <f t="shared" si="59"/>
        <v>1056.5100000000002</v>
      </c>
      <c r="X542" s="6">
        <f t="shared" si="60"/>
        <v>0.78869999999999996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 t="s">
        <v>45</v>
      </c>
      <c r="F543" s="7" t="s">
        <v>46</v>
      </c>
      <c r="G543" s="7" t="s">
        <v>569</v>
      </c>
      <c r="H543" s="7" t="s">
        <v>570</v>
      </c>
      <c r="I543" s="7" t="s">
        <v>74</v>
      </c>
      <c r="J543" s="7" t="s">
        <v>75</v>
      </c>
      <c r="K543" s="7" t="s">
        <v>614</v>
      </c>
      <c r="L543" s="7" t="s">
        <v>615</v>
      </c>
      <c r="M543" s="8">
        <v>8500</v>
      </c>
      <c r="N543" s="8">
        <v>8500</v>
      </c>
      <c r="O543" s="8">
        <v>0</v>
      </c>
      <c r="P543" s="8">
        <v>8495.9500000000007</v>
      </c>
      <c r="Q543" s="8">
        <v>8495.9500000000007</v>
      </c>
      <c r="R543" s="8">
        <v>8500</v>
      </c>
      <c r="S543" s="4">
        <f t="shared" si="55"/>
        <v>4.0499999999992724</v>
      </c>
      <c r="T543" s="6">
        <f t="shared" si="56"/>
        <v>0.99950000000000006</v>
      </c>
      <c r="U543" s="4">
        <f t="shared" si="57"/>
        <v>4.0499999999992724</v>
      </c>
      <c r="V543" s="6">
        <f t="shared" si="58"/>
        <v>0.99950000000000006</v>
      </c>
      <c r="W543" s="4">
        <f t="shared" si="59"/>
        <v>4.0499999999992724</v>
      </c>
      <c r="X543" s="6">
        <f t="shared" si="60"/>
        <v>0.99950000000000006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 t="s">
        <v>45</v>
      </c>
      <c r="F544" s="7" t="s">
        <v>46</v>
      </c>
      <c r="G544" s="7" t="s">
        <v>569</v>
      </c>
      <c r="H544" s="7" t="s">
        <v>570</v>
      </c>
      <c r="I544" s="7" t="s">
        <v>74</v>
      </c>
      <c r="J544" s="7" t="s">
        <v>75</v>
      </c>
      <c r="K544" s="7" t="s">
        <v>616</v>
      </c>
      <c r="L544" s="7" t="s">
        <v>617</v>
      </c>
      <c r="M544" s="8">
        <v>2500</v>
      </c>
      <c r="N544" s="8">
        <v>575.09</v>
      </c>
      <c r="O544" s="8">
        <v>0</v>
      </c>
      <c r="P544" s="8">
        <v>396.37</v>
      </c>
      <c r="Q544" s="8">
        <v>396.37</v>
      </c>
      <c r="R544" s="8">
        <v>2500</v>
      </c>
      <c r="S544" s="4">
        <f t="shared" si="55"/>
        <v>2103.63</v>
      </c>
      <c r="T544" s="6">
        <f t="shared" si="56"/>
        <v>0.1585</v>
      </c>
      <c r="U544" s="4">
        <f t="shared" si="57"/>
        <v>178.72000000000003</v>
      </c>
      <c r="V544" s="6">
        <f t="shared" si="58"/>
        <v>0.68920000000000003</v>
      </c>
      <c r="W544" s="4">
        <f t="shared" si="59"/>
        <v>2103.63</v>
      </c>
      <c r="X544" s="6">
        <f t="shared" si="60"/>
        <v>0.1585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 t="s">
        <v>45</v>
      </c>
      <c r="F545" s="7" t="s">
        <v>46</v>
      </c>
      <c r="G545" s="7" t="s">
        <v>569</v>
      </c>
      <c r="H545" s="7" t="s">
        <v>570</v>
      </c>
      <c r="I545" s="7" t="s">
        <v>74</v>
      </c>
      <c r="J545" s="7" t="s">
        <v>75</v>
      </c>
      <c r="K545" s="7" t="s">
        <v>143</v>
      </c>
      <c r="L545" s="7" t="s">
        <v>144</v>
      </c>
      <c r="M545" s="8">
        <v>1000</v>
      </c>
      <c r="N545" s="8">
        <v>1000</v>
      </c>
      <c r="O545" s="8">
        <v>0</v>
      </c>
      <c r="P545" s="8">
        <v>1000</v>
      </c>
      <c r="Q545" s="8">
        <v>1000</v>
      </c>
      <c r="R545" s="8">
        <v>1000</v>
      </c>
      <c r="S545" s="4">
        <f t="shared" si="55"/>
        <v>0</v>
      </c>
      <c r="T545" s="6">
        <f t="shared" si="56"/>
        <v>1</v>
      </c>
      <c r="U545" s="4">
        <f t="shared" si="57"/>
        <v>0</v>
      </c>
      <c r="V545" s="6">
        <f t="shared" si="58"/>
        <v>1</v>
      </c>
      <c r="W545" s="4">
        <f t="shared" si="59"/>
        <v>0</v>
      </c>
      <c r="X545" s="6">
        <f t="shared" si="60"/>
        <v>1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 t="s">
        <v>45</v>
      </c>
      <c r="F546" s="7" t="s">
        <v>46</v>
      </c>
      <c r="G546" s="7" t="s">
        <v>569</v>
      </c>
      <c r="H546" s="7" t="s">
        <v>570</v>
      </c>
      <c r="I546" s="7" t="s">
        <v>74</v>
      </c>
      <c r="J546" s="7" t="s">
        <v>75</v>
      </c>
      <c r="K546" s="7" t="s">
        <v>82</v>
      </c>
      <c r="L546" s="7" t="s">
        <v>618</v>
      </c>
      <c r="M546" s="8">
        <v>2550</v>
      </c>
      <c r="N546" s="8">
        <v>2550</v>
      </c>
      <c r="O546" s="8">
        <v>0</v>
      </c>
      <c r="P546" s="8">
        <v>2550</v>
      </c>
      <c r="Q546" s="8">
        <v>2550</v>
      </c>
      <c r="R546" s="8">
        <v>2550</v>
      </c>
      <c r="S546" s="4">
        <f t="shared" si="55"/>
        <v>0</v>
      </c>
      <c r="T546" s="6">
        <f t="shared" si="56"/>
        <v>1</v>
      </c>
      <c r="U546" s="4">
        <f t="shared" si="57"/>
        <v>0</v>
      </c>
      <c r="V546" s="6">
        <f t="shared" si="58"/>
        <v>1</v>
      </c>
      <c r="W546" s="4">
        <f t="shared" si="59"/>
        <v>0</v>
      </c>
      <c r="X546" s="6">
        <f t="shared" si="60"/>
        <v>1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 t="s">
        <v>45</v>
      </c>
      <c r="F547" s="7" t="s">
        <v>46</v>
      </c>
      <c r="G547" s="7" t="s">
        <v>569</v>
      </c>
      <c r="H547" s="7" t="s">
        <v>570</v>
      </c>
      <c r="I547" s="7" t="s">
        <v>74</v>
      </c>
      <c r="J547" s="7" t="s">
        <v>75</v>
      </c>
      <c r="K547" s="7" t="s">
        <v>619</v>
      </c>
      <c r="L547" s="7" t="s">
        <v>620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4">
        <f t="shared" si="55"/>
        <v>0</v>
      </c>
      <c r="T547" s="6">
        <f t="shared" si="56"/>
        <v>0</v>
      </c>
      <c r="U547" s="4">
        <f t="shared" si="57"/>
        <v>0</v>
      </c>
      <c r="V547" s="6">
        <f t="shared" si="58"/>
        <v>0</v>
      </c>
      <c r="W547" s="4">
        <f t="shared" si="59"/>
        <v>0</v>
      </c>
      <c r="X547" s="6">
        <f t="shared" si="60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 t="s">
        <v>45</v>
      </c>
      <c r="F548" s="7" t="s">
        <v>46</v>
      </c>
      <c r="G548" s="7" t="s">
        <v>569</v>
      </c>
      <c r="H548" s="7" t="s">
        <v>570</v>
      </c>
      <c r="I548" s="7" t="s">
        <v>74</v>
      </c>
      <c r="J548" s="7" t="s">
        <v>75</v>
      </c>
      <c r="K548" s="7" t="s">
        <v>154</v>
      </c>
      <c r="L548" s="7" t="s">
        <v>621</v>
      </c>
      <c r="M548" s="8">
        <v>0</v>
      </c>
      <c r="N548" s="8">
        <v>480</v>
      </c>
      <c r="O548" s="8">
        <v>0</v>
      </c>
      <c r="P548" s="8">
        <v>314.91000000000003</v>
      </c>
      <c r="Q548" s="8">
        <v>314.91000000000003</v>
      </c>
      <c r="R548" s="8">
        <v>0</v>
      </c>
      <c r="S548" s="4">
        <f t="shared" si="55"/>
        <v>-314.91000000000003</v>
      </c>
      <c r="T548" s="6">
        <f t="shared" si="56"/>
        <v>0</v>
      </c>
      <c r="U548" s="4">
        <f t="shared" si="57"/>
        <v>165.08999999999997</v>
      </c>
      <c r="V548" s="6">
        <f t="shared" si="58"/>
        <v>0.65610000000000002</v>
      </c>
      <c r="W548" s="4">
        <f t="shared" si="59"/>
        <v>-314.91000000000003</v>
      </c>
      <c r="X548" s="6">
        <f t="shared" si="60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 t="s">
        <v>45</v>
      </c>
      <c r="F549" s="7" t="s">
        <v>46</v>
      </c>
      <c r="G549" s="7" t="s">
        <v>569</v>
      </c>
      <c r="H549" s="7" t="s">
        <v>570</v>
      </c>
      <c r="I549" s="7" t="s">
        <v>74</v>
      </c>
      <c r="J549" s="7" t="s">
        <v>75</v>
      </c>
      <c r="K549" s="7" t="s">
        <v>86</v>
      </c>
      <c r="L549" s="7" t="s">
        <v>87</v>
      </c>
      <c r="M549" s="8">
        <v>1000</v>
      </c>
      <c r="N549" s="8">
        <v>1000</v>
      </c>
      <c r="O549" s="8">
        <v>0</v>
      </c>
      <c r="P549" s="8">
        <v>705.59</v>
      </c>
      <c r="Q549" s="8">
        <v>705.59</v>
      </c>
      <c r="R549" s="8">
        <v>1500</v>
      </c>
      <c r="S549" s="4">
        <f t="shared" si="55"/>
        <v>294.40999999999997</v>
      </c>
      <c r="T549" s="6">
        <f t="shared" si="56"/>
        <v>0.7056</v>
      </c>
      <c r="U549" s="4">
        <f t="shared" si="57"/>
        <v>294.40999999999997</v>
      </c>
      <c r="V549" s="6">
        <f t="shared" si="58"/>
        <v>0.7056</v>
      </c>
      <c r="W549" s="4">
        <f t="shared" si="59"/>
        <v>794.41</v>
      </c>
      <c r="X549" s="6">
        <f t="shared" si="60"/>
        <v>0.47039999999999998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 t="s">
        <v>45</v>
      </c>
      <c r="F550" s="7" t="s">
        <v>46</v>
      </c>
      <c r="G550" s="7" t="s">
        <v>569</v>
      </c>
      <c r="H550" s="7" t="s">
        <v>570</v>
      </c>
      <c r="I550" s="7" t="s">
        <v>74</v>
      </c>
      <c r="J550" s="7" t="s">
        <v>75</v>
      </c>
      <c r="K550" s="7" t="s">
        <v>90</v>
      </c>
      <c r="L550" s="7" t="s">
        <v>91</v>
      </c>
      <c r="M550" s="8">
        <v>1000</v>
      </c>
      <c r="N550" s="8">
        <v>3429.47</v>
      </c>
      <c r="O550" s="8">
        <v>0</v>
      </c>
      <c r="P550" s="8">
        <v>2097.84</v>
      </c>
      <c r="Q550" s="8">
        <v>2097.84</v>
      </c>
      <c r="R550" s="8">
        <v>1000</v>
      </c>
      <c r="S550" s="4">
        <f t="shared" si="55"/>
        <v>-1097.8400000000001</v>
      </c>
      <c r="T550" s="6">
        <f t="shared" si="56"/>
        <v>2.0977999999999999</v>
      </c>
      <c r="U550" s="4">
        <f t="shared" si="57"/>
        <v>1331.6299999999997</v>
      </c>
      <c r="V550" s="6">
        <f t="shared" si="58"/>
        <v>0.61170000000000002</v>
      </c>
      <c r="W550" s="4">
        <f t="shared" si="59"/>
        <v>-1097.8400000000001</v>
      </c>
      <c r="X550" s="6">
        <f t="shared" si="60"/>
        <v>2.0977999999999999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 t="s">
        <v>45</v>
      </c>
      <c r="F551" s="7" t="s">
        <v>46</v>
      </c>
      <c r="G551" s="7" t="s">
        <v>569</v>
      </c>
      <c r="H551" s="7" t="s">
        <v>570</v>
      </c>
      <c r="I551" s="7" t="s">
        <v>74</v>
      </c>
      <c r="J551" s="7" t="s">
        <v>75</v>
      </c>
      <c r="K551" s="7" t="s">
        <v>361</v>
      </c>
      <c r="L551" s="7" t="s">
        <v>622</v>
      </c>
      <c r="M551" s="8">
        <v>6000</v>
      </c>
      <c r="N551" s="8">
        <v>6000</v>
      </c>
      <c r="O551" s="8">
        <v>500</v>
      </c>
      <c r="P551" s="8">
        <v>3925</v>
      </c>
      <c r="Q551" s="8">
        <v>3925</v>
      </c>
      <c r="R551" s="8">
        <v>6000</v>
      </c>
      <c r="S551" s="4">
        <f t="shared" si="55"/>
        <v>1575</v>
      </c>
      <c r="T551" s="6">
        <f t="shared" si="56"/>
        <v>0.73750000000000004</v>
      </c>
      <c r="U551" s="4">
        <f t="shared" si="57"/>
        <v>1575</v>
      </c>
      <c r="V551" s="6">
        <f t="shared" si="58"/>
        <v>0.73750000000000004</v>
      </c>
      <c r="W551" s="4">
        <f t="shared" si="59"/>
        <v>1575</v>
      </c>
      <c r="X551" s="6">
        <f t="shared" si="60"/>
        <v>0.73750000000000004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 t="s">
        <v>45</v>
      </c>
      <c r="F552" s="7" t="s">
        <v>46</v>
      </c>
      <c r="G552" s="7" t="s">
        <v>569</v>
      </c>
      <c r="H552" s="7" t="s">
        <v>570</v>
      </c>
      <c r="I552" s="7" t="s">
        <v>74</v>
      </c>
      <c r="J552" s="7" t="s">
        <v>75</v>
      </c>
      <c r="K552" s="7" t="s">
        <v>623</v>
      </c>
      <c r="L552" s="7" t="s">
        <v>624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4">
        <f t="shared" si="55"/>
        <v>0</v>
      </c>
      <c r="T552" s="6">
        <f t="shared" si="56"/>
        <v>0</v>
      </c>
      <c r="U552" s="4">
        <f t="shared" si="57"/>
        <v>0</v>
      </c>
      <c r="V552" s="6">
        <f t="shared" si="58"/>
        <v>0</v>
      </c>
      <c r="W552" s="4">
        <f t="shared" si="59"/>
        <v>0</v>
      </c>
      <c r="X552" s="6">
        <f t="shared" si="60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 t="s">
        <v>45</v>
      </c>
      <c r="F553" s="7" t="s">
        <v>46</v>
      </c>
      <c r="G553" s="7" t="s">
        <v>569</v>
      </c>
      <c r="H553" s="7" t="s">
        <v>570</v>
      </c>
      <c r="I553" s="7" t="s">
        <v>74</v>
      </c>
      <c r="J553" s="7" t="s">
        <v>75</v>
      </c>
      <c r="K553" s="7" t="s">
        <v>625</v>
      </c>
      <c r="L553" s="7" t="s">
        <v>626</v>
      </c>
      <c r="M553" s="8">
        <v>2500</v>
      </c>
      <c r="N553" s="8">
        <v>1876</v>
      </c>
      <c r="O553" s="8">
        <v>0</v>
      </c>
      <c r="P553" s="8">
        <v>1876</v>
      </c>
      <c r="Q553" s="8">
        <v>1876</v>
      </c>
      <c r="R553" s="8">
        <v>2500</v>
      </c>
      <c r="S553" s="4">
        <f t="shared" si="55"/>
        <v>624</v>
      </c>
      <c r="T553" s="6">
        <f t="shared" si="56"/>
        <v>0.75039999999999996</v>
      </c>
      <c r="U553" s="4">
        <f t="shared" si="57"/>
        <v>0</v>
      </c>
      <c r="V553" s="6">
        <f t="shared" si="58"/>
        <v>1</v>
      </c>
      <c r="W553" s="4">
        <f t="shared" si="59"/>
        <v>624</v>
      </c>
      <c r="X553" s="6">
        <f t="shared" si="60"/>
        <v>0.75039999999999996</v>
      </c>
    </row>
    <row r="554" spans="1:24" x14ac:dyDescent="0.2">
      <c r="A554">
        <f>IF(AND(ABS(S554)&gt;Input!$A$3,ABS(1-T554)&gt;Input!$A$4),MAX($A$3:A553)+1,"")</f>
        <v>55</v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 t="s">
        <v>45</v>
      </c>
      <c r="F554" s="7" t="s">
        <v>46</v>
      </c>
      <c r="G554" s="7" t="s">
        <v>569</v>
      </c>
      <c r="H554" s="7" t="s">
        <v>570</v>
      </c>
      <c r="I554" s="7" t="s">
        <v>74</v>
      </c>
      <c r="J554" s="7" t="s">
        <v>75</v>
      </c>
      <c r="K554" s="7" t="s">
        <v>367</v>
      </c>
      <c r="L554" s="7" t="s">
        <v>368</v>
      </c>
      <c r="M554" s="8">
        <v>50000</v>
      </c>
      <c r="N554" s="8">
        <v>52500</v>
      </c>
      <c r="O554" s="8">
        <v>0</v>
      </c>
      <c r="P554" s="8">
        <v>62034.080000000002</v>
      </c>
      <c r="Q554" s="8">
        <v>62034.080000000002</v>
      </c>
      <c r="R554" s="8">
        <v>60000</v>
      </c>
      <c r="S554" s="4">
        <f t="shared" si="55"/>
        <v>-12034.080000000002</v>
      </c>
      <c r="T554" s="6">
        <f t="shared" si="56"/>
        <v>1.2406999999999999</v>
      </c>
      <c r="U554" s="4">
        <f t="shared" si="57"/>
        <v>-9534.0800000000017</v>
      </c>
      <c r="V554" s="6">
        <f t="shared" si="58"/>
        <v>1.1816</v>
      </c>
      <c r="W554" s="4">
        <f t="shared" si="59"/>
        <v>-2034.0800000000017</v>
      </c>
      <c r="X554" s="6">
        <f t="shared" si="60"/>
        <v>1.0339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 t="s">
        <v>45</v>
      </c>
      <c r="F555" s="7" t="s">
        <v>46</v>
      </c>
      <c r="G555" s="7" t="s">
        <v>569</v>
      </c>
      <c r="H555" s="7" t="s">
        <v>570</v>
      </c>
      <c r="I555" s="7" t="s">
        <v>74</v>
      </c>
      <c r="J555" s="7" t="s">
        <v>75</v>
      </c>
      <c r="K555" s="7" t="s">
        <v>568</v>
      </c>
      <c r="L555" s="7" t="s">
        <v>627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0</v>
      </c>
      <c r="S555" s="4">
        <f t="shared" si="55"/>
        <v>0</v>
      </c>
      <c r="T555" s="6">
        <f t="shared" si="56"/>
        <v>0</v>
      </c>
      <c r="U555" s="4">
        <f t="shared" si="57"/>
        <v>0</v>
      </c>
      <c r="V555" s="6">
        <f t="shared" si="58"/>
        <v>0</v>
      </c>
      <c r="W555" s="4">
        <f t="shared" si="59"/>
        <v>0</v>
      </c>
      <c r="X555" s="6">
        <f t="shared" si="60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 t="s">
        <v>45</v>
      </c>
      <c r="F556" s="7" t="s">
        <v>46</v>
      </c>
      <c r="G556" s="7" t="s">
        <v>569</v>
      </c>
      <c r="H556" s="7" t="s">
        <v>570</v>
      </c>
      <c r="I556" s="7" t="s">
        <v>74</v>
      </c>
      <c r="J556" s="7" t="s">
        <v>75</v>
      </c>
      <c r="K556" s="7" t="s">
        <v>462</v>
      </c>
      <c r="L556" s="7" t="s">
        <v>628</v>
      </c>
      <c r="M556" s="8">
        <v>5000</v>
      </c>
      <c r="N556" s="8">
        <v>5000</v>
      </c>
      <c r="O556" s="8">
        <v>2055</v>
      </c>
      <c r="P556" s="8">
        <v>2854</v>
      </c>
      <c r="Q556" s="8">
        <v>2854</v>
      </c>
      <c r="R556" s="8">
        <v>5000</v>
      </c>
      <c r="S556" s="4">
        <f t="shared" si="55"/>
        <v>91</v>
      </c>
      <c r="T556" s="6">
        <f t="shared" si="56"/>
        <v>0.98180000000000001</v>
      </c>
      <c r="U556" s="4">
        <f t="shared" si="57"/>
        <v>91</v>
      </c>
      <c r="V556" s="6">
        <f t="shared" si="58"/>
        <v>0.98180000000000001</v>
      </c>
      <c r="W556" s="4">
        <f t="shared" si="59"/>
        <v>91</v>
      </c>
      <c r="X556" s="6">
        <f t="shared" si="60"/>
        <v>0.98180000000000001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 t="s">
        <v>45</v>
      </c>
      <c r="F557" s="7" t="s">
        <v>46</v>
      </c>
      <c r="G557" s="7" t="s">
        <v>569</v>
      </c>
      <c r="H557" s="7" t="s">
        <v>570</v>
      </c>
      <c r="I557" s="7" t="s">
        <v>74</v>
      </c>
      <c r="J557" s="7" t="s">
        <v>75</v>
      </c>
      <c r="K557" s="7" t="s">
        <v>464</v>
      </c>
      <c r="L557" s="7" t="s">
        <v>629</v>
      </c>
      <c r="M557" s="8">
        <v>1500</v>
      </c>
      <c r="N557" s="8">
        <v>1500</v>
      </c>
      <c r="O557" s="8">
        <v>0</v>
      </c>
      <c r="P557" s="8">
        <v>1412.5</v>
      </c>
      <c r="Q557" s="8">
        <v>1412.5</v>
      </c>
      <c r="R557" s="8">
        <v>1500</v>
      </c>
      <c r="S557" s="4">
        <f t="shared" si="55"/>
        <v>87.5</v>
      </c>
      <c r="T557" s="6">
        <f t="shared" si="56"/>
        <v>0.94169999999999998</v>
      </c>
      <c r="U557" s="4">
        <f t="shared" si="57"/>
        <v>87.5</v>
      </c>
      <c r="V557" s="6">
        <f t="shared" si="58"/>
        <v>0.94169999999999998</v>
      </c>
      <c r="W557" s="4">
        <f t="shared" si="59"/>
        <v>87.5</v>
      </c>
      <c r="X557" s="6">
        <f t="shared" si="60"/>
        <v>0.94169999999999998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 t="s">
        <v>45</v>
      </c>
      <c r="F558" s="7" t="s">
        <v>46</v>
      </c>
      <c r="G558" s="7" t="s">
        <v>569</v>
      </c>
      <c r="H558" s="7" t="s">
        <v>570</v>
      </c>
      <c r="I558" s="7" t="s">
        <v>74</v>
      </c>
      <c r="J558" s="7" t="s">
        <v>75</v>
      </c>
      <c r="K558" s="7" t="s">
        <v>160</v>
      </c>
      <c r="L558" s="7" t="s">
        <v>630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4">
        <f t="shared" si="55"/>
        <v>0</v>
      </c>
      <c r="T558" s="6">
        <f t="shared" si="56"/>
        <v>0</v>
      </c>
      <c r="U558" s="4">
        <f t="shared" si="57"/>
        <v>0</v>
      </c>
      <c r="V558" s="6">
        <f t="shared" si="58"/>
        <v>0</v>
      </c>
      <c r="W558" s="4">
        <f t="shared" si="59"/>
        <v>0</v>
      </c>
      <c r="X558" s="6">
        <f t="shared" si="60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>
        <f>IF(E559="","",IF(AND(H559=H560,J559=J560),"",MAX($D$3:D558)+1))</f>
        <v>75</v>
      </c>
      <c r="E559" s="7" t="s">
        <v>45</v>
      </c>
      <c r="F559" s="7" t="s">
        <v>46</v>
      </c>
      <c r="G559" s="7" t="s">
        <v>569</v>
      </c>
      <c r="H559" s="7" t="s">
        <v>570</v>
      </c>
      <c r="I559" s="7" t="s">
        <v>74</v>
      </c>
      <c r="J559" s="7" t="s">
        <v>75</v>
      </c>
      <c r="K559" s="7" t="s">
        <v>162</v>
      </c>
      <c r="L559" s="7" t="s">
        <v>631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  <c r="S559" s="4">
        <f t="shared" si="55"/>
        <v>0</v>
      </c>
      <c r="T559" s="6">
        <f t="shared" si="56"/>
        <v>0</v>
      </c>
      <c r="U559" s="4">
        <f t="shared" si="57"/>
        <v>0</v>
      </c>
      <c r="V559" s="6">
        <f t="shared" si="58"/>
        <v>0</v>
      </c>
      <c r="W559" s="4">
        <f t="shared" si="59"/>
        <v>0</v>
      </c>
      <c r="X559" s="6">
        <f t="shared" si="60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 t="s">
        <v>45</v>
      </c>
      <c r="F560" s="7" t="s">
        <v>46</v>
      </c>
      <c r="G560" s="7" t="s">
        <v>632</v>
      </c>
      <c r="H560" s="7" t="s">
        <v>633</v>
      </c>
      <c r="I560" s="7" t="s">
        <v>49</v>
      </c>
      <c r="J560" s="7" t="s">
        <v>50</v>
      </c>
      <c r="K560" s="7" t="s">
        <v>51</v>
      </c>
      <c r="L560" s="7" t="s">
        <v>237</v>
      </c>
      <c r="M560" s="8">
        <v>76853</v>
      </c>
      <c r="N560" s="8">
        <v>76853</v>
      </c>
      <c r="O560" s="8">
        <v>0</v>
      </c>
      <c r="P560" s="8">
        <v>76853</v>
      </c>
      <c r="Q560" s="8">
        <v>76853</v>
      </c>
      <c r="R560" s="8">
        <v>76853</v>
      </c>
      <c r="S560" s="4">
        <f t="shared" si="55"/>
        <v>0</v>
      </c>
      <c r="T560" s="6">
        <f t="shared" si="56"/>
        <v>1</v>
      </c>
      <c r="U560" s="4">
        <f t="shared" si="57"/>
        <v>0</v>
      </c>
      <c r="V560" s="6">
        <f t="shared" si="58"/>
        <v>1</v>
      </c>
      <c r="W560" s="4">
        <f t="shared" si="59"/>
        <v>0</v>
      </c>
      <c r="X560" s="6">
        <f t="shared" si="60"/>
        <v>1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 t="s">
        <v>45</v>
      </c>
      <c r="F561" s="7" t="s">
        <v>46</v>
      </c>
      <c r="G561" s="7" t="s">
        <v>632</v>
      </c>
      <c r="H561" s="7" t="s">
        <v>633</v>
      </c>
      <c r="I561" s="7" t="s">
        <v>49</v>
      </c>
      <c r="J561" s="7" t="s">
        <v>50</v>
      </c>
      <c r="K561" s="7" t="s">
        <v>100</v>
      </c>
      <c r="L561" s="7" t="s">
        <v>634</v>
      </c>
      <c r="M561" s="8">
        <v>53943</v>
      </c>
      <c r="N561" s="8">
        <v>53943</v>
      </c>
      <c r="O561" s="8">
        <v>0</v>
      </c>
      <c r="P561" s="8">
        <v>53943</v>
      </c>
      <c r="Q561" s="8">
        <v>53943</v>
      </c>
      <c r="R561" s="8">
        <v>53943</v>
      </c>
      <c r="S561" s="4">
        <f t="shared" si="55"/>
        <v>0</v>
      </c>
      <c r="T561" s="6">
        <f t="shared" si="56"/>
        <v>1</v>
      </c>
      <c r="U561" s="4">
        <f t="shared" si="57"/>
        <v>0</v>
      </c>
      <c r="V561" s="6">
        <f t="shared" si="58"/>
        <v>1</v>
      </c>
      <c r="W561" s="4">
        <f t="shared" si="59"/>
        <v>0</v>
      </c>
      <c r="X561" s="6">
        <f t="shared" si="60"/>
        <v>1</v>
      </c>
    </row>
    <row r="562" spans="1:24" x14ac:dyDescent="0.2">
      <c r="A562">
        <f>IF(AND(ABS(S562)&gt;Input!$A$3,ABS(1-T562)&gt;Input!$A$4),MAX($A$3:A561)+1,"")</f>
        <v>56</v>
      </c>
      <c r="B562" t="str">
        <f>IF(AND(ABS(U562)&gt;Input!$B$3,ABS(1-V562)&gt;Input!$B$4),MAX($B$3:B561)+1,"")</f>
        <v/>
      </c>
      <c r="C562">
        <f>IF(AND(ABS(W562)&gt;Input!$C$3,ABS(1-X562)&gt;Input!$C$4),MAX($C$3:C561)+1,"")</f>
        <v>61</v>
      </c>
      <c r="D562" t="str">
        <f>IF(E562="","",IF(AND(H562=H563,J562=J563),"",MAX($D$3:D561)+1))</f>
        <v/>
      </c>
      <c r="E562" s="7" t="s">
        <v>45</v>
      </c>
      <c r="F562" s="7" t="s">
        <v>46</v>
      </c>
      <c r="G562" s="7" t="s">
        <v>632</v>
      </c>
      <c r="H562" s="7" t="s">
        <v>633</v>
      </c>
      <c r="I562" s="7" t="s">
        <v>49</v>
      </c>
      <c r="J562" s="7" t="s">
        <v>50</v>
      </c>
      <c r="K562" s="7" t="s">
        <v>102</v>
      </c>
      <c r="L562" s="7" t="s">
        <v>635</v>
      </c>
      <c r="M562" s="8">
        <v>0</v>
      </c>
      <c r="N562" s="8">
        <v>13201</v>
      </c>
      <c r="O562" s="8">
        <v>0</v>
      </c>
      <c r="P562" s="8">
        <v>13200.97</v>
      </c>
      <c r="Q562" s="8">
        <v>13200.97</v>
      </c>
      <c r="R562" s="8">
        <v>0</v>
      </c>
      <c r="S562" s="4">
        <f t="shared" si="55"/>
        <v>-13200.97</v>
      </c>
      <c r="T562" s="6">
        <f t="shared" si="56"/>
        <v>0</v>
      </c>
      <c r="U562" s="4">
        <f t="shared" si="57"/>
        <v>3.0000000000654836E-2</v>
      </c>
      <c r="V562" s="6">
        <f t="shared" si="58"/>
        <v>1</v>
      </c>
      <c r="W562" s="4">
        <f t="shared" si="59"/>
        <v>-13200.97</v>
      </c>
      <c r="X562" s="6">
        <f t="shared" si="60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 t="s">
        <v>45</v>
      </c>
      <c r="F563" s="7" t="s">
        <v>46</v>
      </c>
      <c r="G563" s="7" t="s">
        <v>632</v>
      </c>
      <c r="H563" s="7" t="s">
        <v>633</v>
      </c>
      <c r="I563" s="7" t="s">
        <v>49</v>
      </c>
      <c r="J563" s="7" t="s">
        <v>50</v>
      </c>
      <c r="K563" s="7" t="s">
        <v>104</v>
      </c>
      <c r="L563" s="7" t="s">
        <v>636</v>
      </c>
      <c r="M563" s="8">
        <v>49541</v>
      </c>
      <c r="N563" s="8">
        <v>49541</v>
      </c>
      <c r="O563" s="8">
        <v>0</v>
      </c>
      <c r="P563" s="8">
        <v>49541</v>
      </c>
      <c r="Q563" s="8">
        <v>49541</v>
      </c>
      <c r="R563" s="8">
        <v>49541</v>
      </c>
      <c r="S563" s="4">
        <f t="shared" si="55"/>
        <v>0</v>
      </c>
      <c r="T563" s="6">
        <f t="shared" si="56"/>
        <v>1</v>
      </c>
      <c r="U563" s="4">
        <f t="shared" si="57"/>
        <v>0</v>
      </c>
      <c r="V563" s="6">
        <f t="shared" si="58"/>
        <v>1</v>
      </c>
      <c r="W563" s="4">
        <f t="shared" si="59"/>
        <v>0</v>
      </c>
      <c r="X563" s="6">
        <f t="shared" si="60"/>
        <v>1</v>
      </c>
    </row>
    <row r="564" spans="1:24" x14ac:dyDescent="0.2">
      <c r="A564">
        <f>IF(AND(ABS(S564)&gt;Input!$A$3,ABS(1-T564)&gt;Input!$A$4),MAX($A$3:A563)+1,"")</f>
        <v>57</v>
      </c>
      <c r="B564" t="str">
        <f>IF(AND(ABS(U564)&gt;Input!$B$3,ABS(1-V564)&gt;Input!$B$4),MAX($B$3:B563)+1,"")</f>
        <v/>
      </c>
      <c r="C564">
        <f>IF(AND(ABS(W564)&gt;Input!$C$3,ABS(1-X564)&gt;Input!$C$4),MAX($C$3:C563)+1,"")</f>
        <v>62</v>
      </c>
      <c r="D564" t="str">
        <f>IF(E564="","",IF(AND(H564=H565,J564=J565),"",MAX($D$3:D563)+1))</f>
        <v/>
      </c>
      <c r="E564" s="7" t="s">
        <v>45</v>
      </c>
      <c r="F564" s="7" t="s">
        <v>46</v>
      </c>
      <c r="G564" s="7" t="s">
        <v>632</v>
      </c>
      <c r="H564" s="7" t="s">
        <v>633</v>
      </c>
      <c r="I564" s="7" t="s">
        <v>49</v>
      </c>
      <c r="J564" s="7" t="s">
        <v>50</v>
      </c>
      <c r="K564" s="7" t="s">
        <v>106</v>
      </c>
      <c r="L564" s="7" t="s">
        <v>634</v>
      </c>
      <c r="M564" s="8">
        <v>56392</v>
      </c>
      <c r="N564" s="8">
        <v>35886</v>
      </c>
      <c r="O564" s="8">
        <v>0</v>
      </c>
      <c r="P564" s="8">
        <v>31328.99</v>
      </c>
      <c r="Q564" s="8">
        <v>31328.99</v>
      </c>
      <c r="R564" s="8">
        <v>56392</v>
      </c>
      <c r="S564" s="4">
        <f t="shared" si="55"/>
        <v>25063.01</v>
      </c>
      <c r="T564" s="6">
        <f t="shared" si="56"/>
        <v>0.55559999999999998</v>
      </c>
      <c r="U564" s="4">
        <f t="shared" si="57"/>
        <v>4557.0099999999984</v>
      </c>
      <c r="V564" s="6">
        <f t="shared" si="58"/>
        <v>0.873</v>
      </c>
      <c r="W564" s="4">
        <f t="shared" si="59"/>
        <v>25063.01</v>
      </c>
      <c r="X564" s="6">
        <f t="shared" si="60"/>
        <v>0.55559999999999998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 t="s">
        <v>45</v>
      </c>
      <c r="F565" s="7" t="s">
        <v>46</v>
      </c>
      <c r="G565" s="7" t="s">
        <v>632</v>
      </c>
      <c r="H565" s="7" t="s">
        <v>633</v>
      </c>
      <c r="I565" s="7" t="s">
        <v>49</v>
      </c>
      <c r="J565" s="7" t="s">
        <v>50</v>
      </c>
      <c r="K565" s="7" t="s">
        <v>349</v>
      </c>
      <c r="L565" s="7" t="s">
        <v>634</v>
      </c>
      <c r="M565" s="8">
        <v>56392</v>
      </c>
      <c r="N565" s="8">
        <v>56392</v>
      </c>
      <c r="O565" s="8">
        <v>0</v>
      </c>
      <c r="P565" s="8">
        <v>56392</v>
      </c>
      <c r="Q565" s="8">
        <v>56392</v>
      </c>
      <c r="R565" s="8">
        <v>56392</v>
      </c>
      <c r="S565" s="4">
        <f t="shared" si="55"/>
        <v>0</v>
      </c>
      <c r="T565" s="6">
        <f t="shared" si="56"/>
        <v>1</v>
      </c>
      <c r="U565" s="4">
        <f t="shared" si="57"/>
        <v>0</v>
      </c>
      <c r="V565" s="6">
        <f t="shared" si="58"/>
        <v>1</v>
      </c>
      <c r="W565" s="4">
        <f t="shared" si="59"/>
        <v>0</v>
      </c>
      <c r="X565" s="6">
        <f t="shared" si="60"/>
        <v>1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 t="s">
        <v>45</v>
      </c>
      <c r="F566" s="7" t="s">
        <v>46</v>
      </c>
      <c r="G566" s="7" t="s">
        <v>632</v>
      </c>
      <c r="H566" s="7" t="s">
        <v>633</v>
      </c>
      <c r="I566" s="7" t="s">
        <v>49</v>
      </c>
      <c r="J566" s="7" t="s">
        <v>50</v>
      </c>
      <c r="K566" s="7" t="s">
        <v>210</v>
      </c>
      <c r="L566" s="7" t="s">
        <v>637</v>
      </c>
      <c r="M566" s="8">
        <v>62421</v>
      </c>
      <c r="N566" s="8">
        <v>69726</v>
      </c>
      <c r="O566" s="8">
        <v>0</v>
      </c>
      <c r="P566" s="8">
        <v>69725.919999999998</v>
      </c>
      <c r="Q566" s="8">
        <v>69725.919999999998</v>
      </c>
      <c r="R566" s="8">
        <v>62421</v>
      </c>
      <c r="S566" s="4">
        <f t="shared" si="55"/>
        <v>-7304.9199999999983</v>
      </c>
      <c r="T566" s="6">
        <f t="shared" si="56"/>
        <v>1.117</v>
      </c>
      <c r="U566" s="4">
        <f t="shared" si="57"/>
        <v>8.000000000174623E-2</v>
      </c>
      <c r="V566" s="6">
        <f t="shared" si="58"/>
        <v>1</v>
      </c>
      <c r="W566" s="4">
        <f t="shared" si="59"/>
        <v>-7304.9199999999983</v>
      </c>
      <c r="X566" s="6">
        <f t="shared" si="60"/>
        <v>1.117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 t="s">
        <v>45</v>
      </c>
      <c r="F567" s="7" t="s">
        <v>46</v>
      </c>
      <c r="G567" s="7" t="s">
        <v>632</v>
      </c>
      <c r="H567" s="7" t="s">
        <v>633</v>
      </c>
      <c r="I567" s="7" t="s">
        <v>49</v>
      </c>
      <c r="J567" s="7" t="s">
        <v>50</v>
      </c>
      <c r="K567" s="7" t="s">
        <v>212</v>
      </c>
      <c r="L567" s="7" t="s">
        <v>636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4">
        <f t="shared" si="55"/>
        <v>0</v>
      </c>
      <c r="T567" s="6">
        <f t="shared" si="56"/>
        <v>0</v>
      </c>
      <c r="U567" s="4">
        <f t="shared" si="57"/>
        <v>0</v>
      </c>
      <c r="V567" s="6">
        <f t="shared" si="58"/>
        <v>0</v>
      </c>
      <c r="W567" s="4">
        <f t="shared" si="59"/>
        <v>0</v>
      </c>
      <c r="X567" s="6">
        <f t="shared" si="60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 t="s">
        <v>45</v>
      </c>
      <c r="F568" s="7" t="s">
        <v>46</v>
      </c>
      <c r="G568" s="7" t="s">
        <v>632</v>
      </c>
      <c r="H568" s="7" t="s">
        <v>633</v>
      </c>
      <c r="I568" s="7" t="s">
        <v>49</v>
      </c>
      <c r="J568" s="7" t="s">
        <v>50</v>
      </c>
      <c r="K568" s="7" t="s">
        <v>47</v>
      </c>
      <c r="L568" s="7" t="s">
        <v>634</v>
      </c>
      <c r="M568" s="8">
        <v>56392</v>
      </c>
      <c r="N568" s="8">
        <v>56392</v>
      </c>
      <c r="O568" s="8">
        <v>0</v>
      </c>
      <c r="P568" s="8">
        <v>56392</v>
      </c>
      <c r="Q568" s="8">
        <v>56392</v>
      </c>
      <c r="R568" s="8">
        <v>56392</v>
      </c>
      <c r="S568" s="4">
        <f t="shared" si="55"/>
        <v>0</v>
      </c>
      <c r="T568" s="6">
        <f t="shared" si="56"/>
        <v>1</v>
      </c>
      <c r="U568" s="4">
        <f t="shared" si="57"/>
        <v>0</v>
      </c>
      <c r="V568" s="6">
        <f t="shared" si="58"/>
        <v>1</v>
      </c>
      <c r="W568" s="4">
        <f t="shared" si="59"/>
        <v>0</v>
      </c>
      <c r="X568" s="6">
        <f t="shared" si="60"/>
        <v>1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 t="s">
        <v>45</v>
      </c>
      <c r="F569" s="7" t="s">
        <v>46</v>
      </c>
      <c r="G569" s="7" t="s">
        <v>632</v>
      </c>
      <c r="H569" s="7" t="s">
        <v>633</v>
      </c>
      <c r="I569" s="7" t="s">
        <v>49</v>
      </c>
      <c r="J569" s="7" t="s">
        <v>50</v>
      </c>
      <c r="K569" s="7" t="s">
        <v>241</v>
      </c>
      <c r="L569" s="7" t="s">
        <v>634</v>
      </c>
      <c r="M569" s="8">
        <v>45647</v>
      </c>
      <c r="N569" s="8">
        <v>45647</v>
      </c>
      <c r="O569" s="8">
        <v>0</v>
      </c>
      <c r="P569" s="8">
        <v>45647</v>
      </c>
      <c r="Q569" s="8">
        <v>45647</v>
      </c>
      <c r="R569" s="8">
        <v>45647</v>
      </c>
      <c r="S569" s="4">
        <f t="shared" si="55"/>
        <v>0</v>
      </c>
      <c r="T569" s="6">
        <f t="shared" si="56"/>
        <v>1</v>
      </c>
      <c r="U569" s="4">
        <f t="shared" si="57"/>
        <v>0</v>
      </c>
      <c r="V569" s="6">
        <f t="shared" si="58"/>
        <v>1</v>
      </c>
      <c r="W569" s="4">
        <f t="shared" si="59"/>
        <v>0</v>
      </c>
      <c r="X569" s="6">
        <f t="shared" si="60"/>
        <v>1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 t="s">
        <v>45</v>
      </c>
      <c r="F570" s="7" t="s">
        <v>46</v>
      </c>
      <c r="G570" s="7" t="s">
        <v>632</v>
      </c>
      <c r="H570" s="7" t="s">
        <v>633</v>
      </c>
      <c r="I570" s="7" t="s">
        <v>49</v>
      </c>
      <c r="J570" s="7" t="s">
        <v>50</v>
      </c>
      <c r="K570" s="7" t="s">
        <v>215</v>
      </c>
      <c r="L570" s="7" t="s">
        <v>496</v>
      </c>
      <c r="M570" s="8">
        <v>35559</v>
      </c>
      <c r="N570" s="8">
        <v>35559</v>
      </c>
      <c r="O570" s="8">
        <v>0</v>
      </c>
      <c r="P570" s="8">
        <v>35559</v>
      </c>
      <c r="Q570" s="8">
        <v>35559</v>
      </c>
      <c r="R570" s="8">
        <v>35559</v>
      </c>
      <c r="S570" s="4">
        <f t="shared" si="55"/>
        <v>0</v>
      </c>
      <c r="T570" s="6">
        <f t="shared" si="56"/>
        <v>1</v>
      </c>
      <c r="U570" s="4">
        <f t="shared" si="57"/>
        <v>0</v>
      </c>
      <c r="V570" s="6">
        <f t="shared" si="58"/>
        <v>1</v>
      </c>
      <c r="W570" s="4">
        <f t="shared" si="59"/>
        <v>0</v>
      </c>
      <c r="X570" s="6">
        <f t="shared" si="60"/>
        <v>1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 t="s">
        <v>45</v>
      </c>
      <c r="F571" s="7" t="s">
        <v>46</v>
      </c>
      <c r="G571" s="7" t="s">
        <v>632</v>
      </c>
      <c r="H571" s="7" t="s">
        <v>633</v>
      </c>
      <c r="I571" s="7" t="s">
        <v>49</v>
      </c>
      <c r="J571" s="7" t="s">
        <v>50</v>
      </c>
      <c r="K571" s="7" t="s">
        <v>244</v>
      </c>
      <c r="L571" s="7" t="s">
        <v>634</v>
      </c>
      <c r="M571" s="8">
        <v>55892</v>
      </c>
      <c r="N571" s="8">
        <v>55892</v>
      </c>
      <c r="O571" s="8">
        <v>0</v>
      </c>
      <c r="P571" s="8">
        <v>55892</v>
      </c>
      <c r="Q571" s="8">
        <v>55892</v>
      </c>
      <c r="R571" s="8">
        <v>55892</v>
      </c>
      <c r="S571" s="4">
        <f t="shared" si="55"/>
        <v>0</v>
      </c>
      <c r="T571" s="6">
        <f t="shared" si="56"/>
        <v>1</v>
      </c>
      <c r="U571" s="4">
        <f t="shared" si="57"/>
        <v>0</v>
      </c>
      <c r="V571" s="6">
        <f t="shared" si="58"/>
        <v>1</v>
      </c>
      <c r="W571" s="4">
        <f t="shared" si="59"/>
        <v>0</v>
      </c>
      <c r="X571" s="6">
        <f t="shared" si="60"/>
        <v>1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 t="s">
        <v>45</v>
      </c>
      <c r="F572" s="7" t="s">
        <v>46</v>
      </c>
      <c r="G572" s="7" t="s">
        <v>632</v>
      </c>
      <c r="H572" s="7" t="s">
        <v>633</v>
      </c>
      <c r="I572" s="7" t="s">
        <v>49</v>
      </c>
      <c r="J572" s="7" t="s">
        <v>50</v>
      </c>
      <c r="K572" s="7" t="s">
        <v>217</v>
      </c>
      <c r="L572" s="7" t="s">
        <v>638</v>
      </c>
      <c r="M572" s="8">
        <v>71594</v>
      </c>
      <c r="N572" s="8">
        <v>71594</v>
      </c>
      <c r="O572" s="8">
        <v>0</v>
      </c>
      <c r="P572" s="8">
        <v>71594</v>
      </c>
      <c r="Q572" s="8">
        <v>71594</v>
      </c>
      <c r="R572" s="8">
        <v>71594</v>
      </c>
      <c r="S572" s="4">
        <f t="shared" si="55"/>
        <v>0</v>
      </c>
      <c r="T572" s="6">
        <f t="shared" si="56"/>
        <v>1</v>
      </c>
      <c r="U572" s="4">
        <f t="shared" si="57"/>
        <v>0</v>
      </c>
      <c r="V572" s="6">
        <f t="shared" si="58"/>
        <v>1</v>
      </c>
      <c r="W572" s="4">
        <f t="shared" si="59"/>
        <v>0</v>
      </c>
      <c r="X572" s="6">
        <f t="shared" si="60"/>
        <v>1</v>
      </c>
    </row>
    <row r="573" spans="1:24" x14ac:dyDescent="0.2">
      <c r="A573">
        <f>IF(AND(ABS(S573)&gt;Input!$A$3,ABS(1-T573)&gt;Input!$A$4),MAX($A$3:A572)+1,"")</f>
        <v>58</v>
      </c>
      <c r="B573">
        <f>IF(AND(ABS(U573)&gt;Input!$B$3,ABS(1-V573)&gt;Input!$B$4),MAX($B$3:B572)+1,"")</f>
        <v>27</v>
      </c>
      <c r="C573">
        <f>IF(AND(ABS(W573)&gt;Input!$C$3,ABS(1-X573)&gt;Input!$C$4),MAX($C$3:C572)+1,"")</f>
        <v>63</v>
      </c>
      <c r="D573" t="str">
        <f>IF(E573="","",IF(AND(H573=H574,J573=J574),"",MAX($D$3:D572)+1))</f>
        <v/>
      </c>
      <c r="E573" s="7" t="s">
        <v>45</v>
      </c>
      <c r="F573" s="7" t="s">
        <v>46</v>
      </c>
      <c r="G573" s="7" t="s">
        <v>632</v>
      </c>
      <c r="H573" s="7" t="s">
        <v>633</v>
      </c>
      <c r="I573" s="7" t="s">
        <v>49</v>
      </c>
      <c r="J573" s="7" t="s">
        <v>50</v>
      </c>
      <c r="K573" s="7" t="s">
        <v>166</v>
      </c>
      <c r="L573" s="7" t="s">
        <v>639</v>
      </c>
      <c r="M573" s="8">
        <v>42388</v>
      </c>
      <c r="N573" s="8">
        <v>42388</v>
      </c>
      <c r="O573" s="8">
        <v>0</v>
      </c>
      <c r="P573" s="8">
        <v>16122.74</v>
      </c>
      <c r="Q573" s="8">
        <v>16122.74</v>
      </c>
      <c r="R573" s="8">
        <v>46242</v>
      </c>
      <c r="S573" s="4">
        <f t="shared" si="55"/>
        <v>26265.260000000002</v>
      </c>
      <c r="T573" s="6">
        <f t="shared" si="56"/>
        <v>0.38040000000000002</v>
      </c>
      <c r="U573" s="4">
        <f t="shared" si="57"/>
        <v>26265.260000000002</v>
      </c>
      <c r="V573" s="6">
        <f t="shared" si="58"/>
        <v>0.38040000000000002</v>
      </c>
      <c r="W573" s="4">
        <f t="shared" si="59"/>
        <v>30119.260000000002</v>
      </c>
      <c r="X573" s="6">
        <f t="shared" si="60"/>
        <v>0.34870000000000001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 t="s">
        <v>45</v>
      </c>
      <c r="F574" s="7" t="s">
        <v>46</v>
      </c>
      <c r="G574" s="7" t="s">
        <v>632</v>
      </c>
      <c r="H574" s="7" t="s">
        <v>633</v>
      </c>
      <c r="I574" s="7" t="s">
        <v>49</v>
      </c>
      <c r="J574" s="7" t="s">
        <v>50</v>
      </c>
      <c r="K574" s="7" t="s">
        <v>60</v>
      </c>
      <c r="L574" s="7" t="s">
        <v>61</v>
      </c>
      <c r="M574" s="8">
        <v>2500</v>
      </c>
      <c r="N574" s="8">
        <v>2500</v>
      </c>
      <c r="O574" s="8">
        <v>0</v>
      </c>
      <c r="P574" s="8">
        <v>2500</v>
      </c>
      <c r="Q574" s="8">
        <v>2500</v>
      </c>
      <c r="R574" s="8">
        <v>2500</v>
      </c>
      <c r="S574" s="4">
        <f t="shared" si="55"/>
        <v>0</v>
      </c>
      <c r="T574" s="6">
        <f t="shared" si="56"/>
        <v>1</v>
      </c>
      <c r="U574" s="4">
        <f t="shared" si="57"/>
        <v>0</v>
      </c>
      <c r="V574" s="6">
        <f t="shared" si="58"/>
        <v>1</v>
      </c>
      <c r="W574" s="4">
        <f t="shared" si="59"/>
        <v>0</v>
      </c>
      <c r="X574" s="6">
        <f t="shared" si="60"/>
        <v>1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 t="s">
        <v>45</v>
      </c>
      <c r="F575" s="7" t="s">
        <v>46</v>
      </c>
      <c r="G575" s="7" t="s">
        <v>632</v>
      </c>
      <c r="H575" s="7" t="s">
        <v>633</v>
      </c>
      <c r="I575" s="7" t="s">
        <v>49</v>
      </c>
      <c r="J575" s="7" t="s">
        <v>50</v>
      </c>
      <c r="K575" s="7" t="s">
        <v>108</v>
      </c>
      <c r="L575" s="7" t="s">
        <v>640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4">
        <f t="shared" si="55"/>
        <v>0</v>
      </c>
      <c r="T575" s="6">
        <f t="shared" si="56"/>
        <v>0</v>
      </c>
      <c r="U575" s="4">
        <f t="shared" si="57"/>
        <v>0</v>
      </c>
      <c r="V575" s="6">
        <f t="shared" si="58"/>
        <v>0</v>
      </c>
      <c r="W575" s="4">
        <f t="shared" si="59"/>
        <v>0</v>
      </c>
      <c r="X575" s="6">
        <f t="shared" si="60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 t="s">
        <v>45</v>
      </c>
      <c r="F576" s="7" t="s">
        <v>46</v>
      </c>
      <c r="G576" s="7" t="s">
        <v>632</v>
      </c>
      <c r="H576" s="7" t="s">
        <v>633</v>
      </c>
      <c r="I576" s="7" t="s">
        <v>49</v>
      </c>
      <c r="J576" s="7" t="s">
        <v>50</v>
      </c>
      <c r="K576" s="7" t="s">
        <v>110</v>
      </c>
      <c r="L576" s="7" t="s">
        <v>111</v>
      </c>
      <c r="M576" s="8">
        <v>6000</v>
      </c>
      <c r="N576" s="8">
        <v>6205</v>
      </c>
      <c r="O576" s="8">
        <v>0</v>
      </c>
      <c r="P576" s="8">
        <v>3616.72</v>
      </c>
      <c r="Q576" s="8">
        <v>3616.72</v>
      </c>
      <c r="R576" s="8">
        <v>6000</v>
      </c>
      <c r="S576" s="4">
        <f t="shared" si="55"/>
        <v>2383.2800000000002</v>
      </c>
      <c r="T576" s="6">
        <f t="shared" si="56"/>
        <v>0.6028</v>
      </c>
      <c r="U576" s="4">
        <f t="shared" si="57"/>
        <v>2588.2800000000002</v>
      </c>
      <c r="V576" s="6">
        <f t="shared" si="58"/>
        <v>0.58289999999999997</v>
      </c>
      <c r="W576" s="4">
        <f t="shared" si="59"/>
        <v>2383.2800000000002</v>
      </c>
      <c r="X576" s="6">
        <f t="shared" si="60"/>
        <v>0.6028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 t="s">
        <v>45</v>
      </c>
      <c r="F577" s="7" t="s">
        <v>46</v>
      </c>
      <c r="G577" s="7" t="s">
        <v>632</v>
      </c>
      <c r="H577" s="7" t="s">
        <v>633</v>
      </c>
      <c r="I577" s="7" t="s">
        <v>49</v>
      </c>
      <c r="J577" s="7" t="s">
        <v>50</v>
      </c>
      <c r="K577" s="7" t="s">
        <v>112</v>
      </c>
      <c r="L577" s="7" t="s">
        <v>641</v>
      </c>
      <c r="M577" s="8">
        <v>15100</v>
      </c>
      <c r="N577" s="8">
        <v>15100</v>
      </c>
      <c r="O577" s="8">
        <v>0</v>
      </c>
      <c r="P577" s="8">
        <v>14890</v>
      </c>
      <c r="Q577" s="8">
        <v>14890</v>
      </c>
      <c r="R577" s="8">
        <v>15100</v>
      </c>
      <c r="S577" s="4">
        <f t="shared" si="55"/>
        <v>210</v>
      </c>
      <c r="T577" s="6">
        <f t="shared" si="56"/>
        <v>0.98609999999999998</v>
      </c>
      <c r="U577" s="4">
        <f t="shared" si="57"/>
        <v>210</v>
      </c>
      <c r="V577" s="6">
        <f t="shared" si="58"/>
        <v>0.98609999999999998</v>
      </c>
      <c r="W577" s="4">
        <f t="shared" si="59"/>
        <v>210</v>
      </c>
      <c r="X577" s="6">
        <f t="shared" si="60"/>
        <v>0.98609999999999998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 t="s">
        <v>45</v>
      </c>
      <c r="F578" s="7" t="s">
        <v>46</v>
      </c>
      <c r="G578" s="7" t="s">
        <v>632</v>
      </c>
      <c r="H578" s="7" t="s">
        <v>633</v>
      </c>
      <c r="I578" s="7" t="s">
        <v>49</v>
      </c>
      <c r="J578" s="7" t="s">
        <v>50</v>
      </c>
      <c r="K578" s="7" t="s">
        <v>62</v>
      </c>
      <c r="L578" s="7" t="s">
        <v>63</v>
      </c>
      <c r="M578" s="8">
        <v>3000</v>
      </c>
      <c r="N578" s="8">
        <v>3000</v>
      </c>
      <c r="O578" s="8">
        <v>0</v>
      </c>
      <c r="P578" s="8">
        <v>3000</v>
      </c>
      <c r="Q578" s="8">
        <v>3000</v>
      </c>
      <c r="R578" s="8">
        <v>3000</v>
      </c>
      <c r="S578" s="4">
        <f t="shared" si="55"/>
        <v>0</v>
      </c>
      <c r="T578" s="6">
        <f t="shared" si="56"/>
        <v>1</v>
      </c>
      <c r="U578" s="4">
        <f t="shared" si="57"/>
        <v>0</v>
      </c>
      <c r="V578" s="6">
        <f t="shared" si="58"/>
        <v>1</v>
      </c>
      <c r="W578" s="4">
        <f t="shared" si="59"/>
        <v>0</v>
      </c>
      <c r="X578" s="6">
        <f t="shared" si="60"/>
        <v>1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>
        <f>IF(E579="","",IF(AND(H579=H580,J579=J580),"",MAX($D$3:D578)+1))</f>
        <v>76</v>
      </c>
      <c r="E579" s="7" t="s">
        <v>45</v>
      </c>
      <c r="F579" s="7" t="s">
        <v>46</v>
      </c>
      <c r="G579" s="7" t="s">
        <v>632</v>
      </c>
      <c r="H579" s="7" t="s">
        <v>633</v>
      </c>
      <c r="I579" s="7" t="s">
        <v>49</v>
      </c>
      <c r="J579" s="7" t="s">
        <v>50</v>
      </c>
      <c r="K579" s="7" t="s">
        <v>129</v>
      </c>
      <c r="L579" s="7" t="s">
        <v>130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4">
        <f t="shared" si="55"/>
        <v>0</v>
      </c>
      <c r="T579" s="6">
        <f t="shared" si="56"/>
        <v>0</v>
      </c>
      <c r="U579" s="4">
        <f t="shared" si="57"/>
        <v>0</v>
      </c>
      <c r="V579" s="6">
        <f t="shared" si="58"/>
        <v>0</v>
      </c>
      <c r="W579" s="4">
        <f t="shared" si="59"/>
        <v>0</v>
      </c>
      <c r="X579" s="6">
        <f t="shared" si="60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 t="s">
        <v>45</v>
      </c>
      <c r="F580" s="7" t="s">
        <v>46</v>
      </c>
      <c r="G580" s="7" t="s">
        <v>632</v>
      </c>
      <c r="H580" s="7" t="s">
        <v>633</v>
      </c>
      <c r="I580" s="7" t="s">
        <v>64</v>
      </c>
      <c r="J580" s="7" t="s">
        <v>65</v>
      </c>
      <c r="K580" s="7" t="s">
        <v>66</v>
      </c>
      <c r="L580" s="7" t="s">
        <v>67</v>
      </c>
      <c r="M580" s="8">
        <v>1200</v>
      </c>
      <c r="N580" s="8">
        <v>0</v>
      </c>
      <c r="O580" s="8">
        <v>0</v>
      </c>
      <c r="P580" s="8">
        <v>0</v>
      </c>
      <c r="Q580" s="8">
        <v>0</v>
      </c>
      <c r="R580" s="8">
        <v>1200</v>
      </c>
      <c r="S580" s="4">
        <f t="shared" si="55"/>
        <v>1200</v>
      </c>
      <c r="T580" s="6">
        <f t="shared" si="56"/>
        <v>0</v>
      </c>
      <c r="U580" s="4">
        <f t="shared" si="57"/>
        <v>0</v>
      </c>
      <c r="V580" s="6">
        <f t="shared" si="58"/>
        <v>0</v>
      </c>
      <c r="W580" s="4">
        <f t="shared" si="59"/>
        <v>1200</v>
      </c>
      <c r="X580" s="6">
        <f t="shared" si="60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 t="s">
        <v>45</v>
      </c>
      <c r="F581" s="7" t="s">
        <v>46</v>
      </c>
      <c r="G581" s="7" t="s">
        <v>632</v>
      </c>
      <c r="H581" s="7" t="s">
        <v>633</v>
      </c>
      <c r="I581" s="7" t="s">
        <v>64</v>
      </c>
      <c r="J581" s="7" t="s">
        <v>65</v>
      </c>
      <c r="K581" s="7" t="s">
        <v>68</v>
      </c>
      <c r="L581" s="7" t="s">
        <v>65</v>
      </c>
      <c r="M581" s="8">
        <v>500</v>
      </c>
      <c r="N581" s="8">
        <v>500</v>
      </c>
      <c r="O581" s="8">
        <v>70.28</v>
      </c>
      <c r="P581" s="8">
        <v>429.72</v>
      </c>
      <c r="Q581" s="8">
        <v>429.72</v>
      </c>
      <c r="R581" s="8">
        <v>500</v>
      </c>
      <c r="S581" s="4">
        <f t="shared" ref="S581:S644" si="61">M581-O581-Q581</f>
        <v>0</v>
      </c>
      <c r="T581" s="6">
        <f t="shared" ref="T581:T644" si="62">IF(M581=0,0,ROUND((O581+Q581)/M581,4))</f>
        <v>1</v>
      </c>
      <c r="U581" s="4">
        <f t="shared" ref="U581:U644" si="63">N581-O581-Q581</f>
        <v>0</v>
      </c>
      <c r="V581" s="6">
        <f t="shared" ref="V581:V644" si="64">IF(N581=0,0,ROUND((O581+Q581)/N581,4))</f>
        <v>1</v>
      </c>
      <c r="W581" s="4">
        <f t="shared" ref="W581:W644" si="65">R581-O581-Q581</f>
        <v>0</v>
      </c>
      <c r="X581" s="6">
        <f t="shared" ref="X581:X644" si="66">IF(R581=0,0,ROUND((O581+Q581)/R581,4))</f>
        <v>1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 t="s">
        <v>45</v>
      </c>
      <c r="F582" s="7" t="s">
        <v>46</v>
      </c>
      <c r="G582" s="7" t="s">
        <v>632</v>
      </c>
      <c r="H582" s="7" t="s">
        <v>633</v>
      </c>
      <c r="I582" s="7" t="s">
        <v>64</v>
      </c>
      <c r="J582" s="7" t="s">
        <v>65</v>
      </c>
      <c r="K582" s="7" t="s">
        <v>70</v>
      </c>
      <c r="L582" s="7" t="s">
        <v>71</v>
      </c>
      <c r="M582" s="8">
        <v>4500</v>
      </c>
      <c r="N582" s="8">
        <v>4800</v>
      </c>
      <c r="O582" s="8">
        <v>0</v>
      </c>
      <c r="P582" s="8">
        <v>4750</v>
      </c>
      <c r="Q582" s="8">
        <v>4750</v>
      </c>
      <c r="R582" s="8">
        <v>4500</v>
      </c>
      <c r="S582" s="4">
        <f t="shared" si="61"/>
        <v>-250</v>
      </c>
      <c r="T582" s="6">
        <f t="shared" si="62"/>
        <v>1.0556000000000001</v>
      </c>
      <c r="U582" s="4">
        <f t="shared" si="63"/>
        <v>50</v>
      </c>
      <c r="V582" s="6">
        <f t="shared" si="64"/>
        <v>0.98960000000000004</v>
      </c>
      <c r="W582" s="4">
        <f t="shared" si="65"/>
        <v>-250</v>
      </c>
      <c r="X582" s="6">
        <f t="shared" si="66"/>
        <v>1.0556000000000001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 t="s">
        <v>45</v>
      </c>
      <c r="F583" s="7" t="s">
        <v>46</v>
      </c>
      <c r="G583" s="7" t="s">
        <v>632</v>
      </c>
      <c r="H583" s="7" t="s">
        <v>633</v>
      </c>
      <c r="I583" s="7" t="s">
        <v>64</v>
      </c>
      <c r="J583" s="7" t="s">
        <v>65</v>
      </c>
      <c r="K583" s="7" t="s">
        <v>72</v>
      </c>
      <c r="L583" s="7" t="s">
        <v>73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4">
        <f t="shared" si="61"/>
        <v>0</v>
      </c>
      <c r="T583" s="6">
        <f t="shared" si="62"/>
        <v>0</v>
      </c>
      <c r="U583" s="4">
        <f t="shared" si="63"/>
        <v>0</v>
      </c>
      <c r="V583" s="6">
        <f t="shared" si="64"/>
        <v>0</v>
      </c>
      <c r="W583" s="4">
        <f t="shared" si="65"/>
        <v>0</v>
      </c>
      <c r="X583" s="6">
        <f t="shared" si="66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 t="s">
        <v>45</v>
      </c>
      <c r="F584" s="7" t="s">
        <v>46</v>
      </c>
      <c r="G584" s="7" t="s">
        <v>632</v>
      </c>
      <c r="H584" s="7" t="s">
        <v>633</v>
      </c>
      <c r="I584" s="7" t="s">
        <v>64</v>
      </c>
      <c r="J584" s="7" t="s">
        <v>65</v>
      </c>
      <c r="K584" s="7" t="s">
        <v>642</v>
      </c>
      <c r="L584" s="7" t="s">
        <v>597</v>
      </c>
      <c r="M584" s="8">
        <v>0</v>
      </c>
      <c r="N584" s="8">
        <v>0</v>
      </c>
      <c r="O584" s="8">
        <v>0</v>
      </c>
      <c r="P584" s="8">
        <v>0</v>
      </c>
      <c r="Q584" s="8">
        <v>0</v>
      </c>
      <c r="R584" s="8">
        <v>0</v>
      </c>
      <c r="S584" s="4">
        <f t="shared" si="61"/>
        <v>0</v>
      </c>
      <c r="T584" s="6">
        <f t="shared" si="62"/>
        <v>0</v>
      </c>
      <c r="U584" s="4">
        <f t="shared" si="63"/>
        <v>0</v>
      </c>
      <c r="V584" s="6">
        <f t="shared" si="64"/>
        <v>0</v>
      </c>
      <c r="W584" s="4">
        <f t="shared" si="65"/>
        <v>0</v>
      </c>
      <c r="X584" s="6">
        <f t="shared" si="66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 t="s">
        <v>45</v>
      </c>
      <c r="F585" s="7" t="s">
        <v>46</v>
      </c>
      <c r="G585" s="7" t="s">
        <v>632</v>
      </c>
      <c r="H585" s="7" t="s">
        <v>633</v>
      </c>
      <c r="I585" s="7" t="s">
        <v>64</v>
      </c>
      <c r="J585" s="7" t="s">
        <v>65</v>
      </c>
      <c r="K585" s="7" t="s">
        <v>643</v>
      </c>
      <c r="L585" s="7" t="s">
        <v>644</v>
      </c>
      <c r="M585" s="8">
        <v>75</v>
      </c>
      <c r="N585" s="8">
        <v>75</v>
      </c>
      <c r="O585" s="8">
        <v>0</v>
      </c>
      <c r="P585" s="8">
        <v>0</v>
      </c>
      <c r="Q585" s="8">
        <v>0</v>
      </c>
      <c r="R585" s="8">
        <v>75</v>
      </c>
      <c r="S585" s="4">
        <f t="shared" si="61"/>
        <v>75</v>
      </c>
      <c r="T585" s="6">
        <f t="shared" si="62"/>
        <v>0</v>
      </c>
      <c r="U585" s="4">
        <f t="shared" si="63"/>
        <v>75</v>
      </c>
      <c r="V585" s="6">
        <f t="shared" si="64"/>
        <v>0</v>
      </c>
      <c r="W585" s="4">
        <f t="shared" si="65"/>
        <v>75</v>
      </c>
      <c r="X585" s="6">
        <f t="shared" si="66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>
        <f>IF(E586="","",IF(AND(H586=H587,J586=J587),"",MAX($D$3:D585)+1))</f>
        <v>77</v>
      </c>
      <c r="E586" s="7" t="s">
        <v>45</v>
      </c>
      <c r="F586" s="7" t="s">
        <v>46</v>
      </c>
      <c r="G586" s="7" t="s">
        <v>632</v>
      </c>
      <c r="H586" s="7" t="s">
        <v>633</v>
      </c>
      <c r="I586" s="7" t="s">
        <v>64</v>
      </c>
      <c r="J586" s="7" t="s">
        <v>65</v>
      </c>
      <c r="K586" s="7" t="s">
        <v>604</v>
      </c>
      <c r="L586" s="7" t="s">
        <v>605</v>
      </c>
      <c r="M586" s="8">
        <v>800</v>
      </c>
      <c r="N586" s="8">
        <v>800</v>
      </c>
      <c r="O586" s="8">
        <v>0</v>
      </c>
      <c r="P586" s="8">
        <v>638</v>
      </c>
      <c r="Q586" s="8">
        <v>638</v>
      </c>
      <c r="R586" s="8">
        <v>800</v>
      </c>
      <c r="S586" s="4">
        <f t="shared" si="61"/>
        <v>162</v>
      </c>
      <c r="T586" s="6">
        <f t="shared" si="62"/>
        <v>0.79749999999999999</v>
      </c>
      <c r="U586" s="4">
        <f t="shared" si="63"/>
        <v>162</v>
      </c>
      <c r="V586" s="6">
        <f t="shared" si="64"/>
        <v>0.79749999999999999</v>
      </c>
      <c r="W586" s="4">
        <f t="shared" si="65"/>
        <v>162</v>
      </c>
      <c r="X586" s="6">
        <f t="shared" si="66"/>
        <v>0.79749999999999999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 t="s">
        <v>45</v>
      </c>
      <c r="F587" s="7" t="s">
        <v>46</v>
      </c>
      <c r="G587" s="7" t="s">
        <v>632</v>
      </c>
      <c r="H587" s="7" t="s">
        <v>633</v>
      </c>
      <c r="I587" s="7" t="s">
        <v>74</v>
      </c>
      <c r="J587" s="7" t="s">
        <v>75</v>
      </c>
      <c r="K587" s="7" t="s">
        <v>76</v>
      </c>
      <c r="L587" s="7" t="s">
        <v>77</v>
      </c>
      <c r="M587" s="8">
        <v>1300</v>
      </c>
      <c r="N587" s="8">
        <v>1809.19</v>
      </c>
      <c r="O587" s="8">
        <v>122.22</v>
      </c>
      <c r="P587" s="8">
        <v>1574.36</v>
      </c>
      <c r="Q587" s="8">
        <v>1574.36</v>
      </c>
      <c r="R587" s="8">
        <v>1300</v>
      </c>
      <c r="S587" s="4">
        <f t="shared" si="61"/>
        <v>-396.57999999999993</v>
      </c>
      <c r="T587" s="6">
        <f t="shared" si="62"/>
        <v>1.3050999999999999</v>
      </c>
      <c r="U587" s="4">
        <f t="shared" si="63"/>
        <v>112.61000000000013</v>
      </c>
      <c r="V587" s="6">
        <f t="shared" si="64"/>
        <v>0.93779999999999997</v>
      </c>
      <c r="W587" s="4">
        <f t="shared" si="65"/>
        <v>-396.57999999999993</v>
      </c>
      <c r="X587" s="6">
        <f t="shared" si="66"/>
        <v>1.3050999999999999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 t="s">
        <v>45</v>
      </c>
      <c r="F588" s="7" t="s">
        <v>46</v>
      </c>
      <c r="G588" s="7" t="s">
        <v>632</v>
      </c>
      <c r="H588" s="7" t="s">
        <v>633</v>
      </c>
      <c r="I588" s="7" t="s">
        <v>74</v>
      </c>
      <c r="J588" s="7" t="s">
        <v>75</v>
      </c>
      <c r="K588" s="7" t="s">
        <v>141</v>
      </c>
      <c r="L588" s="7" t="s">
        <v>278</v>
      </c>
      <c r="M588" s="8">
        <v>5000</v>
      </c>
      <c r="N588" s="8">
        <v>5000</v>
      </c>
      <c r="O588" s="8">
        <v>0</v>
      </c>
      <c r="P588" s="8">
        <v>4142.53</v>
      </c>
      <c r="Q588" s="8">
        <v>4142.53</v>
      </c>
      <c r="R588" s="8">
        <v>6000</v>
      </c>
      <c r="S588" s="4">
        <f t="shared" si="61"/>
        <v>857.47000000000025</v>
      </c>
      <c r="T588" s="6">
        <f t="shared" si="62"/>
        <v>0.82850000000000001</v>
      </c>
      <c r="U588" s="4">
        <f t="shared" si="63"/>
        <v>857.47000000000025</v>
      </c>
      <c r="V588" s="6">
        <f t="shared" si="64"/>
        <v>0.82850000000000001</v>
      </c>
      <c r="W588" s="4">
        <f t="shared" si="65"/>
        <v>1857.4700000000003</v>
      </c>
      <c r="X588" s="6">
        <f t="shared" si="66"/>
        <v>0.69040000000000001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 t="s">
        <v>45</v>
      </c>
      <c r="F589" s="7" t="s">
        <v>46</v>
      </c>
      <c r="G589" s="7" t="s">
        <v>632</v>
      </c>
      <c r="H589" s="7" t="s">
        <v>633</v>
      </c>
      <c r="I589" s="7" t="s">
        <v>74</v>
      </c>
      <c r="J589" s="7" t="s">
        <v>75</v>
      </c>
      <c r="K589" s="7" t="s">
        <v>172</v>
      </c>
      <c r="L589" s="7" t="s">
        <v>606</v>
      </c>
      <c r="M589" s="8">
        <v>250</v>
      </c>
      <c r="N589" s="8">
        <v>250</v>
      </c>
      <c r="O589" s="8">
        <v>250</v>
      </c>
      <c r="P589" s="8">
        <v>0</v>
      </c>
      <c r="Q589" s="8">
        <v>0</v>
      </c>
      <c r="R589" s="8">
        <v>250</v>
      </c>
      <c r="S589" s="4">
        <f t="shared" si="61"/>
        <v>0</v>
      </c>
      <c r="T589" s="6">
        <f t="shared" si="62"/>
        <v>1</v>
      </c>
      <c r="U589" s="4">
        <f t="shared" si="63"/>
        <v>0</v>
      </c>
      <c r="V589" s="6">
        <f t="shared" si="64"/>
        <v>1</v>
      </c>
      <c r="W589" s="4">
        <f t="shared" si="65"/>
        <v>0</v>
      </c>
      <c r="X589" s="6">
        <f t="shared" si="66"/>
        <v>1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 t="s">
        <v>45</v>
      </c>
      <c r="F590" s="7" t="s">
        <v>46</v>
      </c>
      <c r="G590" s="7" t="s">
        <v>632</v>
      </c>
      <c r="H590" s="7" t="s">
        <v>633</v>
      </c>
      <c r="I590" s="7" t="s">
        <v>74</v>
      </c>
      <c r="J590" s="7" t="s">
        <v>75</v>
      </c>
      <c r="K590" s="7" t="s">
        <v>174</v>
      </c>
      <c r="L590" s="7" t="s">
        <v>175</v>
      </c>
      <c r="M590" s="8">
        <v>2000</v>
      </c>
      <c r="N590" s="8">
        <v>2000</v>
      </c>
      <c r="O590" s="8">
        <v>0</v>
      </c>
      <c r="P590" s="8">
        <v>1949.88</v>
      </c>
      <c r="Q590" s="8">
        <v>1949.88</v>
      </c>
      <c r="R590" s="8">
        <v>2000</v>
      </c>
      <c r="S590" s="4">
        <f t="shared" si="61"/>
        <v>50.119999999999891</v>
      </c>
      <c r="T590" s="6">
        <f t="shared" si="62"/>
        <v>0.97489999999999999</v>
      </c>
      <c r="U590" s="4">
        <f t="shared" si="63"/>
        <v>50.119999999999891</v>
      </c>
      <c r="V590" s="6">
        <f t="shared" si="64"/>
        <v>0.97489999999999999</v>
      </c>
      <c r="W590" s="4">
        <f t="shared" si="65"/>
        <v>50.119999999999891</v>
      </c>
      <c r="X590" s="6">
        <f t="shared" si="66"/>
        <v>0.97489999999999999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 t="s">
        <v>45</v>
      </c>
      <c r="F591" s="7" t="s">
        <v>46</v>
      </c>
      <c r="G591" s="7" t="s">
        <v>632</v>
      </c>
      <c r="H591" s="7" t="s">
        <v>633</v>
      </c>
      <c r="I591" s="7" t="s">
        <v>74</v>
      </c>
      <c r="J591" s="7" t="s">
        <v>75</v>
      </c>
      <c r="K591" s="7" t="s">
        <v>612</v>
      </c>
      <c r="L591" s="7" t="s">
        <v>645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4">
        <f t="shared" si="61"/>
        <v>0</v>
      </c>
      <c r="T591" s="6">
        <f t="shared" si="62"/>
        <v>0</v>
      </c>
      <c r="U591" s="4">
        <f t="shared" si="63"/>
        <v>0</v>
      </c>
      <c r="V591" s="6">
        <f t="shared" si="64"/>
        <v>0</v>
      </c>
      <c r="W591" s="4">
        <f t="shared" si="65"/>
        <v>0</v>
      </c>
      <c r="X591" s="6">
        <f t="shared" si="66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 t="s">
        <v>45</v>
      </c>
      <c r="F592" s="7" t="s">
        <v>46</v>
      </c>
      <c r="G592" s="7" t="s">
        <v>632</v>
      </c>
      <c r="H592" s="7" t="s">
        <v>633</v>
      </c>
      <c r="I592" s="7" t="s">
        <v>74</v>
      </c>
      <c r="J592" s="7" t="s">
        <v>75</v>
      </c>
      <c r="K592" s="7" t="s">
        <v>614</v>
      </c>
      <c r="L592" s="7" t="s">
        <v>615</v>
      </c>
      <c r="M592" s="8">
        <v>1000</v>
      </c>
      <c r="N592" s="8">
        <v>1000</v>
      </c>
      <c r="O592" s="8">
        <v>0</v>
      </c>
      <c r="P592" s="8">
        <v>1000</v>
      </c>
      <c r="Q592" s="8">
        <v>1000</v>
      </c>
      <c r="R592" s="8">
        <v>1000</v>
      </c>
      <c r="S592" s="4">
        <f t="shared" si="61"/>
        <v>0</v>
      </c>
      <c r="T592" s="6">
        <f t="shared" si="62"/>
        <v>1</v>
      </c>
      <c r="U592" s="4">
        <f t="shared" si="63"/>
        <v>0</v>
      </c>
      <c r="V592" s="6">
        <f t="shared" si="64"/>
        <v>1</v>
      </c>
      <c r="W592" s="4">
        <f t="shared" si="65"/>
        <v>0</v>
      </c>
      <c r="X592" s="6">
        <f t="shared" si="66"/>
        <v>1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 t="s">
        <v>45</v>
      </c>
      <c r="F593" s="7" t="s">
        <v>46</v>
      </c>
      <c r="G593" s="7" t="s">
        <v>632</v>
      </c>
      <c r="H593" s="7" t="s">
        <v>633</v>
      </c>
      <c r="I593" s="7" t="s">
        <v>74</v>
      </c>
      <c r="J593" s="7" t="s">
        <v>75</v>
      </c>
      <c r="K593" s="7" t="s">
        <v>646</v>
      </c>
      <c r="L593" s="7" t="s">
        <v>647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0</v>
      </c>
      <c r="S593" s="4">
        <f t="shared" si="61"/>
        <v>0</v>
      </c>
      <c r="T593" s="6">
        <f t="shared" si="62"/>
        <v>0</v>
      </c>
      <c r="U593" s="4">
        <f t="shared" si="63"/>
        <v>0</v>
      </c>
      <c r="V593" s="6">
        <f t="shared" si="64"/>
        <v>0</v>
      </c>
      <c r="W593" s="4">
        <f t="shared" si="65"/>
        <v>0</v>
      </c>
      <c r="X593" s="6">
        <f t="shared" si="66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 t="s">
        <v>45</v>
      </c>
      <c r="F594" s="7" t="s">
        <v>46</v>
      </c>
      <c r="G594" s="7" t="s">
        <v>632</v>
      </c>
      <c r="H594" s="7" t="s">
        <v>633</v>
      </c>
      <c r="I594" s="7" t="s">
        <v>74</v>
      </c>
      <c r="J594" s="7" t="s">
        <v>75</v>
      </c>
      <c r="K594" s="7" t="s">
        <v>82</v>
      </c>
      <c r="L594" s="7" t="s">
        <v>648</v>
      </c>
      <c r="M594" s="8">
        <v>7400</v>
      </c>
      <c r="N594" s="8">
        <v>7400</v>
      </c>
      <c r="O594" s="8">
        <v>0</v>
      </c>
      <c r="P594" s="8">
        <v>6387.68</v>
      </c>
      <c r="Q594" s="8">
        <v>6387.68</v>
      </c>
      <c r="R594" s="8">
        <v>7400</v>
      </c>
      <c r="S594" s="4">
        <f t="shared" si="61"/>
        <v>1012.3199999999997</v>
      </c>
      <c r="T594" s="6">
        <f t="shared" si="62"/>
        <v>0.86319999999999997</v>
      </c>
      <c r="U594" s="4">
        <f t="shared" si="63"/>
        <v>1012.3199999999997</v>
      </c>
      <c r="V594" s="6">
        <f t="shared" si="64"/>
        <v>0.86319999999999997</v>
      </c>
      <c r="W594" s="4">
        <f t="shared" si="65"/>
        <v>1012.3199999999997</v>
      </c>
      <c r="X594" s="6">
        <f t="shared" si="66"/>
        <v>0.86319999999999997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 t="s">
        <v>45</v>
      </c>
      <c r="F595" s="7" t="s">
        <v>46</v>
      </c>
      <c r="G595" s="7" t="s">
        <v>632</v>
      </c>
      <c r="H595" s="7" t="s">
        <v>633</v>
      </c>
      <c r="I595" s="7" t="s">
        <v>74</v>
      </c>
      <c r="J595" s="7" t="s">
        <v>75</v>
      </c>
      <c r="K595" s="7" t="s">
        <v>649</v>
      </c>
      <c r="L595" s="7" t="s">
        <v>650</v>
      </c>
      <c r="M595" s="8">
        <v>1200</v>
      </c>
      <c r="N595" s="8">
        <v>1200</v>
      </c>
      <c r="O595" s="8">
        <v>0</v>
      </c>
      <c r="P595" s="8">
        <v>1124.3800000000001</v>
      </c>
      <c r="Q595" s="8">
        <v>1124.3800000000001</v>
      </c>
      <c r="R595" s="8">
        <v>1200</v>
      </c>
      <c r="S595" s="4">
        <f t="shared" si="61"/>
        <v>75.619999999999891</v>
      </c>
      <c r="T595" s="6">
        <f t="shared" si="62"/>
        <v>0.93700000000000006</v>
      </c>
      <c r="U595" s="4">
        <f t="shared" si="63"/>
        <v>75.619999999999891</v>
      </c>
      <c r="V595" s="6">
        <f t="shared" si="64"/>
        <v>0.93700000000000006</v>
      </c>
      <c r="W595" s="4">
        <f t="shared" si="65"/>
        <v>75.619999999999891</v>
      </c>
      <c r="X595" s="6">
        <f t="shared" si="66"/>
        <v>0.93700000000000006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 t="s">
        <v>45</v>
      </c>
      <c r="F596" s="7" t="s">
        <v>46</v>
      </c>
      <c r="G596" s="7" t="s">
        <v>632</v>
      </c>
      <c r="H596" s="7" t="s">
        <v>633</v>
      </c>
      <c r="I596" s="7" t="s">
        <v>74</v>
      </c>
      <c r="J596" s="7" t="s">
        <v>75</v>
      </c>
      <c r="K596" s="7" t="s">
        <v>651</v>
      </c>
      <c r="L596" s="7" t="s">
        <v>652</v>
      </c>
      <c r="M596" s="8">
        <v>6700</v>
      </c>
      <c r="N596" s="8">
        <v>6700</v>
      </c>
      <c r="O596" s="8">
        <v>0</v>
      </c>
      <c r="P596" s="8">
        <v>2282.6</v>
      </c>
      <c r="Q596" s="8">
        <v>2282.6</v>
      </c>
      <c r="R596" s="8">
        <v>6700</v>
      </c>
      <c r="S596" s="4">
        <f t="shared" si="61"/>
        <v>4417.3999999999996</v>
      </c>
      <c r="T596" s="6">
        <f t="shared" si="62"/>
        <v>0.3407</v>
      </c>
      <c r="U596" s="4">
        <f t="shared" si="63"/>
        <v>4417.3999999999996</v>
      </c>
      <c r="V596" s="6">
        <f t="shared" si="64"/>
        <v>0.3407</v>
      </c>
      <c r="W596" s="4">
        <f t="shared" si="65"/>
        <v>4417.3999999999996</v>
      </c>
      <c r="X596" s="6">
        <f t="shared" si="66"/>
        <v>0.3407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 t="s">
        <v>45</v>
      </c>
      <c r="F597" s="7" t="s">
        <v>46</v>
      </c>
      <c r="G597" s="7" t="s">
        <v>632</v>
      </c>
      <c r="H597" s="7" t="s">
        <v>633</v>
      </c>
      <c r="I597" s="7" t="s">
        <v>74</v>
      </c>
      <c r="J597" s="7" t="s">
        <v>75</v>
      </c>
      <c r="K597" s="7" t="s">
        <v>146</v>
      </c>
      <c r="L597" s="7" t="s">
        <v>653</v>
      </c>
      <c r="M597" s="8">
        <v>4000</v>
      </c>
      <c r="N597" s="8">
        <v>3795</v>
      </c>
      <c r="O597" s="8">
        <v>0</v>
      </c>
      <c r="P597" s="8">
        <v>2000</v>
      </c>
      <c r="Q597" s="8">
        <v>2000</v>
      </c>
      <c r="R597" s="8">
        <v>4000</v>
      </c>
      <c r="S597" s="4">
        <f t="shared" si="61"/>
        <v>2000</v>
      </c>
      <c r="T597" s="6">
        <f t="shared" si="62"/>
        <v>0.5</v>
      </c>
      <c r="U597" s="4">
        <f t="shared" si="63"/>
        <v>1795</v>
      </c>
      <c r="V597" s="6">
        <f t="shared" si="64"/>
        <v>0.52700000000000002</v>
      </c>
      <c r="W597" s="4">
        <f t="shared" si="65"/>
        <v>2000</v>
      </c>
      <c r="X597" s="6">
        <f t="shared" si="66"/>
        <v>0.5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 t="s">
        <v>45</v>
      </c>
      <c r="F598" s="7" t="s">
        <v>46</v>
      </c>
      <c r="G598" s="7" t="s">
        <v>632</v>
      </c>
      <c r="H598" s="7" t="s">
        <v>633</v>
      </c>
      <c r="I598" s="7" t="s">
        <v>74</v>
      </c>
      <c r="J598" s="7" t="s">
        <v>75</v>
      </c>
      <c r="K598" s="7" t="s">
        <v>152</v>
      </c>
      <c r="L598" s="7" t="s">
        <v>153</v>
      </c>
      <c r="M598" s="8">
        <v>2000</v>
      </c>
      <c r="N598" s="8">
        <v>2000</v>
      </c>
      <c r="O598" s="8">
        <v>0</v>
      </c>
      <c r="P598" s="8">
        <v>279.49</v>
      </c>
      <c r="Q598" s="8">
        <v>279.49</v>
      </c>
      <c r="R598" s="8">
        <v>2000</v>
      </c>
      <c r="S598" s="4">
        <f t="shared" si="61"/>
        <v>1720.51</v>
      </c>
      <c r="T598" s="6">
        <f t="shared" si="62"/>
        <v>0.13969999999999999</v>
      </c>
      <c r="U598" s="4">
        <f t="shared" si="63"/>
        <v>1720.51</v>
      </c>
      <c r="V598" s="6">
        <f t="shared" si="64"/>
        <v>0.13969999999999999</v>
      </c>
      <c r="W598" s="4">
        <f t="shared" si="65"/>
        <v>1720.51</v>
      </c>
      <c r="X598" s="6">
        <f t="shared" si="66"/>
        <v>0.13969999999999999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 t="s">
        <v>45</v>
      </c>
      <c r="F599" s="7" t="s">
        <v>46</v>
      </c>
      <c r="G599" s="7" t="s">
        <v>632</v>
      </c>
      <c r="H599" s="7" t="s">
        <v>633</v>
      </c>
      <c r="I599" s="7" t="s">
        <v>74</v>
      </c>
      <c r="J599" s="7" t="s">
        <v>75</v>
      </c>
      <c r="K599" s="7" t="s">
        <v>154</v>
      </c>
      <c r="L599" s="7" t="s">
        <v>155</v>
      </c>
      <c r="M599" s="8">
        <v>3300</v>
      </c>
      <c r="N599" s="8">
        <v>3300</v>
      </c>
      <c r="O599" s="8">
        <v>0</v>
      </c>
      <c r="P599" s="8">
        <v>2279.4299999999998</v>
      </c>
      <c r="Q599" s="8">
        <v>2279.4299999999998</v>
      </c>
      <c r="R599" s="8">
        <v>3300</v>
      </c>
      <c r="S599" s="4">
        <f t="shared" si="61"/>
        <v>1020.5700000000002</v>
      </c>
      <c r="T599" s="6">
        <f t="shared" si="62"/>
        <v>0.69069999999999998</v>
      </c>
      <c r="U599" s="4">
        <f t="shared" si="63"/>
        <v>1020.5700000000002</v>
      </c>
      <c r="V599" s="6">
        <f t="shared" si="64"/>
        <v>0.69069999999999998</v>
      </c>
      <c r="W599" s="4">
        <f t="shared" si="65"/>
        <v>1020.5700000000002</v>
      </c>
      <c r="X599" s="6">
        <f t="shared" si="66"/>
        <v>0.69069999999999998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 t="s">
        <v>45</v>
      </c>
      <c r="F600" s="7" t="s">
        <v>46</v>
      </c>
      <c r="G600" s="7" t="s">
        <v>632</v>
      </c>
      <c r="H600" s="7" t="s">
        <v>633</v>
      </c>
      <c r="I600" s="7" t="s">
        <v>74</v>
      </c>
      <c r="J600" s="7" t="s">
        <v>75</v>
      </c>
      <c r="K600" s="7" t="s">
        <v>156</v>
      </c>
      <c r="L600" s="7" t="s">
        <v>157</v>
      </c>
      <c r="M600" s="8">
        <v>25</v>
      </c>
      <c r="N600" s="8">
        <v>25</v>
      </c>
      <c r="O600" s="8">
        <v>0</v>
      </c>
      <c r="P600" s="8">
        <v>0</v>
      </c>
      <c r="Q600" s="8">
        <v>0</v>
      </c>
      <c r="R600" s="8">
        <v>25</v>
      </c>
      <c r="S600" s="4">
        <f t="shared" si="61"/>
        <v>25</v>
      </c>
      <c r="T600" s="6">
        <f t="shared" si="62"/>
        <v>0</v>
      </c>
      <c r="U600" s="4">
        <f t="shared" si="63"/>
        <v>25</v>
      </c>
      <c r="V600" s="6">
        <f t="shared" si="64"/>
        <v>0</v>
      </c>
      <c r="W600" s="4">
        <f t="shared" si="65"/>
        <v>25</v>
      </c>
      <c r="X600" s="6">
        <f t="shared" si="66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 t="s">
        <v>45</v>
      </c>
      <c r="F601" s="7" t="s">
        <v>46</v>
      </c>
      <c r="G601" s="7" t="s">
        <v>632</v>
      </c>
      <c r="H601" s="7" t="s">
        <v>633</v>
      </c>
      <c r="I601" s="7" t="s">
        <v>74</v>
      </c>
      <c r="J601" s="7" t="s">
        <v>75</v>
      </c>
      <c r="K601" s="7" t="s">
        <v>86</v>
      </c>
      <c r="L601" s="7" t="s">
        <v>87</v>
      </c>
      <c r="M601" s="8">
        <v>1100</v>
      </c>
      <c r="N601" s="8">
        <v>800</v>
      </c>
      <c r="O601" s="8">
        <v>0</v>
      </c>
      <c r="P601" s="8">
        <v>431.16</v>
      </c>
      <c r="Q601" s="8">
        <v>431.16</v>
      </c>
      <c r="R601" s="8">
        <v>1100</v>
      </c>
      <c r="S601" s="4">
        <f t="shared" si="61"/>
        <v>668.83999999999992</v>
      </c>
      <c r="T601" s="6">
        <f t="shared" si="62"/>
        <v>0.39200000000000002</v>
      </c>
      <c r="U601" s="4">
        <f t="shared" si="63"/>
        <v>368.84</v>
      </c>
      <c r="V601" s="6">
        <f t="shared" si="64"/>
        <v>0.53900000000000003</v>
      </c>
      <c r="W601" s="4">
        <f t="shared" si="65"/>
        <v>668.83999999999992</v>
      </c>
      <c r="X601" s="6">
        <f t="shared" si="66"/>
        <v>0.39200000000000002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 t="s">
        <v>45</v>
      </c>
      <c r="F602" s="7" t="s">
        <v>46</v>
      </c>
      <c r="G602" s="7" t="s">
        <v>632</v>
      </c>
      <c r="H602" s="7" t="s">
        <v>633</v>
      </c>
      <c r="I602" s="7" t="s">
        <v>74</v>
      </c>
      <c r="J602" s="7" t="s">
        <v>75</v>
      </c>
      <c r="K602" s="7" t="s">
        <v>90</v>
      </c>
      <c r="L602" s="7" t="s">
        <v>91</v>
      </c>
      <c r="M602" s="8">
        <v>250</v>
      </c>
      <c r="N602" s="8">
        <v>385</v>
      </c>
      <c r="O602" s="8">
        <v>0</v>
      </c>
      <c r="P602" s="8">
        <v>381.17</v>
      </c>
      <c r="Q602" s="8">
        <v>381.17</v>
      </c>
      <c r="R602" s="8">
        <v>250</v>
      </c>
      <c r="S602" s="4">
        <f t="shared" si="61"/>
        <v>-131.17000000000002</v>
      </c>
      <c r="T602" s="6">
        <f t="shared" si="62"/>
        <v>1.5246999999999999</v>
      </c>
      <c r="U602" s="4">
        <f t="shared" si="63"/>
        <v>3.8299999999999841</v>
      </c>
      <c r="V602" s="6">
        <f t="shared" si="64"/>
        <v>0.99009999999999998</v>
      </c>
      <c r="W602" s="4">
        <f t="shared" si="65"/>
        <v>-131.17000000000002</v>
      </c>
      <c r="X602" s="6">
        <f t="shared" si="66"/>
        <v>1.5246999999999999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 t="s">
        <v>45</v>
      </c>
      <c r="F603" s="7" t="s">
        <v>46</v>
      </c>
      <c r="G603" s="7" t="s">
        <v>632</v>
      </c>
      <c r="H603" s="7" t="s">
        <v>633</v>
      </c>
      <c r="I603" s="7" t="s">
        <v>74</v>
      </c>
      <c r="J603" s="7" t="s">
        <v>75</v>
      </c>
      <c r="K603" s="7" t="s">
        <v>198</v>
      </c>
      <c r="L603" s="7" t="s">
        <v>360</v>
      </c>
      <c r="M603" s="8">
        <v>1900</v>
      </c>
      <c r="N603" s="8">
        <v>1150</v>
      </c>
      <c r="O603" s="8">
        <v>0</v>
      </c>
      <c r="P603" s="8">
        <v>740</v>
      </c>
      <c r="Q603" s="8">
        <v>740</v>
      </c>
      <c r="R603" s="8">
        <v>1900</v>
      </c>
      <c r="S603" s="4">
        <f t="shared" si="61"/>
        <v>1160</v>
      </c>
      <c r="T603" s="6">
        <f t="shared" si="62"/>
        <v>0.38950000000000001</v>
      </c>
      <c r="U603" s="4">
        <f t="shared" si="63"/>
        <v>410</v>
      </c>
      <c r="V603" s="6">
        <f t="shared" si="64"/>
        <v>0.64349999999999996</v>
      </c>
      <c r="W603" s="4">
        <f t="shared" si="65"/>
        <v>1160</v>
      </c>
      <c r="X603" s="6">
        <f t="shared" si="66"/>
        <v>0.38950000000000001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 t="s">
        <v>45</v>
      </c>
      <c r="F604" s="7" t="s">
        <v>46</v>
      </c>
      <c r="G604" s="7" t="s">
        <v>632</v>
      </c>
      <c r="H604" s="7" t="s">
        <v>633</v>
      </c>
      <c r="I604" s="7" t="s">
        <v>74</v>
      </c>
      <c r="J604" s="7" t="s">
        <v>75</v>
      </c>
      <c r="K604" s="7" t="s">
        <v>367</v>
      </c>
      <c r="L604" s="7" t="s">
        <v>368</v>
      </c>
      <c r="M604" s="8">
        <v>2000</v>
      </c>
      <c r="N604" s="8">
        <v>3515</v>
      </c>
      <c r="O604" s="8">
        <v>0</v>
      </c>
      <c r="P604" s="8">
        <v>3189.44</v>
      </c>
      <c r="Q604" s="8">
        <v>3189.44</v>
      </c>
      <c r="R604" s="8">
        <v>2000</v>
      </c>
      <c r="S604" s="4">
        <f t="shared" si="61"/>
        <v>-1189.44</v>
      </c>
      <c r="T604" s="6">
        <f t="shared" si="62"/>
        <v>1.5947</v>
      </c>
      <c r="U604" s="4">
        <f t="shared" si="63"/>
        <v>325.55999999999995</v>
      </c>
      <c r="V604" s="6">
        <f t="shared" si="64"/>
        <v>0.90739999999999998</v>
      </c>
      <c r="W604" s="4">
        <f t="shared" si="65"/>
        <v>-1189.44</v>
      </c>
      <c r="X604" s="6">
        <f t="shared" si="66"/>
        <v>1.5947</v>
      </c>
    </row>
    <row r="605" spans="1:24" x14ac:dyDescent="0.2">
      <c r="A605">
        <f>IF(AND(ABS(S605)&gt;Input!$A$3,ABS(1-T605)&gt;Input!$A$4),MAX($A$3:A604)+1,"")</f>
        <v>59</v>
      </c>
      <c r="B605">
        <f>IF(AND(ABS(U605)&gt;Input!$B$3,ABS(1-V605)&gt;Input!$B$4),MAX($B$3:B604)+1,"")</f>
        <v>28</v>
      </c>
      <c r="C605">
        <f>IF(AND(ABS(W605)&gt;Input!$C$3,ABS(1-X605)&gt;Input!$C$4),MAX($C$3:C604)+1,"")</f>
        <v>64</v>
      </c>
      <c r="D605">
        <f>IF(E605="","",IF(AND(H605=H606,J605=J606),"",MAX($D$3:D604)+1))</f>
        <v>78</v>
      </c>
      <c r="E605" s="7" t="s">
        <v>45</v>
      </c>
      <c r="F605" s="7" t="s">
        <v>46</v>
      </c>
      <c r="G605" s="7" t="s">
        <v>632</v>
      </c>
      <c r="H605" s="7" t="s">
        <v>633</v>
      </c>
      <c r="I605" s="7" t="s">
        <v>74</v>
      </c>
      <c r="J605" s="7" t="s">
        <v>75</v>
      </c>
      <c r="K605" s="7" t="s">
        <v>464</v>
      </c>
      <c r="L605" s="7" t="s">
        <v>654</v>
      </c>
      <c r="M605" s="8">
        <v>64524</v>
      </c>
      <c r="N605" s="8">
        <v>64524</v>
      </c>
      <c r="O605" s="8">
        <v>0</v>
      </c>
      <c r="P605" s="8">
        <v>54288.82</v>
      </c>
      <c r="Q605" s="8">
        <v>54288.82</v>
      </c>
      <c r="R605" s="8">
        <v>64524</v>
      </c>
      <c r="S605" s="4">
        <f t="shared" si="61"/>
        <v>10235.18</v>
      </c>
      <c r="T605" s="6">
        <f t="shared" si="62"/>
        <v>0.84140000000000004</v>
      </c>
      <c r="U605" s="4">
        <f t="shared" si="63"/>
        <v>10235.18</v>
      </c>
      <c r="V605" s="6">
        <f t="shared" si="64"/>
        <v>0.84140000000000004</v>
      </c>
      <c r="W605" s="4">
        <f t="shared" si="65"/>
        <v>10235.18</v>
      </c>
      <c r="X605" s="6">
        <f t="shared" si="66"/>
        <v>0.84140000000000004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 t="s">
        <v>45</v>
      </c>
      <c r="F606" s="7" t="s">
        <v>46</v>
      </c>
      <c r="G606" s="7" t="s">
        <v>655</v>
      </c>
      <c r="H606" s="7" t="s">
        <v>656</v>
      </c>
      <c r="I606" s="7" t="s">
        <v>49</v>
      </c>
      <c r="J606" s="7" t="s">
        <v>50</v>
      </c>
      <c r="K606" s="7" t="s">
        <v>51</v>
      </c>
      <c r="L606" s="7" t="s">
        <v>657</v>
      </c>
      <c r="M606" s="8">
        <v>61160</v>
      </c>
      <c r="N606" s="8">
        <v>61160</v>
      </c>
      <c r="O606" s="8">
        <v>0</v>
      </c>
      <c r="P606" s="8">
        <v>60160</v>
      </c>
      <c r="Q606" s="8">
        <v>60160</v>
      </c>
      <c r="R606" s="8">
        <v>61160</v>
      </c>
      <c r="S606" s="4">
        <f t="shared" si="61"/>
        <v>1000</v>
      </c>
      <c r="T606" s="6">
        <f t="shared" si="62"/>
        <v>0.98360000000000003</v>
      </c>
      <c r="U606" s="4">
        <f t="shared" si="63"/>
        <v>1000</v>
      </c>
      <c r="V606" s="6">
        <f t="shared" si="64"/>
        <v>0.98360000000000003</v>
      </c>
      <c r="W606" s="4">
        <f t="shared" si="65"/>
        <v>1000</v>
      </c>
      <c r="X606" s="6">
        <f t="shared" si="66"/>
        <v>0.98360000000000003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 t="s">
        <v>45</v>
      </c>
      <c r="F607" s="7" t="s">
        <v>46</v>
      </c>
      <c r="G607" s="7" t="s">
        <v>655</v>
      </c>
      <c r="H607" s="7" t="s">
        <v>656</v>
      </c>
      <c r="I607" s="7" t="s">
        <v>49</v>
      </c>
      <c r="J607" s="7" t="s">
        <v>50</v>
      </c>
      <c r="K607" s="7" t="s">
        <v>100</v>
      </c>
      <c r="L607" s="7" t="s">
        <v>103</v>
      </c>
      <c r="M607" s="8">
        <v>23264</v>
      </c>
      <c r="N607" s="8">
        <v>26064</v>
      </c>
      <c r="O607" s="8">
        <v>0</v>
      </c>
      <c r="P607" s="8">
        <v>26063.5</v>
      </c>
      <c r="Q607" s="8">
        <v>26063.5</v>
      </c>
      <c r="R607" s="8">
        <v>23264</v>
      </c>
      <c r="S607" s="4">
        <f t="shared" si="61"/>
        <v>-2799.5</v>
      </c>
      <c r="T607" s="6">
        <f t="shared" si="62"/>
        <v>1.1203000000000001</v>
      </c>
      <c r="U607" s="4">
        <f t="shared" si="63"/>
        <v>0.5</v>
      </c>
      <c r="V607" s="6">
        <f t="shared" si="64"/>
        <v>1</v>
      </c>
      <c r="W607" s="4">
        <f t="shared" si="65"/>
        <v>-2799.5</v>
      </c>
      <c r="X607" s="6">
        <f t="shared" si="66"/>
        <v>1.1203000000000001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 t="s">
        <v>45</v>
      </c>
      <c r="F608" s="7" t="s">
        <v>46</v>
      </c>
      <c r="G608" s="7" t="s">
        <v>655</v>
      </c>
      <c r="H608" s="7" t="s">
        <v>656</v>
      </c>
      <c r="I608" s="7" t="s">
        <v>49</v>
      </c>
      <c r="J608" s="7" t="s">
        <v>50</v>
      </c>
      <c r="K608" s="7" t="s">
        <v>102</v>
      </c>
      <c r="L608" s="7" t="s">
        <v>103</v>
      </c>
      <c r="M608" s="8">
        <v>23264</v>
      </c>
      <c r="N608" s="8">
        <v>21764</v>
      </c>
      <c r="O608" s="8">
        <v>0</v>
      </c>
      <c r="P608" s="8">
        <v>21652.76</v>
      </c>
      <c r="Q608" s="8">
        <v>21652.76</v>
      </c>
      <c r="R608" s="8">
        <v>23264</v>
      </c>
      <c r="S608" s="4">
        <f t="shared" si="61"/>
        <v>1611.2400000000016</v>
      </c>
      <c r="T608" s="6">
        <f t="shared" si="62"/>
        <v>0.93069999999999997</v>
      </c>
      <c r="U608" s="4">
        <f t="shared" si="63"/>
        <v>111.2400000000016</v>
      </c>
      <c r="V608" s="6">
        <f t="shared" si="64"/>
        <v>0.99490000000000001</v>
      </c>
      <c r="W608" s="4">
        <f t="shared" si="65"/>
        <v>1611.2400000000016</v>
      </c>
      <c r="X608" s="6">
        <f t="shared" si="66"/>
        <v>0.93069999999999997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 t="s">
        <v>45</v>
      </c>
      <c r="F609" s="7" t="s">
        <v>46</v>
      </c>
      <c r="G609" s="7" t="s">
        <v>655</v>
      </c>
      <c r="H609" s="7" t="s">
        <v>656</v>
      </c>
      <c r="I609" s="7" t="s">
        <v>49</v>
      </c>
      <c r="J609" s="7" t="s">
        <v>50</v>
      </c>
      <c r="K609" s="7" t="s">
        <v>104</v>
      </c>
      <c r="L609" s="7" t="s">
        <v>103</v>
      </c>
      <c r="M609" s="8">
        <v>23264</v>
      </c>
      <c r="N609" s="8">
        <v>21764</v>
      </c>
      <c r="O609" s="8">
        <v>0</v>
      </c>
      <c r="P609" s="8">
        <v>19990.37</v>
      </c>
      <c r="Q609" s="8">
        <v>19990.37</v>
      </c>
      <c r="R609" s="8">
        <v>23264</v>
      </c>
      <c r="S609" s="4">
        <f t="shared" si="61"/>
        <v>3273.630000000001</v>
      </c>
      <c r="T609" s="6">
        <f t="shared" si="62"/>
        <v>0.85929999999999995</v>
      </c>
      <c r="U609" s="4">
        <f t="shared" si="63"/>
        <v>1773.630000000001</v>
      </c>
      <c r="V609" s="6">
        <f t="shared" si="64"/>
        <v>0.91849999999999998</v>
      </c>
      <c r="W609" s="4">
        <f t="shared" si="65"/>
        <v>3273.630000000001</v>
      </c>
      <c r="X609" s="6">
        <f t="shared" si="66"/>
        <v>0.85929999999999995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 t="s">
        <v>45</v>
      </c>
      <c r="F610" s="7" t="s">
        <v>46</v>
      </c>
      <c r="G610" s="7" t="s">
        <v>655</v>
      </c>
      <c r="H610" s="7" t="s">
        <v>656</v>
      </c>
      <c r="I610" s="7" t="s">
        <v>49</v>
      </c>
      <c r="J610" s="7" t="s">
        <v>50</v>
      </c>
      <c r="K610" s="7" t="s">
        <v>105</v>
      </c>
      <c r="L610" s="7" t="s">
        <v>103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4">
        <f t="shared" si="61"/>
        <v>0</v>
      </c>
      <c r="T610" s="6">
        <f t="shared" si="62"/>
        <v>0</v>
      </c>
      <c r="U610" s="4">
        <f t="shared" si="63"/>
        <v>0</v>
      </c>
      <c r="V610" s="6">
        <f t="shared" si="64"/>
        <v>0</v>
      </c>
      <c r="W610" s="4">
        <f t="shared" si="65"/>
        <v>0</v>
      </c>
      <c r="X610" s="6">
        <f t="shared" si="66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 t="s">
        <v>45</v>
      </c>
      <c r="F611" s="7" t="s">
        <v>46</v>
      </c>
      <c r="G611" s="7" t="s">
        <v>655</v>
      </c>
      <c r="H611" s="7" t="s">
        <v>656</v>
      </c>
      <c r="I611" s="7" t="s">
        <v>49</v>
      </c>
      <c r="J611" s="7" t="s">
        <v>50</v>
      </c>
      <c r="K611" s="7" t="s">
        <v>106</v>
      </c>
      <c r="L611" s="7" t="s">
        <v>103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4">
        <f t="shared" si="61"/>
        <v>0</v>
      </c>
      <c r="T611" s="6">
        <f t="shared" si="62"/>
        <v>0</v>
      </c>
      <c r="U611" s="4">
        <f t="shared" si="63"/>
        <v>0</v>
      </c>
      <c r="V611" s="6">
        <f t="shared" si="64"/>
        <v>0</v>
      </c>
      <c r="W611" s="4">
        <f t="shared" si="65"/>
        <v>0</v>
      </c>
      <c r="X611" s="6">
        <f t="shared" si="66"/>
        <v>0</v>
      </c>
    </row>
    <row r="612" spans="1:24" x14ac:dyDescent="0.2">
      <c r="A612">
        <f>IF(AND(ABS(S612)&gt;Input!$A$3,ABS(1-T612)&gt;Input!$A$4),MAX($A$3:A611)+1,"")</f>
        <v>60</v>
      </c>
      <c r="B612" t="str">
        <f>IF(AND(ABS(U612)&gt;Input!$B$3,ABS(1-V612)&gt;Input!$B$4),MAX($B$3:B611)+1,"")</f>
        <v/>
      </c>
      <c r="C612">
        <f>IF(AND(ABS(W612)&gt;Input!$C$3,ABS(1-X612)&gt;Input!$C$4),MAX($C$3:C611)+1,"")</f>
        <v>65</v>
      </c>
      <c r="D612" t="str">
        <f>IF(E612="","",IF(AND(H612=H613,J612=J613),"",MAX($D$3:D611)+1))</f>
        <v/>
      </c>
      <c r="E612" s="7" t="s">
        <v>45</v>
      </c>
      <c r="F612" s="7" t="s">
        <v>46</v>
      </c>
      <c r="G612" s="7" t="s">
        <v>655</v>
      </c>
      <c r="H612" s="7" t="s">
        <v>656</v>
      </c>
      <c r="I612" s="7" t="s">
        <v>49</v>
      </c>
      <c r="J612" s="7" t="s">
        <v>50</v>
      </c>
      <c r="K612" s="7" t="s">
        <v>349</v>
      </c>
      <c r="L612" s="7" t="s">
        <v>658</v>
      </c>
      <c r="M612" s="8">
        <v>0</v>
      </c>
      <c r="N612" s="8">
        <v>22495</v>
      </c>
      <c r="O612" s="8">
        <v>0</v>
      </c>
      <c r="P612" s="8">
        <v>22494.26</v>
      </c>
      <c r="Q612" s="8">
        <v>22494.26</v>
      </c>
      <c r="R612" s="8">
        <v>0</v>
      </c>
      <c r="S612" s="4">
        <f t="shared" si="61"/>
        <v>-22494.26</v>
      </c>
      <c r="T612" s="6">
        <f t="shared" si="62"/>
        <v>0</v>
      </c>
      <c r="U612" s="4">
        <f t="shared" si="63"/>
        <v>0.74000000000160071</v>
      </c>
      <c r="V612" s="6">
        <f t="shared" si="64"/>
        <v>1</v>
      </c>
      <c r="W612" s="4">
        <f t="shared" si="65"/>
        <v>-22494.26</v>
      </c>
      <c r="X612" s="6">
        <f t="shared" si="66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 t="s">
        <v>45</v>
      </c>
      <c r="F613" s="7" t="s">
        <v>46</v>
      </c>
      <c r="G613" s="7" t="s">
        <v>655</v>
      </c>
      <c r="H613" s="7" t="s">
        <v>656</v>
      </c>
      <c r="I613" s="7" t="s">
        <v>49</v>
      </c>
      <c r="J613" s="7" t="s">
        <v>50</v>
      </c>
      <c r="K613" s="7" t="s">
        <v>210</v>
      </c>
      <c r="L613" s="7" t="s">
        <v>658</v>
      </c>
      <c r="M613" s="8">
        <v>52892</v>
      </c>
      <c r="N613" s="8">
        <v>57892</v>
      </c>
      <c r="O613" s="8">
        <v>0</v>
      </c>
      <c r="P613" s="8">
        <v>57892</v>
      </c>
      <c r="Q613" s="8">
        <v>57892</v>
      </c>
      <c r="R613" s="8">
        <v>52892</v>
      </c>
      <c r="S613" s="4">
        <f t="shared" si="61"/>
        <v>-5000</v>
      </c>
      <c r="T613" s="6">
        <f t="shared" si="62"/>
        <v>1.0945</v>
      </c>
      <c r="U613" s="4">
        <f t="shared" si="63"/>
        <v>0</v>
      </c>
      <c r="V613" s="6">
        <f t="shared" si="64"/>
        <v>1</v>
      </c>
      <c r="W613" s="4">
        <f t="shared" si="65"/>
        <v>-5000</v>
      </c>
      <c r="X613" s="6">
        <f t="shared" si="66"/>
        <v>1.0945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 t="s">
        <v>45</v>
      </c>
      <c r="F614" s="7" t="s">
        <v>46</v>
      </c>
      <c r="G614" s="7" t="s">
        <v>655</v>
      </c>
      <c r="H614" s="7" t="s">
        <v>656</v>
      </c>
      <c r="I614" s="7" t="s">
        <v>49</v>
      </c>
      <c r="J614" s="7" t="s">
        <v>50</v>
      </c>
      <c r="K614" s="7" t="s">
        <v>212</v>
      </c>
      <c r="L614" s="7" t="s">
        <v>659</v>
      </c>
      <c r="M614" s="8">
        <v>41085</v>
      </c>
      <c r="N614" s="8">
        <v>48918</v>
      </c>
      <c r="O614" s="8">
        <v>0</v>
      </c>
      <c r="P614" s="8">
        <v>48918</v>
      </c>
      <c r="Q614" s="8">
        <v>48918</v>
      </c>
      <c r="R614" s="8">
        <v>41085</v>
      </c>
      <c r="S614" s="4">
        <f t="shared" si="61"/>
        <v>-7833</v>
      </c>
      <c r="T614" s="6">
        <f t="shared" si="62"/>
        <v>1.1907000000000001</v>
      </c>
      <c r="U614" s="4">
        <f t="shared" si="63"/>
        <v>0</v>
      </c>
      <c r="V614" s="6">
        <f t="shared" si="64"/>
        <v>1</v>
      </c>
      <c r="W614" s="4">
        <f t="shared" si="65"/>
        <v>-7833</v>
      </c>
      <c r="X614" s="6">
        <f t="shared" si="66"/>
        <v>1.1907000000000001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 t="s">
        <v>45</v>
      </c>
      <c r="F615" s="7" t="s">
        <v>46</v>
      </c>
      <c r="G615" s="7" t="s">
        <v>655</v>
      </c>
      <c r="H615" s="7" t="s">
        <v>656</v>
      </c>
      <c r="I615" s="7" t="s">
        <v>49</v>
      </c>
      <c r="J615" s="7" t="s">
        <v>50</v>
      </c>
      <c r="K615" s="7" t="s">
        <v>47</v>
      </c>
      <c r="L615" s="7" t="s">
        <v>103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4">
        <f t="shared" si="61"/>
        <v>0</v>
      </c>
      <c r="T615" s="6">
        <f t="shared" si="62"/>
        <v>0</v>
      </c>
      <c r="U615" s="4">
        <f t="shared" si="63"/>
        <v>0</v>
      </c>
      <c r="V615" s="6">
        <f t="shared" si="64"/>
        <v>0</v>
      </c>
      <c r="W615" s="4">
        <f t="shared" si="65"/>
        <v>0</v>
      </c>
      <c r="X615" s="6">
        <f t="shared" si="66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 t="s">
        <v>45</v>
      </c>
      <c r="F616" s="7" t="s">
        <v>46</v>
      </c>
      <c r="G616" s="7" t="s">
        <v>655</v>
      </c>
      <c r="H616" s="7" t="s">
        <v>656</v>
      </c>
      <c r="I616" s="7" t="s">
        <v>49</v>
      </c>
      <c r="J616" s="7" t="s">
        <v>50</v>
      </c>
      <c r="K616" s="7" t="s">
        <v>241</v>
      </c>
      <c r="L616" s="7" t="s">
        <v>103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4">
        <f t="shared" si="61"/>
        <v>0</v>
      </c>
      <c r="T616" s="6">
        <f t="shared" si="62"/>
        <v>0</v>
      </c>
      <c r="U616" s="4">
        <f t="shared" si="63"/>
        <v>0</v>
      </c>
      <c r="V616" s="6">
        <f t="shared" si="64"/>
        <v>0</v>
      </c>
      <c r="W616" s="4">
        <f t="shared" si="65"/>
        <v>0</v>
      </c>
      <c r="X616" s="6">
        <f t="shared" si="66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 t="s">
        <v>45</v>
      </c>
      <c r="F617" s="7" t="s">
        <v>46</v>
      </c>
      <c r="G617" s="7" t="s">
        <v>655</v>
      </c>
      <c r="H617" s="7" t="s">
        <v>656</v>
      </c>
      <c r="I617" s="7" t="s">
        <v>49</v>
      </c>
      <c r="J617" s="7" t="s">
        <v>50</v>
      </c>
      <c r="K617" s="7" t="s">
        <v>53</v>
      </c>
      <c r="L617" s="7" t="s">
        <v>103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4">
        <f t="shared" si="61"/>
        <v>0</v>
      </c>
      <c r="T617" s="6">
        <f t="shared" si="62"/>
        <v>0</v>
      </c>
      <c r="U617" s="4">
        <f t="shared" si="63"/>
        <v>0</v>
      </c>
      <c r="V617" s="6">
        <f t="shared" si="64"/>
        <v>0</v>
      </c>
      <c r="W617" s="4">
        <f t="shared" si="65"/>
        <v>0</v>
      </c>
      <c r="X617" s="6">
        <f t="shared" si="66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 t="s">
        <v>45</v>
      </c>
      <c r="F618" s="7" t="s">
        <v>46</v>
      </c>
      <c r="G618" s="7" t="s">
        <v>655</v>
      </c>
      <c r="H618" s="7" t="s">
        <v>656</v>
      </c>
      <c r="I618" s="7" t="s">
        <v>49</v>
      </c>
      <c r="J618" s="7" t="s">
        <v>50</v>
      </c>
      <c r="K618" s="7" t="s">
        <v>215</v>
      </c>
      <c r="L618" s="7" t="s">
        <v>659</v>
      </c>
      <c r="M618" s="8">
        <v>41085</v>
      </c>
      <c r="N618" s="8">
        <v>48918</v>
      </c>
      <c r="O618" s="8">
        <v>0</v>
      </c>
      <c r="P618" s="8">
        <v>48918</v>
      </c>
      <c r="Q618" s="8">
        <v>48918</v>
      </c>
      <c r="R618" s="8">
        <v>41085</v>
      </c>
      <c r="S618" s="4">
        <f t="shared" si="61"/>
        <v>-7833</v>
      </c>
      <c r="T618" s="6">
        <f t="shared" si="62"/>
        <v>1.1907000000000001</v>
      </c>
      <c r="U618" s="4">
        <f t="shared" si="63"/>
        <v>0</v>
      </c>
      <c r="V618" s="6">
        <f t="shared" si="64"/>
        <v>1</v>
      </c>
      <c r="W618" s="4">
        <f t="shared" si="65"/>
        <v>-7833</v>
      </c>
      <c r="X618" s="6">
        <f t="shared" si="66"/>
        <v>1.1907000000000001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 t="s">
        <v>45</v>
      </c>
      <c r="F619" s="7" t="s">
        <v>46</v>
      </c>
      <c r="G619" s="7" t="s">
        <v>655</v>
      </c>
      <c r="H619" s="7" t="s">
        <v>656</v>
      </c>
      <c r="I619" s="7" t="s">
        <v>49</v>
      </c>
      <c r="J619" s="7" t="s">
        <v>50</v>
      </c>
      <c r="K619" s="7" t="s">
        <v>244</v>
      </c>
      <c r="L619" s="7" t="s">
        <v>103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4">
        <f t="shared" si="61"/>
        <v>0</v>
      </c>
      <c r="T619" s="6">
        <f t="shared" si="62"/>
        <v>0</v>
      </c>
      <c r="U619" s="4">
        <f t="shared" si="63"/>
        <v>0</v>
      </c>
      <c r="V619" s="6">
        <f t="shared" si="64"/>
        <v>0</v>
      </c>
      <c r="W619" s="4">
        <f t="shared" si="65"/>
        <v>0</v>
      </c>
      <c r="X619" s="6">
        <f t="shared" si="66"/>
        <v>0</v>
      </c>
    </row>
    <row r="620" spans="1:24" x14ac:dyDescent="0.2">
      <c r="A620">
        <f>IF(AND(ABS(S620)&gt;Input!$A$3,ABS(1-T620)&gt;Input!$A$4),MAX($A$3:A619)+1,"")</f>
        <v>61</v>
      </c>
      <c r="B620" t="str">
        <f>IF(AND(ABS(U620)&gt;Input!$B$3,ABS(1-V620)&gt;Input!$B$4),MAX($B$3:B619)+1,"")</f>
        <v/>
      </c>
      <c r="C620">
        <f>IF(AND(ABS(W620)&gt;Input!$C$3,ABS(1-X620)&gt;Input!$C$4),MAX($C$3:C619)+1,"")</f>
        <v>66</v>
      </c>
      <c r="D620" t="str">
        <f>IF(E620="","",IF(AND(H620=H621,J620=J621),"",MAX($D$3:D619)+1))</f>
        <v/>
      </c>
      <c r="E620" s="7" t="s">
        <v>45</v>
      </c>
      <c r="F620" s="7" t="s">
        <v>46</v>
      </c>
      <c r="G620" s="7" t="s">
        <v>655</v>
      </c>
      <c r="H620" s="7" t="s">
        <v>656</v>
      </c>
      <c r="I620" s="7" t="s">
        <v>49</v>
      </c>
      <c r="J620" s="7" t="s">
        <v>50</v>
      </c>
      <c r="K620" s="7" t="s">
        <v>217</v>
      </c>
      <c r="L620" s="7" t="s">
        <v>659</v>
      </c>
      <c r="M620" s="8">
        <v>43696</v>
      </c>
      <c r="N620" s="8">
        <v>30926</v>
      </c>
      <c r="O620" s="8">
        <v>0</v>
      </c>
      <c r="P620" s="8">
        <v>30925.29</v>
      </c>
      <c r="Q620" s="8">
        <v>30925.29</v>
      </c>
      <c r="R620" s="8">
        <v>43696</v>
      </c>
      <c r="S620" s="4">
        <f t="shared" si="61"/>
        <v>12770.71</v>
      </c>
      <c r="T620" s="6">
        <f t="shared" si="62"/>
        <v>0.7077</v>
      </c>
      <c r="U620" s="4">
        <f t="shared" si="63"/>
        <v>0.70999999999912689</v>
      </c>
      <c r="V620" s="6">
        <f t="shared" si="64"/>
        <v>1</v>
      </c>
      <c r="W620" s="4">
        <f t="shared" si="65"/>
        <v>12770.71</v>
      </c>
      <c r="X620" s="6">
        <f t="shared" si="66"/>
        <v>0.7077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 t="s">
        <v>45</v>
      </c>
      <c r="F621" s="7" t="s">
        <v>46</v>
      </c>
      <c r="G621" s="7" t="s">
        <v>655</v>
      </c>
      <c r="H621" s="7" t="s">
        <v>656</v>
      </c>
      <c r="I621" s="7" t="s">
        <v>49</v>
      </c>
      <c r="J621" s="7" t="s">
        <v>50</v>
      </c>
      <c r="K621" s="7" t="s">
        <v>166</v>
      </c>
      <c r="L621" s="7" t="s">
        <v>103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4">
        <f t="shared" si="61"/>
        <v>0</v>
      </c>
      <c r="T621" s="6">
        <f t="shared" si="62"/>
        <v>0</v>
      </c>
      <c r="U621" s="4">
        <f t="shared" si="63"/>
        <v>0</v>
      </c>
      <c r="V621" s="6">
        <f t="shared" si="64"/>
        <v>0</v>
      </c>
      <c r="W621" s="4">
        <f t="shared" si="65"/>
        <v>0</v>
      </c>
      <c r="X621" s="6">
        <f t="shared" si="66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 t="s">
        <v>45</v>
      </c>
      <c r="F622" s="7" t="s">
        <v>46</v>
      </c>
      <c r="G622" s="7" t="s">
        <v>655</v>
      </c>
      <c r="H622" s="7" t="s">
        <v>656</v>
      </c>
      <c r="I622" s="7" t="s">
        <v>49</v>
      </c>
      <c r="J622" s="7" t="s">
        <v>50</v>
      </c>
      <c r="K622" s="7" t="s">
        <v>168</v>
      </c>
      <c r="L622" s="7" t="s">
        <v>103</v>
      </c>
      <c r="M622" s="8">
        <v>36842</v>
      </c>
      <c r="N622" s="8">
        <v>36842</v>
      </c>
      <c r="O622" s="8">
        <v>0</v>
      </c>
      <c r="P622" s="8">
        <v>36418.51</v>
      </c>
      <c r="Q622" s="8">
        <v>36418.51</v>
      </c>
      <c r="R622" s="8">
        <v>36842</v>
      </c>
      <c r="S622" s="4">
        <f t="shared" si="61"/>
        <v>423.48999999999796</v>
      </c>
      <c r="T622" s="6">
        <f t="shared" si="62"/>
        <v>0.98850000000000005</v>
      </c>
      <c r="U622" s="4">
        <f t="shared" si="63"/>
        <v>423.48999999999796</v>
      </c>
      <c r="V622" s="6">
        <f t="shared" si="64"/>
        <v>0.98850000000000005</v>
      </c>
      <c r="W622" s="4">
        <f t="shared" si="65"/>
        <v>423.48999999999796</v>
      </c>
      <c r="X622" s="6">
        <f t="shared" si="66"/>
        <v>0.98850000000000005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 t="s">
        <v>45</v>
      </c>
      <c r="F623" s="7" t="s">
        <v>46</v>
      </c>
      <c r="G623" s="7" t="s">
        <v>655</v>
      </c>
      <c r="H623" s="7" t="s">
        <v>656</v>
      </c>
      <c r="I623" s="7" t="s">
        <v>49</v>
      </c>
      <c r="J623" s="7" t="s">
        <v>50</v>
      </c>
      <c r="K623" s="7" t="s">
        <v>234</v>
      </c>
      <c r="L623" s="7" t="s">
        <v>103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4">
        <f t="shared" si="61"/>
        <v>0</v>
      </c>
      <c r="T623" s="6">
        <f t="shared" si="62"/>
        <v>0</v>
      </c>
      <c r="U623" s="4">
        <f t="shared" si="63"/>
        <v>0</v>
      </c>
      <c r="V623" s="6">
        <f t="shared" si="64"/>
        <v>0</v>
      </c>
      <c r="W623" s="4">
        <f t="shared" si="65"/>
        <v>0</v>
      </c>
      <c r="X623" s="6">
        <f t="shared" si="66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 t="s">
        <v>45</v>
      </c>
      <c r="F624" s="7" t="s">
        <v>46</v>
      </c>
      <c r="G624" s="7" t="s">
        <v>655</v>
      </c>
      <c r="H624" s="7" t="s">
        <v>656</v>
      </c>
      <c r="I624" s="7" t="s">
        <v>49</v>
      </c>
      <c r="J624" s="7" t="s">
        <v>50</v>
      </c>
      <c r="K624" s="7" t="s">
        <v>492</v>
      </c>
      <c r="L624" s="7" t="s">
        <v>103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4">
        <f t="shared" si="61"/>
        <v>0</v>
      </c>
      <c r="T624" s="6">
        <f t="shared" si="62"/>
        <v>0</v>
      </c>
      <c r="U624" s="4">
        <f t="shared" si="63"/>
        <v>0</v>
      </c>
      <c r="V624" s="6">
        <f t="shared" si="64"/>
        <v>0</v>
      </c>
      <c r="W624" s="4">
        <f t="shared" si="65"/>
        <v>0</v>
      </c>
      <c r="X624" s="6">
        <f t="shared" si="66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 t="s">
        <v>45</v>
      </c>
      <c r="F625" s="7" t="s">
        <v>46</v>
      </c>
      <c r="G625" s="7" t="s">
        <v>655</v>
      </c>
      <c r="H625" s="7" t="s">
        <v>656</v>
      </c>
      <c r="I625" s="7" t="s">
        <v>49</v>
      </c>
      <c r="J625" s="7" t="s">
        <v>50</v>
      </c>
      <c r="K625" s="7" t="s">
        <v>576</v>
      </c>
      <c r="L625" s="7" t="s">
        <v>103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4">
        <f t="shared" si="61"/>
        <v>0</v>
      </c>
      <c r="T625" s="6">
        <f t="shared" si="62"/>
        <v>0</v>
      </c>
      <c r="U625" s="4">
        <f t="shared" si="63"/>
        <v>0</v>
      </c>
      <c r="V625" s="6">
        <f t="shared" si="64"/>
        <v>0</v>
      </c>
      <c r="W625" s="4">
        <f t="shared" si="65"/>
        <v>0</v>
      </c>
      <c r="X625" s="6">
        <f t="shared" si="66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 t="s">
        <v>45</v>
      </c>
      <c r="F626" s="7" t="s">
        <v>46</v>
      </c>
      <c r="G626" s="7" t="s">
        <v>655</v>
      </c>
      <c r="H626" s="7" t="s">
        <v>656</v>
      </c>
      <c r="I626" s="7" t="s">
        <v>49</v>
      </c>
      <c r="J626" s="7" t="s">
        <v>50</v>
      </c>
      <c r="K626" s="7" t="s">
        <v>413</v>
      </c>
      <c r="L626" s="7" t="s">
        <v>103</v>
      </c>
      <c r="M626" s="8">
        <v>36842</v>
      </c>
      <c r="N626" s="8">
        <v>36842</v>
      </c>
      <c r="O626" s="8">
        <v>0</v>
      </c>
      <c r="P626" s="8">
        <v>36842</v>
      </c>
      <c r="Q626" s="8">
        <v>36842</v>
      </c>
      <c r="R626" s="8">
        <v>36842</v>
      </c>
      <c r="S626" s="4">
        <f t="shared" si="61"/>
        <v>0</v>
      </c>
      <c r="T626" s="6">
        <f t="shared" si="62"/>
        <v>1</v>
      </c>
      <c r="U626" s="4">
        <f t="shared" si="63"/>
        <v>0</v>
      </c>
      <c r="V626" s="6">
        <f t="shared" si="64"/>
        <v>1</v>
      </c>
      <c r="W626" s="4">
        <f t="shared" si="65"/>
        <v>0</v>
      </c>
      <c r="X626" s="6">
        <f t="shared" si="66"/>
        <v>1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 t="s">
        <v>45</v>
      </c>
      <c r="F627" s="7" t="s">
        <v>46</v>
      </c>
      <c r="G627" s="7" t="s">
        <v>655</v>
      </c>
      <c r="H627" s="7" t="s">
        <v>656</v>
      </c>
      <c r="I627" s="7" t="s">
        <v>49</v>
      </c>
      <c r="J627" s="7" t="s">
        <v>50</v>
      </c>
      <c r="K627" s="7" t="s">
        <v>494</v>
      </c>
      <c r="L627" s="7" t="s">
        <v>103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4">
        <f t="shared" si="61"/>
        <v>0</v>
      </c>
      <c r="T627" s="6">
        <f t="shared" si="62"/>
        <v>0</v>
      </c>
      <c r="U627" s="4">
        <f t="shared" si="63"/>
        <v>0</v>
      </c>
      <c r="V627" s="6">
        <f t="shared" si="64"/>
        <v>0</v>
      </c>
      <c r="W627" s="4">
        <f t="shared" si="65"/>
        <v>0</v>
      </c>
      <c r="X627" s="6">
        <f t="shared" si="66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 t="s">
        <v>45</v>
      </c>
      <c r="F628" s="7" t="s">
        <v>46</v>
      </c>
      <c r="G628" s="7" t="s">
        <v>655</v>
      </c>
      <c r="H628" s="7" t="s">
        <v>656</v>
      </c>
      <c r="I628" s="7" t="s">
        <v>49</v>
      </c>
      <c r="J628" s="7" t="s">
        <v>50</v>
      </c>
      <c r="K628" s="7" t="s">
        <v>55</v>
      </c>
      <c r="L628" s="7" t="s">
        <v>103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4">
        <f t="shared" si="61"/>
        <v>0</v>
      </c>
      <c r="T628" s="6">
        <f t="shared" si="62"/>
        <v>0</v>
      </c>
      <c r="U628" s="4">
        <f t="shared" si="63"/>
        <v>0</v>
      </c>
      <c r="V628" s="6">
        <f t="shared" si="64"/>
        <v>0</v>
      </c>
      <c r="W628" s="4">
        <f t="shared" si="65"/>
        <v>0</v>
      </c>
      <c r="X628" s="6">
        <f t="shared" si="66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 t="s">
        <v>45</v>
      </c>
      <c r="F629" s="7" t="s">
        <v>46</v>
      </c>
      <c r="G629" s="7" t="s">
        <v>655</v>
      </c>
      <c r="H629" s="7" t="s">
        <v>656</v>
      </c>
      <c r="I629" s="7" t="s">
        <v>49</v>
      </c>
      <c r="J629" s="7" t="s">
        <v>50</v>
      </c>
      <c r="K629" s="7" t="s">
        <v>57</v>
      </c>
      <c r="L629" s="7" t="s">
        <v>660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4">
        <f t="shared" si="61"/>
        <v>0</v>
      </c>
      <c r="T629" s="6">
        <f t="shared" si="62"/>
        <v>0</v>
      </c>
      <c r="U629" s="4">
        <f t="shared" si="63"/>
        <v>0</v>
      </c>
      <c r="V629" s="6">
        <f t="shared" si="64"/>
        <v>0</v>
      </c>
      <c r="W629" s="4">
        <f t="shared" si="65"/>
        <v>0</v>
      </c>
      <c r="X629" s="6">
        <f t="shared" si="66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 t="s">
        <v>45</v>
      </c>
      <c r="F630" s="7" t="s">
        <v>46</v>
      </c>
      <c r="G630" s="7" t="s">
        <v>655</v>
      </c>
      <c r="H630" s="7" t="s">
        <v>656</v>
      </c>
      <c r="I630" s="7" t="s">
        <v>49</v>
      </c>
      <c r="J630" s="7" t="s">
        <v>50</v>
      </c>
      <c r="K630" s="7" t="s">
        <v>497</v>
      </c>
      <c r="L630" s="7" t="s">
        <v>103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4">
        <f t="shared" si="61"/>
        <v>0</v>
      </c>
      <c r="T630" s="6">
        <f t="shared" si="62"/>
        <v>0</v>
      </c>
      <c r="U630" s="4">
        <f t="shared" si="63"/>
        <v>0</v>
      </c>
      <c r="V630" s="6">
        <f t="shared" si="64"/>
        <v>0</v>
      </c>
      <c r="W630" s="4">
        <f t="shared" si="65"/>
        <v>0</v>
      </c>
      <c r="X630" s="6">
        <f t="shared" si="66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 t="s">
        <v>45</v>
      </c>
      <c r="F631" s="7" t="s">
        <v>46</v>
      </c>
      <c r="G631" s="7" t="s">
        <v>655</v>
      </c>
      <c r="H631" s="7" t="s">
        <v>656</v>
      </c>
      <c r="I631" s="7" t="s">
        <v>49</v>
      </c>
      <c r="J631" s="7" t="s">
        <v>50</v>
      </c>
      <c r="K631" s="7" t="s">
        <v>661</v>
      </c>
      <c r="L631" s="7" t="s">
        <v>103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4">
        <f t="shared" si="61"/>
        <v>0</v>
      </c>
      <c r="T631" s="6">
        <f t="shared" si="62"/>
        <v>0</v>
      </c>
      <c r="U631" s="4">
        <f t="shared" si="63"/>
        <v>0</v>
      </c>
      <c r="V631" s="6">
        <f t="shared" si="64"/>
        <v>0</v>
      </c>
      <c r="W631" s="4">
        <f t="shared" si="65"/>
        <v>0</v>
      </c>
      <c r="X631" s="6">
        <f t="shared" si="66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 t="s">
        <v>45</v>
      </c>
      <c r="F632" s="7" t="s">
        <v>46</v>
      </c>
      <c r="G632" s="7" t="s">
        <v>655</v>
      </c>
      <c r="H632" s="7" t="s">
        <v>656</v>
      </c>
      <c r="I632" s="7" t="s">
        <v>49</v>
      </c>
      <c r="J632" s="7" t="s">
        <v>50</v>
      </c>
      <c r="K632" s="7" t="s">
        <v>662</v>
      </c>
      <c r="L632" s="7" t="s">
        <v>658</v>
      </c>
      <c r="M632" s="8">
        <v>52892</v>
      </c>
      <c r="N632" s="8">
        <v>52892</v>
      </c>
      <c r="O632" s="8">
        <v>0</v>
      </c>
      <c r="P632" s="8">
        <v>52892</v>
      </c>
      <c r="Q632" s="8">
        <v>52892</v>
      </c>
      <c r="R632" s="8">
        <v>52892</v>
      </c>
      <c r="S632" s="4">
        <f t="shared" si="61"/>
        <v>0</v>
      </c>
      <c r="T632" s="6">
        <f t="shared" si="62"/>
        <v>1</v>
      </c>
      <c r="U632" s="4">
        <f t="shared" si="63"/>
        <v>0</v>
      </c>
      <c r="V632" s="6">
        <f t="shared" si="64"/>
        <v>1</v>
      </c>
      <c r="W632" s="4">
        <f t="shared" si="65"/>
        <v>0</v>
      </c>
      <c r="X632" s="6">
        <f t="shared" si="66"/>
        <v>1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 t="s">
        <v>45</v>
      </c>
      <c r="F633" s="7" t="s">
        <v>46</v>
      </c>
      <c r="G633" s="7" t="s">
        <v>655</v>
      </c>
      <c r="H633" s="7" t="s">
        <v>656</v>
      </c>
      <c r="I633" s="7" t="s">
        <v>49</v>
      </c>
      <c r="J633" s="7" t="s">
        <v>50</v>
      </c>
      <c r="K633" s="7" t="s">
        <v>321</v>
      </c>
      <c r="L633" s="7" t="s">
        <v>658</v>
      </c>
      <c r="M633" s="8">
        <v>52892</v>
      </c>
      <c r="N633" s="8">
        <v>57892</v>
      </c>
      <c r="O633" s="8">
        <v>0</v>
      </c>
      <c r="P633" s="8">
        <v>57892</v>
      </c>
      <c r="Q633" s="8">
        <v>57892</v>
      </c>
      <c r="R633" s="8">
        <v>52892</v>
      </c>
      <c r="S633" s="4">
        <f t="shared" si="61"/>
        <v>-5000</v>
      </c>
      <c r="T633" s="6">
        <f t="shared" si="62"/>
        <v>1.0945</v>
      </c>
      <c r="U633" s="4">
        <f t="shared" si="63"/>
        <v>0</v>
      </c>
      <c r="V633" s="6">
        <f t="shared" si="64"/>
        <v>1</v>
      </c>
      <c r="W633" s="4">
        <f t="shared" si="65"/>
        <v>-5000</v>
      </c>
      <c r="X633" s="6">
        <f t="shared" si="66"/>
        <v>1.0945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 t="s">
        <v>45</v>
      </c>
      <c r="F634" s="7" t="s">
        <v>46</v>
      </c>
      <c r="G634" s="7" t="s">
        <v>655</v>
      </c>
      <c r="H634" s="7" t="s">
        <v>656</v>
      </c>
      <c r="I634" s="7" t="s">
        <v>49</v>
      </c>
      <c r="J634" s="7" t="s">
        <v>50</v>
      </c>
      <c r="K634" s="7" t="s">
        <v>578</v>
      </c>
      <c r="L634" s="7" t="s">
        <v>103</v>
      </c>
      <c r="M634" s="8">
        <v>36842</v>
      </c>
      <c r="N634" s="8">
        <v>37181</v>
      </c>
      <c r="O634" s="8">
        <v>0</v>
      </c>
      <c r="P634" s="8">
        <v>37180.03</v>
      </c>
      <c r="Q634" s="8">
        <v>37180.03</v>
      </c>
      <c r="R634" s="8">
        <v>36842</v>
      </c>
      <c r="S634" s="4">
        <f t="shared" si="61"/>
        <v>-338.02999999999884</v>
      </c>
      <c r="T634" s="6">
        <f t="shared" si="62"/>
        <v>1.0092000000000001</v>
      </c>
      <c r="U634" s="4">
        <f t="shared" si="63"/>
        <v>0.97000000000116415</v>
      </c>
      <c r="V634" s="6">
        <f t="shared" si="64"/>
        <v>1</v>
      </c>
      <c r="W634" s="4">
        <f t="shared" si="65"/>
        <v>-338.02999999999884</v>
      </c>
      <c r="X634" s="6">
        <f t="shared" si="66"/>
        <v>1.0092000000000001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 t="s">
        <v>45</v>
      </c>
      <c r="F635" s="7" t="s">
        <v>46</v>
      </c>
      <c r="G635" s="7" t="s">
        <v>655</v>
      </c>
      <c r="H635" s="7" t="s">
        <v>656</v>
      </c>
      <c r="I635" s="7" t="s">
        <v>49</v>
      </c>
      <c r="J635" s="7" t="s">
        <v>50</v>
      </c>
      <c r="K635" s="7" t="s">
        <v>663</v>
      </c>
      <c r="L635" s="7" t="s">
        <v>103</v>
      </c>
      <c r="M635" s="8">
        <v>34885</v>
      </c>
      <c r="N635" s="8">
        <v>34885</v>
      </c>
      <c r="O635" s="8">
        <v>0</v>
      </c>
      <c r="P635" s="8">
        <v>34433.9</v>
      </c>
      <c r="Q635" s="8">
        <v>34433.9</v>
      </c>
      <c r="R635" s="8">
        <v>34885</v>
      </c>
      <c r="S635" s="4">
        <f t="shared" si="61"/>
        <v>451.09999999999854</v>
      </c>
      <c r="T635" s="6">
        <f t="shared" si="62"/>
        <v>0.98709999999999998</v>
      </c>
      <c r="U635" s="4">
        <f t="shared" si="63"/>
        <v>451.09999999999854</v>
      </c>
      <c r="V635" s="6">
        <f t="shared" si="64"/>
        <v>0.98709999999999998</v>
      </c>
      <c r="W635" s="4">
        <f t="shared" si="65"/>
        <v>451.09999999999854</v>
      </c>
      <c r="X635" s="6">
        <f t="shared" si="66"/>
        <v>0.98709999999999998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 t="s">
        <v>45</v>
      </c>
      <c r="F636" s="7" t="s">
        <v>46</v>
      </c>
      <c r="G636" s="7" t="s">
        <v>655</v>
      </c>
      <c r="H636" s="7" t="s">
        <v>656</v>
      </c>
      <c r="I636" s="7" t="s">
        <v>49</v>
      </c>
      <c r="J636" s="7" t="s">
        <v>50</v>
      </c>
      <c r="K636" s="7" t="s">
        <v>580</v>
      </c>
      <c r="L636" s="7" t="s">
        <v>103</v>
      </c>
      <c r="M636" s="8">
        <v>38799</v>
      </c>
      <c r="N636" s="8">
        <v>41085</v>
      </c>
      <c r="O636" s="8">
        <v>0</v>
      </c>
      <c r="P636" s="8">
        <v>41085</v>
      </c>
      <c r="Q636" s="8">
        <v>41085</v>
      </c>
      <c r="R636" s="8">
        <v>38799</v>
      </c>
      <c r="S636" s="4">
        <f t="shared" si="61"/>
        <v>-2286</v>
      </c>
      <c r="T636" s="6">
        <f t="shared" si="62"/>
        <v>1.0589</v>
      </c>
      <c r="U636" s="4">
        <f t="shared" si="63"/>
        <v>0</v>
      </c>
      <c r="V636" s="6">
        <f t="shared" si="64"/>
        <v>1</v>
      </c>
      <c r="W636" s="4">
        <f t="shared" si="65"/>
        <v>-2286</v>
      </c>
      <c r="X636" s="6">
        <f t="shared" si="66"/>
        <v>1.0589</v>
      </c>
    </row>
    <row r="637" spans="1:24" x14ac:dyDescent="0.2">
      <c r="A637">
        <f>IF(AND(ABS(S637)&gt;Input!$A$3,ABS(1-T637)&gt;Input!$A$4),MAX($A$3:A636)+1,"")</f>
        <v>62</v>
      </c>
      <c r="B637" t="str">
        <f>IF(AND(ABS(U637)&gt;Input!$B$3,ABS(1-V637)&gt;Input!$B$4),MAX($B$3:B636)+1,"")</f>
        <v/>
      </c>
      <c r="C637">
        <f>IF(AND(ABS(W637)&gt;Input!$C$3,ABS(1-X637)&gt;Input!$C$4),MAX($C$3:C636)+1,"")</f>
        <v>67</v>
      </c>
      <c r="D637" t="str">
        <f>IF(E637="","",IF(AND(H637=H638,J637=J638),"",MAX($D$3:D636)+1))</f>
        <v/>
      </c>
      <c r="E637" s="7" t="s">
        <v>45</v>
      </c>
      <c r="F637" s="7" t="s">
        <v>46</v>
      </c>
      <c r="G637" s="7" t="s">
        <v>655</v>
      </c>
      <c r="H637" s="7" t="s">
        <v>656</v>
      </c>
      <c r="I637" s="7" t="s">
        <v>49</v>
      </c>
      <c r="J637" s="7" t="s">
        <v>50</v>
      </c>
      <c r="K637" s="7" t="s">
        <v>581</v>
      </c>
      <c r="L637" s="7" t="s">
        <v>103</v>
      </c>
      <c r="M637" s="8">
        <v>38799</v>
      </c>
      <c r="N637" s="8">
        <v>48918</v>
      </c>
      <c r="O637" s="8">
        <v>0</v>
      </c>
      <c r="P637" s="8">
        <v>48918</v>
      </c>
      <c r="Q637" s="8">
        <v>48918</v>
      </c>
      <c r="R637" s="8">
        <v>38799</v>
      </c>
      <c r="S637" s="4">
        <f t="shared" si="61"/>
        <v>-10119</v>
      </c>
      <c r="T637" s="6">
        <f t="shared" si="62"/>
        <v>1.2607999999999999</v>
      </c>
      <c r="U637" s="4">
        <f t="shared" si="63"/>
        <v>0</v>
      </c>
      <c r="V637" s="6">
        <f t="shared" si="64"/>
        <v>1</v>
      </c>
      <c r="W637" s="4">
        <f t="shared" si="65"/>
        <v>-10119</v>
      </c>
      <c r="X637" s="6">
        <f t="shared" si="66"/>
        <v>1.2607999999999999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 t="s">
        <v>45</v>
      </c>
      <c r="F638" s="7" t="s">
        <v>46</v>
      </c>
      <c r="G638" s="7" t="s">
        <v>655</v>
      </c>
      <c r="H638" s="7" t="s">
        <v>656</v>
      </c>
      <c r="I638" s="7" t="s">
        <v>49</v>
      </c>
      <c r="J638" s="7" t="s">
        <v>50</v>
      </c>
      <c r="K638" s="7" t="s">
        <v>583</v>
      </c>
      <c r="L638" s="7" t="s">
        <v>659</v>
      </c>
      <c r="M638" s="8">
        <v>41085</v>
      </c>
      <c r="N638" s="8">
        <v>48918</v>
      </c>
      <c r="O638" s="8">
        <v>0</v>
      </c>
      <c r="P638" s="8">
        <v>48918</v>
      </c>
      <c r="Q638" s="8">
        <v>48918</v>
      </c>
      <c r="R638" s="8">
        <v>41085</v>
      </c>
      <c r="S638" s="4">
        <f t="shared" si="61"/>
        <v>-7833</v>
      </c>
      <c r="T638" s="6">
        <f t="shared" si="62"/>
        <v>1.1907000000000001</v>
      </c>
      <c r="U638" s="4">
        <f t="shared" si="63"/>
        <v>0</v>
      </c>
      <c r="V638" s="6">
        <f t="shared" si="64"/>
        <v>1</v>
      </c>
      <c r="W638" s="4">
        <f t="shared" si="65"/>
        <v>-7833</v>
      </c>
      <c r="X638" s="6">
        <f t="shared" si="66"/>
        <v>1.1907000000000001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 t="s">
        <v>45</v>
      </c>
      <c r="F639" s="7" t="s">
        <v>46</v>
      </c>
      <c r="G639" s="7" t="s">
        <v>655</v>
      </c>
      <c r="H639" s="7" t="s">
        <v>656</v>
      </c>
      <c r="I639" s="7" t="s">
        <v>49</v>
      </c>
      <c r="J639" s="7" t="s">
        <v>50</v>
      </c>
      <c r="K639" s="7" t="s">
        <v>584</v>
      </c>
      <c r="L639" s="7" t="s">
        <v>103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4">
        <f t="shared" si="61"/>
        <v>0</v>
      </c>
      <c r="T639" s="6">
        <f t="shared" si="62"/>
        <v>0</v>
      </c>
      <c r="U639" s="4">
        <f t="shared" si="63"/>
        <v>0</v>
      </c>
      <c r="V639" s="6">
        <f t="shared" si="64"/>
        <v>0</v>
      </c>
      <c r="W639" s="4">
        <f t="shared" si="65"/>
        <v>0</v>
      </c>
      <c r="X639" s="6">
        <f t="shared" si="66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 t="s">
        <v>45</v>
      </c>
      <c r="F640" s="7" t="s">
        <v>46</v>
      </c>
      <c r="G640" s="7" t="s">
        <v>655</v>
      </c>
      <c r="H640" s="7" t="s">
        <v>656</v>
      </c>
      <c r="I640" s="7" t="s">
        <v>49</v>
      </c>
      <c r="J640" s="7" t="s">
        <v>50</v>
      </c>
      <c r="K640" s="7" t="s">
        <v>664</v>
      </c>
      <c r="L640" s="7" t="s">
        <v>103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4">
        <f t="shared" si="61"/>
        <v>0</v>
      </c>
      <c r="T640" s="6">
        <f t="shared" si="62"/>
        <v>0</v>
      </c>
      <c r="U640" s="4">
        <f t="shared" si="63"/>
        <v>0</v>
      </c>
      <c r="V640" s="6">
        <f t="shared" si="64"/>
        <v>0</v>
      </c>
      <c r="W640" s="4">
        <f t="shared" si="65"/>
        <v>0</v>
      </c>
      <c r="X640" s="6">
        <f t="shared" si="66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 t="s">
        <v>45</v>
      </c>
      <c r="F641" s="7" t="s">
        <v>46</v>
      </c>
      <c r="G641" s="7" t="s">
        <v>655</v>
      </c>
      <c r="H641" s="7" t="s">
        <v>656</v>
      </c>
      <c r="I641" s="7" t="s">
        <v>49</v>
      </c>
      <c r="J641" s="7" t="s">
        <v>50</v>
      </c>
      <c r="K641" s="7" t="s">
        <v>665</v>
      </c>
      <c r="L641" s="7" t="s">
        <v>103</v>
      </c>
      <c r="M641" s="8">
        <v>36842</v>
      </c>
      <c r="N641" s="8">
        <v>36842</v>
      </c>
      <c r="O641" s="8">
        <v>0</v>
      </c>
      <c r="P641" s="8">
        <v>36842</v>
      </c>
      <c r="Q641" s="8">
        <v>36842</v>
      </c>
      <c r="R641" s="8">
        <v>36842</v>
      </c>
      <c r="S641" s="4">
        <f t="shared" si="61"/>
        <v>0</v>
      </c>
      <c r="T641" s="6">
        <f t="shared" si="62"/>
        <v>1</v>
      </c>
      <c r="U641" s="4">
        <f t="shared" si="63"/>
        <v>0</v>
      </c>
      <c r="V641" s="6">
        <f t="shared" si="64"/>
        <v>1</v>
      </c>
      <c r="W641" s="4">
        <f t="shared" si="65"/>
        <v>0</v>
      </c>
      <c r="X641" s="6">
        <f t="shared" si="66"/>
        <v>1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 t="s">
        <v>45</v>
      </c>
      <c r="F642" s="7" t="s">
        <v>46</v>
      </c>
      <c r="G642" s="7" t="s">
        <v>655</v>
      </c>
      <c r="H642" s="7" t="s">
        <v>656</v>
      </c>
      <c r="I642" s="7" t="s">
        <v>49</v>
      </c>
      <c r="J642" s="7" t="s">
        <v>50</v>
      </c>
      <c r="K642" s="7" t="s">
        <v>666</v>
      </c>
      <c r="L642" s="7" t="s">
        <v>103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4">
        <f t="shared" si="61"/>
        <v>0</v>
      </c>
      <c r="T642" s="6">
        <f t="shared" si="62"/>
        <v>0</v>
      </c>
      <c r="U642" s="4">
        <f t="shared" si="63"/>
        <v>0</v>
      </c>
      <c r="V642" s="6">
        <f t="shared" si="64"/>
        <v>0</v>
      </c>
      <c r="W642" s="4">
        <f t="shared" si="65"/>
        <v>0</v>
      </c>
      <c r="X642" s="6">
        <f t="shared" si="66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 t="s">
        <v>45</v>
      </c>
      <c r="F643" s="7" t="s">
        <v>46</v>
      </c>
      <c r="G643" s="7" t="s">
        <v>655</v>
      </c>
      <c r="H643" s="7" t="s">
        <v>656</v>
      </c>
      <c r="I643" s="7" t="s">
        <v>49</v>
      </c>
      <c r="J643" s="7" t="s">
        <v>50</v>
      </c>
      <c r="K643" s="7" t="s">
        <v>667</v>
      </c>
      <c r="L643" s="7" t="s">
        <v>103</v>
      </c>
      <c r="M643" s="8">
        <v>38799</v>
      </c>
      <c r="N643" s="8">
        <v>41085</v>
      </c>
      <c r="O643" s="8">
        <v>0</v>
      </c>
      <c r="P643" s="8">
        <v>41085</v>
      </c>
      <c r="Q643" s="8">
        <v>41085</v>
      </c>
      <c r="R643" s="8">
        <v>38799</v>
      </c>
      <c r="S643" s="4">
        <f t="shared" si="61"/>
        <v>-2286</v>
      </c>
      <c r="T643" s="6">
        <f t="shared" si="62"/>
        <v>1.0589</v>
      </c>
      <c r="U643" s="4">
        <f t="shared" si="63"/>
        <v>0</v>
      </c>
      <c r="V643" s="6">
        <f t="shared" si="64"/>
        <v>1</v>
      </c>
      <c r="W643" s="4">
        <f t="shared" si="65"/>
        <v>-2286</v>
      </c>
      <c r="X643" s="6">
        <f t="shared" si="66"/>
        <v>1.0589</v>
      </c>
    </row>
    <row r="644" spans="1:24" x14ac:dyDescent="0.2">
      <c r="A644">
        <f>IF(AND(ABS(S644)&gt;Input!$A$3,ABS(1-T644)&gt;Input!$A$4),MAX($A$3:A643)+1,"")</f>
        <v>63</v>
      </c>
      <c r="B644" t="str">
        <f>IF(AND(ABS(U644)&gt;Input!$B$3,ABS(1-V644)&gt;Input!$B$4),MAX($B$3:B643)+1,"")</f>
        <v/>
      </c>
      <c r="C644">
        <f>IF(AND(ABS(W644)&gt;Input!$C$3,ABS(1-X644)&gt;Input!$C$4),MAX($C$3:C643)+1,"")</f>
        <v>68</v>
      </c>
      <c r="D644" t="str">
        <f>IF(E644="","",IF(AND(H644=H645,J644=J645),"",MAX($D$3:D643)+1))</f>
        <v/>
      </c>
      <c r="E644" s="7" t="s">
        <v>45</v>
      </c>
      <c r="F644" s="7" t="s">
        <v>46</v>
      </c>
      <c r="G644" s="7" t="s">
        <v>655</v>
      </c>
      <c r="H644" s="7" t="s">
        <v>656</v>
      </c>
      <c r="I644" s="7" t="s">
        <v>49</v>
      </c>
      <c r="J644" s="7" t="s">
        <v>50</v>
      </c>
      <c r="K644" s="7" t="s">
        <v>668</v>
      </c>
      <c r="L644" s="7" t="s">
        <v>103</v>
      </c>
      <c r="M644" s="8">
        <v>38799</v>
      </c>
      <c r="N644" s="8">
        <v>28799</v>
      </c>
      <c r="O644" s="8">
        <v>0</v>
      </c>
      <c r="P644" s="8">
        <v>28202.05</v>
      </c>
      <c r="Q644" s="8">
        <v>28202.05</v>
      </c>
      <c r="R644" s="8">
        <v>38799</v>
      </c>
      <c r="S644" s="4">
        <f t="shared" si="61"/>
        <v>10596.95</v>
      </c>
      <c r="T644" s="6">
        <f t="shared" si="62"/>
        <v>0.72689999999999999</v>
      </c>
      <c r="U644" s="4">
        <f t="shared" si="63"/>
        <v>596.95000000000073</v>
      </c>
      <c r="V644" s="6">
        <f t="shared" si="64"/>
        <v>0.97929999999999995</v>
      </c>
      <c r="W644" s="4">
        <f t="shared" si="65"/>
        <v>10596.95</v>
      </c>
      <c r="X644" s="6">
        <f t="shared" si="66"/>
        <v>0.72689999999999999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 t="s">
        <v>45</v>
      </c>
      <c r="F645" s="7" t="s">
        <v>46</v>
      </c>
      <c r="G645" s="7" t="s">
        <v>655</v>
      </c>
      <c r="H645" s="7" t="s">
        <v>656</v>
      </c>
      <c r="I645" s="7" t="s">
        <v>49</v>
      </c>
      <c r="J645" s="7" t="s">
        <v>50</v>
      </c>
      <c r="K645" s="7" t="s">
        <v>669</v>
      </c>
      <c r="L645" s="7" t="s">
        <v>103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0</v>
      </c>
      <c r="S645" s="4">
        <f t="shared" ref="S645:S708" si="67">M645-O645-Q645</f>
        <v>0</v>
      </c>
      <c r="T645" s="6">
        <f t="shared" ref="T645:T708" si="68">IF(M645=0,0,ROUND((O645+Q645)/M645,4))</f>
        <v>0</v>
      </c>
      <c r="U645" s="4">
        <f t="shared" ref="U645:U708" si="69">N645-O645-Q645</f>
        <v>0</v>
      </c>
      <c r="V645" s="6">
        <f t="shared" ref="V645:V708" si="70">IF(N645=0,0,ROUND((O645+Q645)/N645,4))</f>
        <v>0</v>
      </c>
      <c r="W645" s="4">
        <f t="shared" ref="W645:W708" si="71">R645-O645-Q645</f>
        <v>0</v>
      </c>
      <c r="X645" s="6">
        <f t="shared" ref="X645:X708" si="72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 t="s">
        <v>45</v>
      </c>
      <c r="F646" s="7" t="s">
        <v>46</v>
      </c>
      <c r="G646" s="7" t="s">
        <v>655</v>
      </c>
      <c r="H646" s="7" t="s">
        <v>656</v>
      </c>
      <c r="I646" s="7" t="s">
        <v>49</v>
      </c>
      <c r="J646" s="7" t="s">
        <v>50</v>
      </c>
      <c r="K646" s="7" t="s">
        <v>670</v>
      </c>
      <c r="L646" s="7" t="s">
        <v>103</v>
      </c>
      <c r="M646" s="8">
        <v>0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4">
        <f t="shared" si="67"/>
        <v>0</v>
      </c>
      <c r="T646" s="6">
        <f t="shared" si="68"/>
        <v>0</v>
      </c>
      <c r="U646" s="4">
        <f t="shared" si="69"/>
        <v>0</v>
      </c>
      <c r="V646" s="6">
        <f t="shared" si="70"/>
        <v>0</v>
      </c>
      <c r="W646" s="4">
        <f t="shared" si="71"/>
        <v>0</v>
      </c>
      <c r="X646" s="6">
        <f t="shared" si="72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 t="s">
        <v>45</v>
      </c>
      <c r="F647" s="7" t="s">
        <v>46</v>
      </c>
      <c r="G647" s="7" t="s">
        <v>655</v>
      </c>
      <c r="H647" s="7" t="s">
        <v>656</v>
      </c>
      <c r="I647" s="7" t="s">
        <v>49</v>
      </c>
      <c r="J647" s="7" t="s">
        <v>50</v>
      </c>
      <c r="K647" s="7" t="s">
        <v>671</v>
      </c>
      <c r="L647" s="7" t="s">
        <v>103</v>
      </c>
      <c r="M647" s="8">
        <v>43696</v>
      </c>
      <c r="N647" s="8">
        <v>47946</v>
      </c>
      <c r="O647" s="8">
        <v>0</v>
      </c>
      <c r="P647" s="8">
        <v>47945.77</v>
      </c>
      <c r="Q647" s="8">
        <v>47945.77</v>
      </c>
      <c r="R647" s="8">
        <v>43696</v>
      </c>
      <c r="S647" s="4">
        <f t="shared" si="67"/>
        <v>-4249.7699999999968</v>
      </c>
      <c r="T647" s="6">
        <f t="shared" si="68"/>
        <v>1.0972999999999999</v>
      </c>
      <c r="U647" s="4">
        <f t="shared" si="69"/>
        <v>0.23000000000320142</v>
      </c>
      <c r="V647" s="6">
        <f t="shared" si="70"/>
        <v>1</v>
      </c>
      <c r="W647" s="4">
        <f t="shared" si="71"/>
        <v>-4249.7699999999968</v>
      </c>
      <c r="X647" s="6">
        <f t="shared" si="72"/>
        <v>1.0972999999999999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 t="s">
        <v>45</v>
      </c>
      <c r="F648" s="7" t="s">
        <v>46</v>
      </c>
      <c r="G648" s="7" t="s">
        <v>655</v>
      </c>
      <c r="H648" s="7" t="s">
        <v>656</v>
      </c>
      <c r="I648" s="7" t="s">
        <v>49</v>
      </c>
      <c r="J648" s="7" t="s">
        <v>50</v>
      </c>
      <c r="K648" s="7" t="s">
        <v>672</v>
      </c>
      <c r="L648" s="7" t="s">
        <v>659</v>
      </c>
      <c r="M648" s="8">
        <v>43696</v>
      </c>
      <c r="N648" s="8">
        <v>48918</v>
      </c>
      <c r="O648" s="8">
        <v>0</v>
      </c>
      <c r="P648" s="8">
        <v>48918</v>
      </c>
      <c r="Q648" s="8">
        <v>48918</v>
      </c>
      <c r="R648" s="8">
        <v>43696</v>
      </c>
      <c r="S648" s="4">
        <f t="shared" si="67"/>
        <v>-5222</v>
      </c>
      <c r="T648" s="6">
        <f t="shared" si="68"/>
        <v>1.1194999999999999</v>
      </c>
      <c r="U648" s="4">
        <f t="shared" si="69"/>
        <v>0</v>
      </c>
      <c r="V648" s="6">
        <f t="shared" si="70"/>
        <v>1</v>
      </c>
      <c r="W648" s="4">
        <f t="shared" si="71"/>
        <v>-5222</v>
      </c>
      <c r="X648" s="6">
        <f t="shared" si="72"/>
        <v>1.1194999999999999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 t="s">
        <v>45</v>
      </c>
      <c r="F649" s="7" t="s">
        <v>46</v>
      </c>
      <c r="G649" s="7" t="s">
        <v>655</v>
      </c>
      <c r="H649" s="7" t="s">
        <v>656</v>
      </c>
      <c r="I649" s="7" t="s">
        <v>49</v>
      </c>
      <c r="J649" s="7" t="s">
        <v>50</v>
      </c>
      <c r="K649" s="7" t="s">
        <v>673</v>
      </c>
      <c r="L649" s="7" t="s">
        <v>103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0</v>
      </c>
      <c r="S649" s="4">
        <f t="shared" si="67"/>
        <v>0</v>
      </c>
      <c r="T649" s="6">
        <f t="shared" si="68"/>
        <v>0</v>
      </c>
      <c r="U649" s="4">
        <f t="shared" si="69"/>
        <v>0</v>
      </c>
      <c r="V649" s="6">
        <f t="shared" si="70"/>
        <v>0</v>
      </c>
      <c r="W649" s="4">
        <f t="shared" si="71"/>
        <v>0</v>
      </c>
      <c r="X649" s="6">
        <f t="shared" si="72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 t="s">
        <v>45</v>
      </c>
      <c r="F650" s="7" t="s">
        <v>46</v>
      </c>
      <c r="G650" s="7" t="s">
        <v>655</v>
      </c>
      <c r="H650" s="7" t="s">
        <v>656</v>
      </c>
      <c r="I650" s="7" t="s">
        <v>49</v>
      </c>
      <c r="J650" s="7" t="s">
        <v>50</v>
      </c>
      <c r="K650" s="7" t="s">
        <v>674</v>
      </c>
      <c r="L650" s="7" t="s">
        <v>675</v>
      </c>
      <c r="M650" s="8">
        <v>43570</v>
      </c>
      <c r="N650" s="8">
        <v>46181</v>
      </c>
      <c r="O650" s="8">
        <v>0</v>
      </c>
      <c r="P650" s="8">
        <v>46181</v>
      </c>
      <c r="Q650" s="8">
        <v>46181</v>
      </c>
      <c r="R650" s="8">
        <v>43570</v>
      </c>
      <c r="S650" s="4">
        <f t="shared" si="67"/>
        <v>-2611</v>
      </c>
      <c r="T650" s="6">
        <f t="shared" si="68"/>
        <v>1.0599000000000001</v>
      </c>
      <c r="U650" s="4">
        <f t="shared" si="69"/>
        <v>0</v>
      </c>
      <c r="V650" s="6">
        <f t="shared" si="70"/>
        <v>1</v>
      </c>
      <c r="W650" s="4">
        <f t="shared" si="71"/>
        <v>-2611</v>
      </c>
      <c r="X650" s="6">
        <f t="shared" si="72"/>
        <v>1.0599000000000001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 t="s">
        <v>45</v>
      </c>
      <c r="F651" s="7" t="s">
        <v>46</v>
      </c>
      <c r="G651" s="7" t="s">
        <v>655</v>
      </c>
      <c r="H651" s="7" t="s">
        <v>656</v>
      </c>
      <c r="I651" s="7" t="s">
        <v>49</v>
      </c>
      <c r="J651" s="7" t="s">
        <v>50</v>
      </c>
      <c r="K651" s="7" t="s">
        <v>676</v>
      </c>
      <c r="L651" s="7" t="s">
        <v>675</v>
      </c>
      <c r="M651" s="8">
        <v>51403</v>
      </c>
      <c r="N651" s="8">
        <v>54563</v>
      </c>
      <c r="O651" s="8">
        <v>0</v>
      </c>
      <c r="P651" s="8">
        <v>54563.79</v>
      </c>
      <c r="Q651" s="8">
        <v>54563.79</v>
      </c>
      <c r="R651" s="8">
        <v>51403</v>
      </c>
      <c r="S651" s="4">
        <f t="shared" si="67"/>
        <v>-3160.7900000000009</v>
      </c>
      <c r="T651" s="6">
        <f t="shared" si="68"/>
        <v>1.0615000000000001</v>
      </c>
      <c r="U651" s="4">
        <f t="shared" si="69"/>
        <v>-0.79000000000087311</v>
      </c>
      <c r="V651" s="6">
        <f t="shared" si="70"/>
        <v>1</v>
      </c>
      <c r="W651" s="4">
        <f t="shared" si="71"/>
        <v>-3160.7900000000009</v>
      </c>
      <c r="X651" s="6">
        <f t="shared" si="72"/>
        <v>1.0615000000000001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 t="s">
        <v>45</v>
      </c>
      <c r="F652" s="7" t="s">
        <v>46</v>
      </c>
      <c r="G652" s="7" t="s">
        <v>655</v>
      </c>
      <c r="H652" s="7" t="s">
        <v>656</v>
      </c>
      <c r="I652" s="7" t="s">
        <v>49</v>
      </c>
      <c r="J652" s="7" t="s">
        <v>50</v>
      </c>
      <c r="K652" s="7" t="s">
        <v>677</v>
      </c>
      <c r="L652" s="7" t="s">
        <v>675</v>
      </c>
      <c r="M652" s="8">
        <v>43570</v>
      </c>
      <c r="N652" s="8">
        <v>51403</v>
      </c>
      <c r="O652" s="8">
        <v>0</v>
      </c>
      <c r="P652" s="8">
        <v>51403</v>
      </c>
      <c r="Q652" s="8">
        <v>51403</v>
      </c>
      <c r="R652" s="8">
        <v>43570</v>
      </c>
      <c r="S652" s="4">
        <f t="shared" si="67"/>
        <v>-7833</v>
      </c>
      <c r="T652" s="6">
        <f t="shared" si="68"/>
        <v>1.1798</v>
      </c>
      <c r="U652" s="4">
        <f t="shared" si="69"/>
        <v>0</v>
      </c>
      <c r="V652" s="6">
        <f t="shared" si="70"/>
        <v>1</v>
      </c>
      <c r="W652" s="4">
        <f t="shared" si="71"/>
        <v>-7833</v>
      </c>
      <c r="X652" s="6">
        <f t="shared" si="72"/>
        <v>1.1798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 t="s">
        <v>45</v>
      </c>
      <c r="F653" s="7" t="s">
        <v>46</v>
      </c>
      <c r="G653" s="7" t="s">
        <v>655</v>
      </c>
      <c r="H653" s="7" t="s">
        <v>656</v>
      </c>
      <c r="I653" s="7" t="s">
        <v>49</v>
      </c>
      <c r="J653" s="7" t="s">
        <v>50</v>
      </c>
      <c r="K653" s="7" t="s">
        <v>678</v>
      </c>
      <c r="L653" s="7" t="s">
        <v>658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4">
        <f t="shared" si="67"/>
        <v>0</v>
      </c>
      <c r="T653" s="6">
        <f t="shared" si="68"/>
        <v>0</v>
      </c>
      <c r="U653" s="4">
        <f t="shared" si="69"/>
        <v>0</v>
      </c>
      <c r="V653" s="6">
        <f t="shared" si="70"/>
        <v>0</v>
      </c>
      <c r="W653" s="4">
        <f t="shared" si="71"/>
        <v>0</v>
      </c>
      <c r="X653" s="6">
        <f t="shared" si="72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 t="s">
        <v>45</v>
      </c>
      <c r="F654" s="7" t="s">
        <v>46</v>
      </c>
      <c r="G654" s="7" t="s">
        <v>655</v>
      </c>
      <c r="H654" s="7" t="s">
        <v>656</v>
      </c>
      <c r="I654" s="7" t="s">
        <v>49</v>
      </c>
      <c r="J654" s="7" t="s">
        <v>50</v>
      </c>
      <c r="K654" s="7" t="s">
        <v>679</v>
      </c>
      <c r="L654" s="7" t="s">
        <v>658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0</v>
      </c>
      <c r="S654" s="4">
        <f t="shared" si="67"/>
        <v>0</v>
      </c>
      <c r="T654" s="6">
        <f t="shared" si="68"/>
        <v>0</v>
      </c>
      <c r="U654" s="4">
        <f t="shared" si="69"/>
        <v>0</v>
      </c>
      <c r="V654" s="6">
        <f t="shared" si="70"/>
        <v>0</v>
      </c>
      <c r="W654" s="4">
        <f t="shared" si="71"/>
        <v>0</v>
      </c>
      <c r="X654" s="6">
        <f t="shared" si="72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 t="s">
        <v>45</v>
      </c>
      <c r="F655" s="7" t="s">
        <v>46</v>
      </c>
      <c r="G655" s="7" t="s">
        <v>655</v>
      </c>
      <c r="H655" s="7" t="s">
        <v>656</v>
      </c>
      <c r="I655" s="7" t="s">
        <v>49</v>
      </c>
      <c r="J655" s="7" t="s">
        <v>50</v>
      </c>
      <c r="K655" s="7" t="s">
        <v>60</v>
      </c>
      <c r="L655" s="7" t="s">
        <v>61</v>
      </c>
      <c r="M655" s="8">
        <v>2000</v>
      </c>
      <c r="N655" s="8">
        <v>2000</v>
      </c>
      <c r="O655" s="8">
        <v>0</v>
      </c>
      <c r="P655" s="8">
        <v>2000</v>
      </c>
      <c r="Q655" s="8">
        <v>2000</v>
      </c>
      <c r="R655" s="8">
        <v>2000</v>
      </c>
      <c r="S655" s="4">
        <f t="shared" si="67"/>
        <v>0</v>
      </c>
      <c r="T655" s="6">
        <f t="shared" si="68"/>
        <v>1</v>
      </c>
      <c r="U655" s="4">
        <f t="shared" si="69"/>
        <v>0</v>
      </c>
      <c r="V655" s="6">
        <f t="shared" si="70"/>
        <v>1</v>
      </c>
      <c r="W655" s="4">
        <f t="shared" si="71"/>
        <v>0</v>
      </c>
      <c r="X655" s="6">
        <f t="shared" si="72"/>
        <v>1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 t="s">
        <v>45</v>
      </c>
      <c r="F656" s="7" t="s">
        <v>46</v>
      </c>
      <c r="G656" s="7" t="s">
        <v>655</v>
      </c>
      <c r="H656" s="7" t="s">
        <v>656</v>
      </c>
      <c r="I656" s="7" t="s">
        <v>49</v>
      </c>
      <c r="J656" s="7" t="s">
        <v>50</v>
      </c>
      <c r="K656" s="7" t="s">
        <v>680</v>
      </c>
      <c r="L656" s="7" t="s">
        <v>681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  <c r="R656" s="8">
        <v>0</v>
      </c>
      <c r="S656" s="4">
        <f t="shared" si="67"/>
        <v>0</v>
      </c>
      <c r="T656" s="6">
        <f t="shared" si="68"/>
        <v>0</v>
      </c>
      <c r="U656" s="4">
        <f t="shared" si="69"/>
        <v>0</v>
      </c>
      <c r="V656" s="6">
        <f t="shared" si="70"/>
        <v>0</v>
      </c>
      <c r="W656" s="4">
        <f t="shared" si="71"/>
        <v>0</v>
      </c>
      <c r="X656" s="6">
        <f t="shared" si="72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 t="s">
        <v>45</v>
      </c>
      <c r="F657" s="7" t="s">
        <v>46</v>
      </c>
      <c r="G657" s="7" t="s">
        <v>655</v>
      </c>
      <c r="H657" s="7" t="s">
        <v>656</v>
      </c>
      <c r="I657" s="7" t="s">
        <v>49</v>
      </c>
      <c r="J657" s="7" t="s">
        <v>50</v>
      </c>
      <c r="K657" s="7" t="s">
        <v>682</v>
      </c>
      <c r="L657" s="7" t="s">
        <v>683</v>
      </c>
      <c r="M657" s="8">
        <v>8000</v>
      </c>
      <c r="N657" s="8">
        <v>3309</v>
      </c>
      <c r="O657" s="8">
        <v>0</v>
      </c>
      <c r="P657" s="8">
        <v>2685.17</v>
      </c>
      <c r="Q657" s="8">
        <v>2685.17</v>
      </c>
      <c r="R657" s="8">
        <v>8000</v>
      </c>
      <c r="S657" s="4">
        <f t="shared" si="67"/>
        <v>5314.83</v>
      </c>
      <c r="T657" s="6">
        <f t="shared" si="68"/>
        <v>0.33560000000000001</v>
      </c>
      <c r="U657" s="4">
        <f t="shared" si="69"/>
        <v>623.82999999999993</v>
      </c>
      <c r="V657" s="6">
        <f t="shared" si="70"/>
        <v>0.8115</v>
      </c>
      <c r="W657" s="4">
        <f t="shared" si="71"/>
        <v>5314.83</v>
      </c>
      <c r="X657" s="6">
        <f t="shared" si="72"/>
        <v>0.33560000000000001</v>
      </c>
    </row>
    <row r="658" spans="1:24" x14ac:dyDescent="0.2">
      <c r="A658">
        <f>IF(AND(ABS(S658)&gt;Input!$A$3,ABS(1-T658)&gt;Input!$A$4),MAX($A$3:A657)+1,"")</f>
        <v>64</v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 t="s">
        <v>45</v>
      </c>
      <c r="F658" s="7" t="s">
        <v>46</v>
      </c>
      <c r="G658" s="7" t="s">
        <v>655</v>
      </c>
      <c r="H658" s="7" t="s">
        <v>656</v>
      </c>
      <c r="I658" s="7" t="s">
        <v>49</v>
      </c>
      <c r="J658" s="7" t="s">
        <v>50</v>
      </c>
      <c r="K658" s="7" t="s">
        <v>110</v>
      </c>
      <c r="L658" s="7" t="s">
        <v>111</v>
      </c>
      <c r="M658" s="8">
        <v>90000</v>
      </c>
      <c r="N658" s="8">
        <v>104624</v>
      </c>
      <c r="O658" s="8">
        <v>0</v>
      </c>
      <c r="P658" s="8">
        <v>104623.03</v>
      </c>
      <c r="Q658" s="8">
        <v>104623.03</v>
      </c>
      <c r="R658" s="8">
        <v>100000</v>
      </c>
      <c r="S658" s="4">
        <f t="shared" si="67"/>
        <v>-14623.029999999999</v>
      </c>
      <c r="T658" s="6">
        <f t="shared" si="68"/>
        <v>1.1625000000000001</v>
      </c>
      <c r="U658" s="4">
        <f t="shared" si="69"/>
        <v>0.97000000000116415</v>
      </c>
      <c r="V658" s="6">
        <f t="shared" si="70"/>
        <v>1</v>
      </c>
      <c r="W658" s="4">
        <f t="shared" si="71"/>
        <v>-4623.0299999999988</v>
      </c>
      <c r="X658" s="6">
        <f t="shared" si="72"/>
        <v>1.0462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 t="s">
        <v>45</v>
      </c>
      <c r="F659" s="7" t="s">
        <v>46</v>
      </c>
      <c r="G659" s="7" t="s">
        <v>655</v>
      </c>
      <c r="H659" s="7" t="s">
        <v>656</v>
      </c>
      <c r="I659" s="7" t="s">
        <v>49</v>
      </c>
      <c r="J659" s="7" t="s">
        <v>50</v>
      </c>
      <c r="K659" s="7" t="s">
        <v>112</v>
      </c>
      <c r="L659" s="7" t="s">
        <v>113</v>
      </c>
      <c r="M659" s="8">
        <v>69000</v>
      </c>
      <c r="N659" s="8">
        <v>68282</v>
      </c>
      <c r="O659" s="8">
        <v>0</v>
      </c>
      <c r="P659" s="8">
        <v>64870.48</v>
      </c>
      <c r="Q659" s="8">
        <v>64870.48</v>
      </c>
      <c r="R659" s="8">
        <v>69000</v>
      </c>
      <c r="S659" s="4">
        <f t="shared" si="67"/>
        <v>4129.5199999999968</v>
      </c>
      <c r="T659" s="6">
        <f t="shared" si="68"/>
        <v>0.94020000000000004</v>
      </c>
      <c r="U659" s="4">
        <f t="shared" si="69"/>
        <v>3411.5199999999968</v>
      </c>
      <c r="V659" s="6">
        <f t="shared" si="70"/>
        <v>0.95</v>
      </c>
      <c r="W659" s="4">
        <f t="shared" si="71"/>
        <v>4129.5199999999968</v>
      </c>
      <c r="X659" s="6">
        <f t="shared" si="72"/>
        <v>0.94020000000000004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 t="s">
        <v>45</v>
      </c>
      <c r="F660" s="7" t="s">
        <v>46</v>
      </c>
      <c r="G660" s="7" t="s">
        <v>655</v>
      </c>
      <c r="H660" s="7" t="s">
        <v>656</v>
      </c>
      <c r="I660" s="7" t="s">
        <v>49</v>
      </c>
      <c r="J660" s="7" t="s">
        <v>50</v>
      </c>
      <c r="K660" s="7" t="s">
        <v>684</v>
      </c>
      <c r="L660" s="7" t="s">
        <v>685</v>
      </c>
      <c r="M660" s="8">
        <v>0</v>
      </c>
      <c r="N660" s="8">
        <v>0</v>
      </c>
      <c r="O660" s="8">
        <v>0</v>
      </c>
      <c r="P660" s="8">
        <v>0</v>
      </c>
      <c r="Q660" s="8">
        <v>0</v>
      </c>
      <c r="R660" s="8">
        <v>0</v>
      </c>
      <c r="S660" s="4">
        <f t="shared" si="67"/>
        <v>0</v>
      </c>
      <c r="T660" s="6">
        <f t="shared" si="68"/>
        <v>0</v>
      </c>
      <c r="U660" s="4">
        <f t="shared" si="69"/>
        <v>0</v>
      </c>
      <c r="V660" s="6">
        <f t="shared" si="70"/>
        <v>0</v>
      </c>
      <c r="W660" s="4">
        <f t="shared" si="71"/>
        <v>0</v>
      </c>
      <c r="X660" s="6">
        <f t="shared" si="72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 t="s">
        <v>45</v>
      </c>
      <c r="F661" s="7" t="s">
        <v>46</v>
      </c>
      <c r="G661" s="7" t="s">
        <v>655</v>
      </c>
      <c r="H661" s="7" t="s">
        <v>656</v>
      </c>
      <c r="I661" s="7" t="s">
        <v>49</v>
      </c>
      <c r="J661" s="7" t="s">
        <v>50</v>
      </c>
      <c r="K661" s="7" t="s">
        <v>686</v>
      </c>
      <c r="L661" s="7" t="s">
        <v>687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4">
        <f t="shared" si="67"/>
        <v>0</v>
      </c>
      <c r="T661" s="6">
        <f t="shared" si="68"/>
        <v>0</v>
      </c>
      <c r="U661" s="4">
        <f t="shared" si="69"/>
        <v>0</v>
      </c>
      <c r="V661" s="6">
        <f t="shared" si="70"/>
        <v>0</v>
      </c>
      <c r="W661" s="4">
        <f t="shared" si="71"/>
        <v>0</v>
      </c>
      <c r="X661" s="6">
        <f t="shared" si="72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 t="s">
        <v>45</v>
      </c>
      <c r="F662" s="7" t="s">
        <v>46</v>
      </c>
      <c r="G662" s="7" t="s">
        <v>655</v>
      </c>
      <c r="H662" s="7" t="s">
        <v>656</v>
      </c>
      <c r="I662" s="7" t="s">
        <v>49</v>
      </c>
      <c r="J662" s="7" t="s">
        <v>50</v>
      </c>
      <c r="K662" s="7" t="s">
        <v>62</v>
      </c>
      <c r="L662" s="7" t="s">
        <v>63</v>
      </c>
      <c r="M662" s="8">
        <v>4000</v>
      </c>
      <c r="N662" s="8">
        <v>9167</v>
      </c>
      <c r="O662" s="8">
        <v>0</v>
      </c>
      <c r="P662" s="8">
        <v>9166.64</v>
      </c>
      <c r="Q662" s="8">
        <v>9166.64</v>
      </c>
      <c r="R662" s="8">
        <v>4000</v>
      </c>
      <c r="S662" s="4">
        <f t="shared" si="67"/>
        <v>-5166.6399999999994</v>
      </c>
      <c r="T662" s="6">
        <f t="shared" si="68"/>
        <v>2.2917000000000001</v>
      </c>
      <c r="U662" s="4">
        <f t="shared" si="69"/>
        <v>0.36000000000058208</v>
      </c>
      <c r="V662" s="6">
        <f t="shared" si="70"/>
        <v>1</v>
      </c>
      <c r="W662" s="4">
        <f t="shared" si="71"/>
        <v>-5166.6399999999994</v>
      </c>
      <c r="X662" s="6">
        <f t="shared" si="72"/>
        <v>2.2917000000000001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 t="s">
        <v>45</v>
      </c>
      <c r="F663" s="7" t="s">
        <v>46</v>
      </c>
      <c r="G663" s="7" t="s">
        <v>655</v>
      </c>
      <c r="H663" s="7" t="s">
        <v>656</v>
      </c>
      <c r="I663" s="7" t="s">
        <v>49</v>
      </c>
      <c r="J663" s="7" t="s">
        <v>50</v>
      </c>
      <c r="K663" s="7" t="s">
        <v>416</v>
      </c>
      <c r="L663" s="7" t="s">
        <v>417</v>
      </c>
      <c r="M663" s="8">
        <v>27000</v>
      </c>
      <c r="N663" s="8">
        <v>27000</v>
      </c>
      <c r="O663" s="8">
        <v>0</v>
      </c>
      <c r="P663" s="8">
        <v>22327.200000000001</v>
      </c>
      <c r="Q663" s="8">
        <v>22327.200000000001</v>
      </c>
      <c r="R663" s="8">
        <v>27000</v>
      </c>
      <c r="S663" s="4">
        <f t="shared" si="67"/>
        <v>4672.7999999999993</v>
      </c>
      <c r="T663" s="6">
        <f t="shared" si="68"/>
        <v>0.82689999999999997</v>
      </c>
      <c r="U663" s="4">
        <f t="shared" si="69"/>
        <v>4672.7999999999993</v>
      </c>
      <c r="V663" s="6">
        <f t="shared" si="70"/>
        <v>0.82689999999999997</v>
      </c>
      <c r="W663" s="4">
        <f t="shared" si="71"/>
        <v>4672.7999999999993</v>
      </c>
      <c r="X663" s="6">
        <f t="shared" si="72"/>
        <v>0.82689999999999997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 t="s">
        <v>45</v>
      </c>
      <c r="F664" s="7" t="s">
        <v>46</v>
      </c>
      <c r="G664" s="7" t="s">
        <v>655</v>
      </c>
      <c r="H664" s="7" t="s">
        <v>656</v>
      </c>
      <c r="I664" s="7" t="s">
        <v>49</v>
      </c>
      <c r="J664" s="7" t="s">
        <v>50</v>
      </c>
      <c r="K664" s="7" t="s">
        <v>114</v>
      </c>
      <c r="L664" s="7" t="s">
        <v>115</v>
      </c>
      <c r="M664" s="8">
        <v>18000</v>
      </c>
      <c r="N664" s="8">
        <v>18401</v>
      </c>
      <c r="O664" s="8">
        <v>0</v>
      </c>
      <c r="P664" s="8">
        <v>17624.28</v>
      </c>
      <c r="Q664" s="8">
        <v>17624.28</v>
      </c>
      <c r="R664" s="8">
        <v>18000</v>
      </c>
      <c r="S664" s="4">
        <f t="shared" si="67"/>
        <v>375.72000000000116</v>
      </c>
      <c r="T664" s="6">
        <f t="shared" si="68"/>
        <v>0.97909999999999997</v>
      </c>
      <c r="U664" s="4">
        <f t="shared" si="69"/>
        <v>776.72000000000116</v>
      </c>
      <c r="V664" s="6">
        <f t="shared" si="70"/>
        <v>0.95779999999999998</v>
      </c>
      <c r="W664" s="4">
        <f t="shared" si="71"/>
        <v>375.72000000000116</v>
      </c>
      <c r="X664" s="6">
        <f t="shared" si="72"/>
        <v>0.97909999999999997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 t="s">
        <v>45</v>
      </c>
      <c r="F665" s="7" t="s">
        <v>46</v>
      </c>
      <c r="G665" s="7" t="s">
        <v>655</v>
      </c>
      <c r="H665" s="7" t="s">
        <v>656</v>
      </c>
      <c r="I665" s="7" t="s">
        <v>49</v>
      </c>
      <c r="J665" s="7" t="s">
        <v>50</v>
      </c>
      <c r="K665" s="7" t="s">
        <v>116</v>
      </c>
      <c r="L665" s="7" t="s">
        <v>117</v>
      </c>
      <c r="M665" s="8">
        <v>9400</v>
      </c>
      <c r="N665" s="8">
        <v>9400</v>
      </c>
      <c r="O665" s="8">
        <v>0</v>
      </c>
      <c r="P665" s="8">
        <v>8050</v>
      </c>
      <c r="Q665" s="8">
        <v>8050</v>
      </c>
      <c r="R665" s="8">
        <v>9400</v>
      </c>
      <c r="S665" s="4">
        <f t="shared" si="67"/>
        <v>1350</v>
      </c>
      <c r="T665" s="6">
        <f t="shared" si="68"/>
        <v>0.85640000000000005</v>
      </c>
      <c r="U665" s="4">
        <f t="shared" si="69"/>
        <v>1350</v>
      </c>
      <c r="V665" s="6">
        <f t="shared" si="70"/>
        <v>0.85640000000000005</v>
      </c>
      <c r="W665" s="4">
        <f t="shared" si="71"/>
        <v>1350</v>
      </c>
      <c r="X665" s="6">
        <f t="shared" si="72"/>
        <v>0.85640000000000005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>
        <f>IF(E666="","",IF(AND(H666=H667,J666=J667),"",MAX($D$3:D665)+1))</f>
        <v>79</v>
      </c>
      <c r="E666" s="7" t="s">
        <v>45</v>
      </c>
      <c r="F666" s="7" t="s">
        <v>46</v>
      </c>
      <c r="G666" s="7" t="s">
        <v>655</v>
      </c>
      <c r="H666" s="7" t="s">
        <v>656</v>
      </c>
      <c r="I666" s="7" t="s">
        <v>49</v>
      </c>
      <c r="J666" s="7" t="s">
        <v>50</v>
      </c>
      <c r="K666" s="7" t="s">
        <v>504</v>
      </c>
      <c r="L666" s="7" t="s">
        <v>688</v>
      </c>
      <c r="M666" s="8">
        <v>3000</v>
      </c>
      <c r="N666" s="8">
        <v>3000</v>
      </c>
      <c r="O666" s="8">
        <v>0</v>
      </c>
      <c r="P666" s="8">
        <v>2500</v>
      </c>
      <c r="Q666" s="8">
        <v>2500</v>
      </c>
      <c r="R666" s="8">
        <v>3000</v>
      </c>
      <c r="S666" s="4">
        <f t="shared" si="67"/>
        <v>500</v>
      </c>
      <c r="T666" s="6">
        <f t="shared" si="68"/>
        <v>0.83330000000000004</v>
      </c>
      <c r="U666" s="4">
        <f t="shared" si="69"/>
        <v>500</v>
      </c>
      <c r="V666" s="6">
        <f t="shared" si="70"/>
        <v>0.83330000000000004</v>
      </c>
      <c r="W666" s="4">
        <f t="shared" si="71"/>
        <v>500</v>
      </c>
      <c r="X666" s="6">
        <f t="shared" si="72"/>
        <v>0.83330000000000004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 t="s">
        <v>45</v>
      </c>
      <c r="F667" s="7" t="s">
        <v>46</v>
      </c>
      <c r="G667" s="7" t="s">
        <v>655</v>
      </c>
      <c r="H667" s="7" t="s">
        <v>656</v>
      </c>
      <c r="I667" s="7" t="s">
        <v>64</v>
      </c>
      <c r="J667" s="7" t="s">
        <v>65</v>
      </c>
      <c r="K667" s="7" t="s">
        <v>70</v>
      </c>
      <c r="L667" s="7" t="s">
        <v>71</v>
      </c>
      <c r="M667" s="8">
        <v>700</v>
      </c>
      <c r="N667" s="8">
        <v>700</v>
      </c>
      <c r="O667" s="8">
        <v>0</v>
      </c>
      <c r="P667" s="8">
        <v>0</v>
      </c>
      <c r="Q667" s="8">
        <v>0</v>
      </c>
      <c r="R667" s="8">
        <v>700</v>
      </c>
      <c r="S667" s="4">
        <f t="shared" si="67"/>
        <v>700</v>
      </c>
      <c r="T667" s="6">
        <f t="shared" si="68"/>
        <v>0</v>
      </c>
      <c r="U667" s="4">
        <f t="shared" si="69"/>
        <v>700</v>
      </c>
      <c r="V667" s="6">
        <f t="shared" si="70"/>
        <v>0</v>
      </c>
      <c r="W667" s="4">
        <f t="shared" si="71"/>
        <v>700</v>
      </c>
      <c r="X667" s="6">
        <f t="shared" si="72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 t="s">
        <v>45</v>
      </c>
      <c r="F668" s="7" t="s">
        <v>46</v>
      </c>
      <c r="G668" s="7" t="s">
        <v>655</v>
      </c>
      <c r="H668" s="7" t="s">
        <v>656</v>
      </c>
      <c r="I668" s="7" t="s">
        <v>64</v>
      </c>
      <c r="J668" s="7" t="s">
        <v>65</v>
      </c>
      <c r="K668" s="7" t="s">
        <v>689</v>
      </c>
      <c r="L668" s="7" t="s">
        <v>690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  <c r="R668" s="8">
        <v>0</v>
      </c>
      <c r="S668" s="4">
        <f t="shared" si="67"/>
        <v>0</v>
      </c>
      <c r="T668" s="6">
        <f t="shared" si="68"/>
        <v>0</v>
      </c>
      <c r="U668" s="4">
        <f t="shared" si="69"/>
        <v>0</v>
      </c>
      <c r="V668" s="6">
        <f t="shared" si="70"/>
        <v>0</v>
      </c>
      <c r="W668" s="4">
        <f t="shared" si="71"/>
        <v>0</v>
      </c>
      <c r="X668" s="6">
        <f t="shared" si="72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 t="s">
        <v>45</v>
      </c>
      <c r="F669" s="7" t="s">
        <v>46</v>
      </c>
      <c r="G669" s="7" t="s">
        <v>655</v>
      </c>
      <c r="H669" s="7" t="s">
        <v>656</v>
      </c>
      <c r="I669" s="7" t="s">
        <v>64</v>
      </c>
      <c r="J669" s="7" t="s">
        <v>65</v>
      </c>
      <c r="K669" s="7" t="s">
        <v>691</v>
      </c>
      <c r="L669" s="7" t="s">
        <v>692</v>
      </c>
      <c r="M669" s="8">
        <v>9400</v>
      </c>
      <c r="N669" s="8">
        <v>9789.14</v>
      </c>
      <c r="O669" s="8">
        <v>445</v>
      </c>
      <c r="P669" s="8">
        <v>8419.98</v>
      </c>
      <c r="Q669" s="8">
        <v>8419.98</v>
      </c>
      <c r="R669" s="8">
        <v>9400</v>
      </c>
      <c r="S669" s="4">
        <f t="shared" si="67"/>
        <v>535.02000000000044</v>
      </c>
      <c r="T669" s="6">
        <f t="shared" si="68"/>
        <v>0.94310000000000005</v>
      </c>
      <c r="U669" s="4">
        <f t="shared" si="69"/>
        <v>924.15999999999985</v>
      </c>
      <c r="V669" s="6">
        <f t="shared" si="70"/>
        <v>0.90559999999999996</v>
      </c>
      <c r="W669" s="4">
        <f t="shared" si="71"/>
        <v>535.02000000000044</v>
      </c>
      <c r="X669" s="6">
        <f t="shared" si="72"/>
        <v>0.94310000000000005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>
        <f>IF(E670="","",IF(AND(H670=H671,J670=J671),"",MAX($D$3:D669)+1))</f>
        <v>80</v>
      </c>
      <c r="E670" s="7" t="s">
        <v>45</v>
      </c>
      <c r="F670" s="7" t="s">
        <v>46</v>
      </c>
      <c r="G670" s="7" t="s">
        <v>655</v>
      </c>
      <c r="H670" s="7" t="s">
        <v>656</v>
      </c>
      <c r="I670" s="7" t="s">
        <v>64</v>
      </c>
      <c r="J670" s="7" t="s">
        <v>65</v>
      </c>
      <c r="K670" s="7" t="s">
        <v>596</v>
      </c>
      <c r="L670" s="7" t="s">
        <v>597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4">
        <f t="shared" si="67"/>
        <v>0</v>
      </c>
      <c r="T670" s="6">
        <f t="shared" si="68"/>
        <v>0</v>
      </c>
      <c r="U670" s="4">
        <f t="shared" si="69"/>
        <v>0</v>
      </c>
      <c r="V670" s="6">
        <f t="shared" si="70"/>
        <v>0</v>
      </c>
      <c r="W670" s="4">
        <f t="shared" si="71"/>
        <v>0</v>
      </c>
      <c r="X670" s="6">
        <f t="shared" si="72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 t="s">
        <v>45</v>
      </c>
      <c r="F671" s="7" t="s">
        <v>46</v>
      </c>
      <c r="G671" s="7" t="s">
        <v>655</v>
      </c>
      <c r="H671" s="7" t="s">
        <v>656</v>
      </c>
      <c r="I671" s="7" t="s">
        <v>74</v>
      </c>
      <c r="J671" s="7" t="s">
        <v>75</v>
      </c>
      <c r="K671" s="7" t="s">
        <v>76</v>
      </c>
      <c r="L671" s="7" t="s">
        <v>77</v>
      </c>
      <c r="M671" s="8">
        <v>1500</v>
      </c>
      <c r="N671" s="8">
        <v>1500</v>
      </c>
      <c r="O671" s="8">
        <v>0</v>
      </c>
      <c r="P671" s="8">
        <v>1444.82</v>
      </c>
      <c r="Q671" s="8">
        <v>1444.82</v>
      </c>
      <c r="R671" s="8">
        <v>2000</v>
      </c>
      <c r="S671" s="4">
        <f t="shared" si="67"/>
        <v>55.180000000000064</v>
      </c>
      <c r="T671" s="6">
        <f t="shared" si="68"/>
        <v>0.96319999999999995</v>
      </c>
      <c r="U671" s="4">
        <f t="shared" si="69"/>
        <v>55.180000000000064</v>
      </c>
      <c r="V671" s="6">
        <f t="shared" si="70"/>
        <v>0.96319999999999995</v>
      </c>
      <c r="W671" s="4">
        <f t="shared" si="71"/>
        <v>555.18000000000006</v>
      </c>
      <c r="X671" s="6">
        <f t="shared" si="72"/>
        <v>0.72240000000000004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 t="s">
        <v>45</v>
      </c>
      <c r="F672" s="7" t="s">
        <v>46</v>
      </c>
      <c r="G672" s="7" t="s">
        <v>655</v>
      </c>
      <c r="H672" s="7" t="s">
        <v>656</v>
      </c>
      <c r="I672" s="7" t="s">
        <v>74</v>
      </c>
      <c r="J672" s="7" t="s">
        <v>75</v>
      </c>
      <c r="K672" s="7" t="s">
        <v>279</v>
      </c>
      <c r="L672" s="7" t="s">
        <v>693</v>
      </c>
      <c r="M672" s="8">
        <v>0</v>
      </c>
      <c r="N672" s="8">
        <v>0</v>
      </c>
      <c r="O672" s="8">
        <v>0</v>
      </c>
      <c r="P672" s="8">
        <v>0</v>
      </c>
      <c r="Q672" s="8">
        <v>0</v>
      </c>
      <c r="R672" s="8">
        <v>0</v>
      </c>
      <c r="S672" s="4">
        <f t="shared" si="67"/>
        <v>0</v>
      </c>
      <c r="T672" s="6">
        <f t="shared" si="68"/>
        <v>0</v>
      </c>
      <c r="U672" s="4">
        <f t="shared" si="69"/>
        <v>0</v>
      </c>
      <c r="V672" s="6">
        <f t="shared" si="70"/>
        <v>0</v>
      </c>
      <c r="W672" s="4">
        <f t="shared" si="71"/>
        <v>0</v>
      </c>
      <c r="X672" s="6">
        <f t="shared" si="72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 t="s">
        <v>45</v>
      </c>
      <c r="F673" s="7" t="s">
        <v>46</v>
      </c>
      <c r="G673" s="7" t="s">
        <v>655</v>
      </c>
      <c r="H673" s="7" t="s">
        <v>656</v>
      </c>
      <c r="I673" s="7" t="s">
        <v>74</v>
      </c>
      <c r="J673" s="7" t="s">
        <v>75</v>
      </c>
      <c r="K673" s="7" t="s">
        <v>694</v>
      </c>
      <c r="L673" s="7" t="s">
        <v>695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4">
        <f t="shared" si="67"/>
        <v>0</v>
      </c>
      <c r="T673" s="6">
        <f t="shared" si="68"/>
        <v>0</v>
      </c>
      <c r="U673" s="4">
        <f t="shared" si="69"/>
        <v>0</v>
      </c>
      <c r="V673" s="6">
        <f t="shared" si="70"/>
        <v>0</v>
      </c>
      <c r="W673" s="4">
        <f t="shared" si="71"/>
        <v>0</v>
      </c>
      <c r="X673" s="6">
        <f t="shared" si="72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 t="s">
        <v>45</v>
      </c>
      <c r="F674" s="7" t="s">
        <v>46</v>
      </c>
      <c r="G674" s="7" t="s">
        <v>655</v>
      </c>
      <c r="H674" s="7" t="s">
        <v>656</v>
      </c>
      <c r="I674" s="7" t="s">
        <v>74</v>
      </c>
      <c r="J674" s="7" t="s">
        <v>75</v>
      </c>
      <c r="K674" s="7" t="s">
        <v>172</v>
      </c>
      <c r="L674" s="7" t="s">
        <v>606</v>
      </c>
      <c r="M674" s="8">
        <v>500</v>
      </c>
      <c r="N674" s="8">
        <v>711.4</v>
      </c>
      <c r="O674" s="8">
        <v>0</v>
      </c>
      <c r="P674" s="8">
        <v>605.4</v>
      </c>
      <c r="Q674" s="8">
        <v>605.4</v>
      </c>
      <c r="R674" s="8">
        <v>500</v>
      </c>
      <c r="S674" s="4">
        <f t="shared" si="67"/>
        <v>-105.39999999999998</v>
      </c>
      <c r="T674" s="6">
        <f t="shared" si="68"/>
        <v>1.2108000000000001</v>
      </c>
      <c r="U674" s="4">
        <f t="shared" si="69"/>
        <v>106</v>
      </c>
      <c r="V674" s="6">
        <f t="shared" si="70"/>
        <v>0.85099999999999998</v>
      </c>
      <c r="W674" s="4">
        <f t="shared" si="71"/>
        <v>-105.39999999999998</v>
      </c>
      <c r="X674" s="6">
        <f t="shared" si="72"/>
        <v>1.2108000000000001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 t="s">
        <v>45</v>
      </c>
      <c r="F675" s="7" t="s">
        <v>46</v>
      </c>
      <c r="G675" s="7" t="s">
        <v>655</v>
      </c>
      <c r="H675" s="7" t="s">
        <v>656</v>
      </c>
      <c r="I675" s="7" t="s">
        <v>74</v>
      </c>
      <c r="J675" s="7" t="s">
        <v>75</v>
      </c>
      <c r="K675" s="7" t="s">
        <v>390</v>
      </c>
      <c r="L675" s="7" t="s">
        <v>696</v>
      </c>
      <c r="M675" s="8">
        <v>9000</v>
      </c>
      <c r="N675" s="8">
        <v>12000</v>
      </c>
      <c r="O675" s="8">
        <v>0</v>
      </c>
      <c r="P675" s="8">
        <v>11959.2</v>
      </c>
      <c r="Q675" s="8">
        <v>11959.2</v>
      </c>
      <c r="R675" s="8">
        <v>10000</v>
      </c>
      <c r="S675" s="4">
        <f t="shared" si="67"/>
        <v>-2959.2000000000007</v>
      </c>
      <c r="T675" s="6">
        <f t="shared" si="68"/>
        <v>1.3288</v>
      </c>
      <c r="U675" s="4">
        <f t="shared" si="69"/>
        <v>40.799999999999272</v>
      </c>
      <c r="V675" s="6">
        <f t="shared" si="70"/>
        <v>0.99660000000000004</v>
      </c>
      <c r="W675" s="4">
        <f t="shared" si="71"/>
        <v>-1959.2000000000007</v>
      </c>
      <c r="X675" s="6">
        <f t="shared" si="72"/>
        <v>1.1959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 t="s">
        <v>45</v>
      </c>
      <c r="F676" s="7" t="s">
        <v>46</v>
      </c>
      <c r="G676" s="7" t="s">
        <v>655</v>
      </c>
      <c r="H676" s="7" t="s">
        <v>656</v>
      </c>
      <c r="I676" s="7" t="s">
        <v>74</v>
      </c>
      <c r="J676" s="7" t="s">
        <v>75</v>
      </c>
      <c r="K676" s="7" t="s">
        <v>610</v>
      </c>
      <c r="L676" s="7" t="s">
        <v>611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8">
        <v>0</v>
      </c>
      <c r="S676" s="4">
        <f t="shared" si="67"/>
        <v>0</v>
      </c>
      <c r="T676" s="6">
        <f t="shared" si="68"/>
        <v>0</v>
      </c>
      <c r="U676" s="4">
        <f t="shared" si="69"/>
        <v>0</v>
      </c>
      <c r="V676" s="6">
        <f t="shared" si="70"/>
        <v>0</v>
      </c>
      <c r="W676" s="4">
        <f t="shared" si="71"/>
        <v>0</v>
      </c>
      <c r="X676" s="6">
        <f t="shared" si="72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 t="s">
        <v>45</v>
      </c>
      <c r="F677" s="7" t="s">
        <v>46</v>
      </c>
      <c r="G677" s="7" t="s">
        <v>655</v>
      </c>
      <c r="H677" s="7" t="s">
        <v>656</v>
      </c>
      <c r="I677" s="7" t="s">
        <v>74</v>
      </c>
      <c r="J677" s="7" t="s">
        <v>75</v>
      </c>
      <c r="K677" s="7" t="s">
        <v>697</v>
      </c>
      <c r="L677" s="7" t="s">
        <v>698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0</v>
      </c>
      <c r="S677" s="4">
        <f t="shared" si="67"/>
        <v>0</v>
      </c>
      <c r="T677" s="6">
        <f t="shared" si="68"/>
        <v>0</v>
      </c>
      <c r="U677" s="4">
        <f t="shared" si="69"/>
        <v>0</v>
      </c>
      <c r="V677" s="6">
        <f t="shared" si="70"/>
        <v>0</v>
      </c>
      <c r="W677" s="4">
        <f t="shared" si="71"/>
        <v>0</v>
      </c>
      <c r="X677" s="6">
        <f t="shared" si="72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 t="s">
        <v>45</v>
      </c>
      <c r="F678" s="7" t="s">
        <v>46</v>
      </c>
      <c r="G678" s="7" t="s">
        <v>655</v>
      </c>
      <c r="H678" s="7" t="s">
        <v>656</v>
      </c>
      <c r="I678" s="7" t="s">
        <v>74</v>
      </c>
      <c r="J678" s="7" t="s">
        <v>75</v>
      </c>
      <c r="K678" s="7" t="s">
        <v>616</v>
      </c>
      <c r="L678" s="7" t="s">
        <v>699</v>
      </c>
      <c r="M678" s="8">
        <v>1000</v>
      </c>
      <c r="N678" s="8">
        <v>1000</v>
      </c>
      <c r="O678" s="8">
        <v>0</v>
      </c>
      <c r="P678" s="8">
        <v>904.57</v>
      </c>
      <c r="Q678" s="8">
        <v>904.57</v>
      </c>
      <c r="R678" s="8">
        <v>1000</v>
      </c>
      <c r="S678" s="4">
        <f t="shared" si="67"/>
        <v>95.42999999999995</v>
      </c>
      <c r="T678" s="6">
        <f t="shared" si="68"/>
        <v>0.90459999999999996</v>
      </c>
      <c r="U678" s="4">
        <f t="shared" si="69"/>
        <v>95.42999999999995</v>
      </c>
      <c r="V678" s="6">
        <f t="shared" si="70"/>
        <v>0.90459999999999996</v>
      </c>
      <c r="W678" s="4">
        <f t="shared" si="71"/>
        <v>95.42999999999995</v>
      </c>
      <c r="X678" s="6">
        <f t="shared" si="72"/>
        <v>0.90459999999999996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 t="s">
        <v>45</v>
      </c>
      <c r="F679" s="7" t="s">
        <v>46</v>
      </c>
      <c r="G679" s="7" t="s">
        <v>655</v>
      </c>
      <c r="H679" s="7" t="s">
        <v>656</v>
      </c>
      <c r="I679" s="7" t="s">
        <v>74</v>
      </c>
      <c r="J679" s="7" t="s">
        <v>75</v>
      </c>
      <c r="K679" s="7" t="s">
        <v>80</v>
      </c>
      <c r="L679" s="7" t="s">
        <v>251</v>
      </c>
      <c r="M679" s="8">
        <v>13300</v>
      </c>
      <c r="N679" s="8">
        <v>13300</v>
      </c>
      <c r="O679" s="8">
        <v>0</v>
      </c>
      <c r="P679" s="8">
        <v>13233.5</v>
      </c>
      <c r="Q679" s="8">
        <v>13233.5</v>
      </c>
      <c r="R679" s="8">
        <v>13300</v>
      </c>
      <c r="S679" s="4">
        <f t="shared" si="67"/>
        <v>66.5</v>
      </c>
      <c r="T679" s="6">
        <f t="shared" si="68"/>
        <v>0.995</v>
      </c>
      <c r="U679" s="4">
        <f t="shared" si="69"/>
        <v>66.5</v>
      </c>
      <c r="V679" s="6">
        <f t="shared" si="70"/>
        <v>0.995</v>
      </c>
      <c r="W679" s="4">
        <f t="shared" si="71"/>
        <v>66.5</v>
      </c>
      <c r="X679" s="6">
        <f t="shared" si="72"/>
        <v>0.995</v>
      </c>
    </row>
    <row r="680" spans="1:24" x14ac:dyDescent="0.2">
      <c r="A680">
        <f>IF(AND(ABS(S680)&gt;Input!$A$3,ABS(1-T680)&gt;Input!$A$4),MAX($A$3:A679)+1,"")</f>
        <v>65</v>
      </c>
      <c r="B680" t="str">
        <f>IF(AND(ABS(U680)&gt;Input!$B$3,ABS(1-V680)&gt;Input!$B$4),MAX($B$3:B679)+1,"")</f>
        <v/>
      </c>
      <c r="C680">
        <f>IF(AND(ABS(W680)&gt;Input!$C$3,ABS(1-X680)&gt;Input!$C$4),MAX($C$3:C679)+1,"")</f>
        <v>69</v>
      </c>
      <c r="D680" t="str">
        <f>IF(E680="","",IF(AND(H680=H681,J680=J681),"",MAX($D$3:D679)+1))</f>
        <v/>
      </c>
      <c r="E680" s="7" t="s">
        <v>45</v>
      </c>
      <c r="F680" s="7" t="s">
        <v>46</v>
      </c>
      <c r="G680" s="7" t="s">
        <v>655</v>
      </c>
      <c r="H680" s="7" t="s">
        <v>656</v>
      </c>
      <c r="I680" s="7" t="s">
        <v>74</v>
      </c>
      <c r="J680" s="7" t="s">
        <v>75</v>
      </c>
      <c r="K680" s="7" t="s">
        <v>700</v>
      </c>
      <c r="L680" s="7" t="s">
        <v>701</v>
      </c>
      <c r="M680" s="8">
        <v>40000</v>
      </c>
      <c r="N680" s="8">
        <v>58000</v>
      </c>
      <c r="O680" s="8">
        <v>0</v>
      </c>
      <c r="P680" s="8">
        <v>60632.29</v>
      </c>
      <c r="Q680" s="8">
        <v>60632.29</v>
      </c>
      <c r="R680" s="8">
        <v>45000</v>
      </c>
      <c r="S680" s="4">
        <f t="shared" si="67"/>
        <v>-20632.29</v>
      </c>
      <c r="T680" s="6">
        <f t="shared" si="68"/>
        <v>1.5158</v>
      </c>
      <c r="U680" s="4">
        <f t="shared" si="69"/>
        <v>-2632.2900000000009</v>
      </c>
      <c r="V680" s="6">
        <f t="shared" si="70"/>
        <v>1.0454000000000001</v>
      </c>
      <c r="W680" s="4">
        <f t="shared" si="71"/>
        <v>-15632.29</v>
      </c>
      <c r="X680" s="6">
        <f t="shared" si="72"/>
        <v>1.3473999999999999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 t="s">
        <v>45</v>
      </c>
      <c r="F681" s="7" t="s">
        <v>46</v>
      </c>
      <c r="G681" s="7" t="s">
        <v>655</v>
      </c>
      <c r="H681" s="7" t="s">
        <v>656</v>
      </c>
      <c r="I681" s="7" t="s">
        <v>74</v>
      </c>
      <c r="J681" s="7" t="s">
        <v>75</v>
      </c>
      <c r="K681" s="7" t="s">
        <v>702</v>
      </c>
      <c r="L681" s="7" t="s">
        <v>121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4">
        <f t="shared" si="67"/>
        <v>0</v>
      </c>
      <c r="T681" s="6">
        <f t="shared" si="68"/>
        <v>0</v>
      </c>
      <c r="U681" s="4">
        <f t="shared" si="69"/>
        <v>0</v>
      </c>
      <c r="V681" s="6">
        <f t="shared" si="70"/>
        <v>0</v>
      </c>
      <c r="W681" s="4">
        <f t="shared" si="71"/>
        <v>0</v>
      </c>
      <c r="X681" s="6">
        <f t="shared" si="72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 t="s">
        <v>45</v>
      </c>
      <c r="F682" s="7" t="s">
        <v>46</v>
      </c>
      <c r="G682" s="7" t="s">
        <v>655</v>
      </c>
      <c r="H682" s="7" t="s">
        <v>656</v>
      </c>
      <c r="I682" s="7" t="s">
        <v>74</v>
      </c>
      <c r="J682" s="7" t="s">
        <v>75</v>
      </c>
      <c r="K682" s="7" t="s">
        <v>300</v>
      </c>
      <c r="L682" s="7" t="s">
        <v>93</v>
      </c>
      <c r="M682" s="8">
        <v>3000</v>
      </c>
      <c r="N682" s="8">
        <v>3000</v>
      </c>
      <c r="O682" s="8">
        <v>0</v>
      </c>
      <c r="P682" s="8">
        <v>2967.84</v>
      </c>
      <c r="Q682" s="8">
        <v>2967.84</v>
      </c>
      <c r="R682" s="8">
        <v>3000</v>
      </c>
      <c r="S682" s="4">
        <f t="shared" si="67"/>
        <v>32.159999999999854</v>
      </c>
      <c r="T682" s="6">
        <f t="shared" si="68"/>
        <v>0.98929999999999996</v>
      </c>
      <c r="U682" s="4">
        <f t="shared" si="69"/>
        <v>32.159999999999854</v>
      </c>
      <c r="V682" s="6">
        <f t="shared" si="70"/>
        <v>0.98929999999999996</v>
      </c>
      <c r="W682" s="4">
        <f t="shared" si="71"/>
        <v>32.159999999999854</v>
      </c>
      <c r="X682" s="6">
        <f t="shared" si="72"/>
        <v>0.98929999999999996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 t="s">
        <v>45</v>
      </c>
      <c r="F683" s="7" t="s">
        <v>46</v>
      </c>
      <c r="G683" s="7" t="s">
        <v>655</v>
      </c>
      <c r="H683" s="7" t="s">
        <v>656</v>
      </c>
      <c r="I683" s="7" t="s">
        <v>74</v>
      </c>
      <c r="J683" s="7" t="s">
        <v>75</v>
      </c>
      <c r="K683" s="7" t="s">
        <v>703</v>
      </c>
      <c r="L683" s="7" t="s">
        <v>704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0</v>
      </c>
      <c r="S683" s="4">
        <f t="shared" si="67"/>
        <v>0</v>
      </c>
      <c r="T683" s="6">
        <f t="shared" si="68"/>
        <v>0</v>
      </c>
      <c r="U683" s="4">
        <f t="shared" si="69"/>
        <v>0</v>
      </c>
      <c r="V683" s="6">
        <f t="shared" si="70"/>
        <v>0</v>
      </c>
      <c r="W683" s="4">
        <f t="shared" si="71"/>
        <v>0</v>
      </c>
      <c r="X683" s="6">
        <f t="shared" si="72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 t="s">
        <v>45</v>
      </c>
      <c r="F684" s="7" t="s">
        <v>46</v>
      </c>
      <c r="G684" s="7" t="s">
        <v>655</v>
      </c>
      <c r="H684" s="7" t="s">
        <v>656</v>
      </c>
      <c r="I684" s="7" t="s">
        <v>74</v>
      </c>
      <c r="J684" s="7" t="s">
        <v>75</v>
      </c>
      <c r="K684" s="7" t="s">
        <v>154</v>
      </c>
      <c r="L684" s="7" t="s">
        <v>155</v>
      </c>
      <c r="M684" s="8">
        <v>9000</v>
      </c>
      <c r="N684" s="8">
        <v>9688.67</v>
      </c>
      <c r="O684" s="8">
        <v>0</v>
      </c>
      <c r="P684" s="8">
        <v>8678.9699999999993</v>
      </c>
      <c r="Q684" s="8">
        <v>8678.9699999999993</v>
      </c>
      <c r="R684" s="8">
        <v>9000</v>
      </c>
      <c r="S684" s="4">
        <f t="shared" si="67"/>
        <v>321.03000000000065</v>
      </c>
      <c r="T684" s="6">
        <f t="shared" si="68"/>
        <v>0.96430000000000005</v>
      </c>
      <c r="U684" s="4">
        <f t="shared" si="69"/>
        <v>1009.7000000000007</v>
      </c>
      <c r="V684" s="6">
        <f t="shared" si="70"/>
        <v>0.89580000000000004</v>
      </c>
      <c r="W684" s="4">
        <f t="shared" si="71"/>
        <v>321.03000000000065</v>
      </c>
      <c r="X684" s="6">
        <f t="shared" si="72"/>
        <v>0.96430000000000005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 t="s">
        <v>45</v>
      </c>
      <c r="F685" s="7" t="s">
        <v>46</v>
      </c>
      <c r="G685" s="7" t="s">
        <v>655</v>
      </c>
      <c r="H685" s="7" t="s">
        <v>656</v>
      </c>
      <c r="I685" s="7" t="s">
        <v>74</v>
      </c>
      <c r="J685" s="7" t="s">
        <v>75</v>
      </c>
      <c r="K685" s="7" t="s">
        <v>90</v>
      </c>
      <c r="L685" s="7" t="s">
        <v>91</v>
      </c>
      <c r="M685" s="8">
        <v>600</v>
      </c>
      <c r="N685" s="8">
        <v>600</v>
      </c>
      <c r="O685" s="8">
        <v>0</v>
      </c>
      <c r="P685" s="8">
        <v>599.45000000000005</v>
      </c>
      <c r="Q685" s="8">
        <v>599.45000000000005</v>
      </c>
      <c r="R685" s="8">
        <v>600</v>
      </c>
      <c r="S685" s="4">
        <f t="shared" si="67"/>
        <v>0.54999999999995453</v>
      </c>
      <c r="T685" s="6">
        <f t="shared" si="68"/>
        <v>0.99909999999999999</v>
      </c>
      <c r="U685" s="4">
        <f t="shared" si="69"/>
        <v>0.54999999999995453</v>
      </c>
      <c r="V685" s="6">
        <f t="shared" si="70"/>
        <v>0.99909999999999999</v>
      </c>
      <c r="W685" s="4">
        <f t="shared" si="71"/>
        <v>0.54999999999995453</v>
      </c>
      <c r="X685" s="6">
        <f t="shared" si="72"/>
        <v>0.99909999999999999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 t="s">
        <v>45</v>
      </c>
      <c r="F686" s="7" t="s">
        <v>46</v>
      </c>
      <c r="G686" s="7" t="s">
        <v>655</v>
      </c>
      <c r="H686" s="7" t="s">
        <v>656</v>
      </c>
      <c r="I686" s="7" t="s">
        <v>74</v>
      </c>
      <c r="J686" s="7" t="s">
        <v>75</v>
      </c>
      <c r="K686" s="7" t="s">
        <v>369</v>
      </c>
      <c r="L686" s="7" t="s">
        <v>440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4">
        <f t="shared" si="67"/>
        <v>0</v>
      </c>
      <c r="T686" s="6">
        <f t="shared" si="68"/>
        <v>0</v>
      </c>
      <c r="U686" s="4">
        <f t="shared" si="69"/>
        <v>0</v>
      </c>
      <c r="V686" s="6">
        <f t="shared" si="70"/>
        <v>0</v>
      </c>
      <c r="W686" s="4">
        <f t="shared" si="71"/>
        <v>0</v>
      </c>
      <c r="X686" s="6">
        <f t="shared" si="72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>
        <f>IF(E687="","",IF(AND(H687=H688,J687=J688),"",MAX($D$3:D686)+1))</f>
        <v>81</v>
      </c>
      <c r="E687" s="7" t="s">
        <v>45</v>
      </c>
      <c r="F687" s="7" t="s">
        <v>46</v>
      </c>
      <c r="G687" s="7" t="s">
        <v>655</v>
      </c>
      <c r="H687" s="7" t="s">
        <v>656</v>
      </c>
      <c r="I687" s="7" t="s">
        <v>74</v>
      </c>
      <c r="J687" s="7" t="s">
        <v>75</v>
      </c>
      <c r="K687" s="7" t="s">
        <v>464</v>
      </c>
      <c r="L687" s="7" t="s">
        <v>629</v>
      </c>
      <c r="M687" s="8">
        <v>1500</v>
      </c>
      <c r="N687" s="8">
        <v>1500</v>
      </c>
      <c r="O687" s="8">
        <v>0</v>
      </c>
      <c r="P687" s="8">
        <v>1437.5</v>
      </c>
      <c r="Q687" s="8">
        <v>1437.5</v>
      </c>
      <c r="R687" s="8">
        <v>1500</v>
      </c>
      <c r="S687" s="4">
        <f t="shared" si="67"/>
        <v>62.5</v>
      </c>
      <c r="T687" s="6">
        <f t="shared" si="68"/>
        <v>0.95830000000000004</v>
      </c>
      <c r="U687" s="4">
        <f t="shared" si="69"/>
        <v>62.5</v>
      </c>
      <c r="V687" s="6">
        <f t="shared" si="70"/>
        <v>0.95830000000000004</v>
      </c>
      <c r="W687" s="4">
        <f t="shared" si="71"/>
        <v>62.5</v>
      </c>
      <c r="X687" s="6">
        <f t="shared" si="72"/>
        <v>0.95830000000000004</v>
      </c>
    </row>
    <row r="688" spans="1:24" x14ac:dyDescent="0.2">
      <c r="A688">
        <f>IF(AND(ABS(S688)&gt;Input!$A$3,ABS(1-T688)&gt;Input!$A$4),MAX($A$3:A687)+1,"")</f>
        <v>66</v>
      </c>
      <c r="B688">
        <f>IF(AND(ABS(U688)&gt;Input!$B$3,ABS(1-V688)&gt;Input!$B$4),MAX($B$3:B687)+1,"")</f>
        <v>29</v>
      </c>
      <c r="C688">
        <f>IF(AND(ABS(W688)&gt;Input!$C$3,ABS(1-X688)&gt;Input!$C$4),MAX($C$3:C687)+1,"")</f>
        <v>70</v>
      </c>
      <c r="D688">
        <f>IF(E688="","",IF(AND(H688=H689,J688=J689),"",MAX($D$3:D687)+1))</f>
        <v>82</v>
      </c>
      <c r="E688" s="7" t="s">
        <v>45</v>
      </c>
      <c r="F688" s="7" t="s">
        <v>46</v>
      </c>
      <c r="G688" s="7" t="s">
        <v>705</v>
      </c>
      <c r="H688" s="7" t="s">
        <v>706</v>
      </c>
      <c r="I688" s="7" t="s">
        <v>74</v>
      </c>
      <c r="J688" s="7" t="s">
        <v>75</v>
      </c>
      <c r="K688" s="7" t="s">
        <v>619</v>
      </c>
      <c r="L688" s="7" t="s">
        <v>707</v>
      </c>
      <c r="M688" s="8">
        <v>950000</v>
      </c>
      <c r="N688" s="8">
        <v>950000</v>
      </c>
      <c r="O688" s="8">
        <v>0</v>
      </c>
      <c r="P688" s="8">
        <v>603764.66</v>
      </c>
      <c r="Q688" s="8">
        <v>603764.66</v>
      </c>
      <c r="R688" s="8">
        <v>950000</v>
      </c>
      <c r="S688" s="4">
        <f t="shared" si="67"/>
        <v>346235.33999999997</v>
      </c>
      <c r="T688" s="6">
        <f t="shared" si="68"/>
        <v>0.63549999999999995</v>
      </c>
      <c r="U688" s="4">
        <f t="shared" si="69"/>
        <v>346235.33999999997</v>
      </c>
      <c r="V688" s="6">
        <f t="shared" si="70"/>
        <v>0.63549999999999995</v>
      </c>
      <c r="W688" s="4">
        <f t="shared" si="71"/>
        <v>346235.33999999997</v>
      </c>
      <c r="X688" s="6">
        <f t="shared" si="72"/>
        <v>0.63549999999999995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 t="s">
        <v>45</v>
      </c>
      <c r="F689" s="7" t="s">
        <v>46</v>
      </c>
      <c r="G689" s="7" t="s">
        <v>708</v>
      </c>
      <c r="H689" s="7" t="s">
        <v>709</v>
      </c>
      <c r="I689" s="7" t="s">
        <v>49</v>
      </c>
      <c r="J689" s="7" t="s">
        <v>50</v>
      </c>
      <c r="K689" s="7" t="s">
        <v>100</v>
      </c>
      <c r="L689" s="7" t="s">
        <v>710</v>
      </c>
      <c r="M689" s="8">
        <v>6000</v>
      </c>
      <c r="N689" s="8">
        <v>6000</v>
      </c>
      <c r="O689" s="8">
        <v>0</v>
      </c>
      <c r="P689" s="8">
        <v>6000</v>
      </c>
      <c r="Q689" s="8">
        <v>6000</v>
      </c>
      <c r="R689" s="8">
        <v>6000</v>
      </c>
      <c r="S689" s="4">
        <f t="shared" si="67"/>
        <v>0</v>
      </c>
      <c r="T689" s="6">
        <f t="shared" si="68"/>
        <v>1</v>
      </c>
      <c r="U689" s="4">
        <f t="shared" si="69"/>
        <v>0</v>
      </c>
      <c r="V689" s="6">
        <f t="shared" si="70"/>
        <v>1</v>
      </c>
      <c r="W689" s="4">
        <f t="shared" si="71"/>
        <v>0</v>
      </c>
      <c r="X689" s="6">
        <f t="shared" si="72"/>
        <v>1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>
        <f>IF(E690="","",IF(AND(H690=H691,J690=J691),"",MAX($D$3:D689)+1))</f>
        <v>83</v>
      </c>
      <c r="E690" s="7" t="s">
        <v>45</v>
      </c>
      <c r="F690" s="7" t="s">
        <v>46</v>
      </c>
      <c r="G690" s="7" t="s">
        <v>708</v>
      </c>
      <c r="H690" s="7" t="s">
        <v>709</v>
      </c>
      <c r="I690" s="7" t="s">
        <v>49</v>
      </c>
      <c r="J690" s="7" t="s">
        <v>50</v>
      </c>
      <c r="K690" s="7" t="s">
        <v>102</v>
      </c>
      <c r="L690" s="7" t="s">
        <v>711</v>
      </c>
      <c r="M690" s="8">
        <v>10812</v>
      </c>
      <c r="N690" s="8">
        <v>10812</v>
      </c>
      <c r="O690" s="8">
        <v>0</v>
      </c>
      <c r="P690" s="8">
        <v>10624.72</v>
      </c>
      <c r="Q690" s="8">
        <v>10624.72</v>
      </c>
      <c r="R690" s="8">
        <v>10812</v>
      </c>
      <c r="S690" s="4">
        <f t="shared" si="67"/>
        <v>187.28000000000065</v>
      </c>
      <c r="T690" s="6">
        <f t="shared" si="68"/>
        <v>0.98270000000000002</v>
      </c>
      <c r="U690" s="4">
        <f t="shared" si="69"/>
        <v>187.28000000000065</v>
      </c>
      <c r="V690" s="6">
        <f t="shared" si="70"/>
        <v>0.98270000000000002</v>
      </c>
      <c r="W690" s="4">
        <f t="shared" si="71"/>
        <v>187.28000000000065</v>
      </c>
      <c r="X690" s="6">
        <f t="shared" si="72"/>
        <v>0.98270000000000002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>
        <f>IF(E691="","",IF(AND(H691=H692,J691=J692),"",MAX($D$3:D690)+1))</f>
        <v>84</v>
      </c>
      <c r="E691" s="7" t="s">
        <v>45</v>
      </c>
      <c r="F691" s="7" t="s">
        <v>46</v>
      </c>
      <c r="G691" s="7" t="s">
        <v>708</v>
      </c>
      <c r="H691" s="7" t="s">
        <v>709</v>
      </c>
      <c r="I691" s="7" t="s">
        <v>64</v>
      </c>
      <c r="J691" s="7" t="s">
        <v>65</v>
      </c>
      <c r="K691" s="7" t="s">
        <v>712</v>
      </c>
      <c r="L691" s="7" t="s">
        <v>713</v>
      </c>
      <c r="M691" s="8">
        <v>12813</v>
      </c>
      <c r="N691" s="8">
        <v>12813</v>
      </c>
      <c r="O691" s="8">
        <v>0</v>
      </c>
      <c r="P691" s="8">
        <v>12388.2</v>
      </c>
      <c r="Q691" s="8">
        <v>12388.2</v>
      </c>
      <c r="R691" s="8">
        <v>12813</v>
      </c>
      <c r="S691" s="4">
        <f t="shared" si="67"/>
        <v>424.79999999999927</v>
      </c>
      <c r="T691" s="6">
        <f t="shared" si="68"/>
        <v>0.96679999999999999</v>
      </c>
      <c r="U691" s="4">
        <f t="shared" si="69"/>
        <v>424.79999999999927</v>
      </c>
      <c r="V691" s="6">
        <f t="shared" si="70"/>
        <v>0.96679999999999999</v>
      </c>
      <c r="W691" s="4">
        <f t="shared" si="71"/>
        <v>424.79999999999927</v>
      </c>
      <c r="X691" s="6">
        <f t="shared" si="72"/>
        <v>0.96679999999999999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 t="s">
        <v>45</v>
      </c>
      <c r="F692" s="7" t="s">
        <v>46</v>
      </c>
      <c r="G692" s="7" t="s">
        <v>708</v>
      </c>
      <c r="H692" s="7" t="s">
        <v>709</v>
      </c>
      <c r="I692" s="7" t="s">
        <v>74</v>
      </c>
      <c r="J692" s="7" t="s">
        <v>75</v>
      </c>
      <c r="K692" s="7" t="s">
        <v>76</v>
      </c>
      <c r="L692" s="7" t="s">
        <v>77</v>
      </c>
      <c r="M692" s="8">
        <v>150</v>
      </c>
      <c r="N692" s="8">
        <v>150</v>
      </c>
      <c r="O692" s="8">
        <v>0</v>
      </c>
      <c r="P692" s="8">
        <v>7.08</v>
      </c>
      <c r="Q692" s="8">
        <v>7.08</v>
      </c>
      <c r="R692" s="8">
        <v>150</v>
      </c>
      <c r="S692" s="4">
        <f t="shared" si="67"/>
        <v>142.91999999999999</v>
      </c>
      <c r="T692" s="6">
        <f t="shared" si="68"/>
        <v>4.7199999999999999E-2</v>
      </c>
      <c r="U692" s="4">
        <f t="shared" si="69"/>
        <v>142.91999999999999</v>
      </c>
      <c r="V692" s="6">
        <f t="shared" si="70"/>
        <v>4.7199999999999999E-2</v>
      </c>
      <c r="W692" s="4">
        <f t="shared" si="71"/>
        <v>142.91999999999999</v>
      </c>
      <c r="X692" s="6">
        <f t="shared" si="72"/>
        <v>4.7199999999999999E-2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 t="s">
        <v>45</v>
      </c>
      <c r="F693" s="7" t="s">
        <v>46</v>
      </c>
      <c r="G693" s="7" t="s">
        <v>708</v>
      </c>
      <c r="H693" s="7" t="s">
        <v>709</v>
      </c>
      <c r="I693" s="7" t="s">
        <v>74</v>
      </c>
      <c r="J693" s="7" t="s">
        <v>75</v>
      </c>
      <c r="K693" s="7" t="s">
        <v>651</v>
      </c>
      <c r="L693" s="7" t="s">
        <v>714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0</v>
      </c>
      <c r="S693" s="4">
        <f t="shared" si="67"/>
        <v>0</v>
      </c>
      <c r="T693" s="6">
        <f t="shared" si="68"/>
        <v>0</v>
      </c>
      <c r="U693" s="4">
        <f t="shared" si="69"/>
        <v>0</v>
      </c>
      <c r="V693" s="6">
        <f t="shared" si="70"/>
        <v>0</v>
      </c>
      <c r="W693" s="4">
        <f t="shared" si="71"/>
        <v>0</v>
      </c>
      <c r="X693" s="6">
        <f t="shared" si="72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 t="s">
        <v>45</v>
      </c>
      <c r="F694" s="7" t="s">
        <v>46</v>
      </c>
      <c r="G694" s="7" t="s">
        <v>708</v>
      </c>
      <c r="H694" s="7" t="s">
        <v>709</v>
      </c>
      <c r="I694" s="7" t="s">
        <v>74</v>
      </c>
      <c r="J694" s="7" t="s">
        <v>75</v>
      </c>
      <c r="K694" s="7" t="s">
        <v>285</v>
      </c>
      <c r="L694" s="7" t="s">
        <v>715</v>
      </c>
      <c r="M694" s="8">
        <v>8000</v>
      </c>
      <c r="N694" s="8">
        <v>8000</v>
      </c>
      <c r="O694" s="8">
        <v>0</v>
      </c>
      <c r="P694" s="8">
        <v>6600</v>
      </c>
      <c r="Q694" s="8">
        <v>6600</v>
      </c>
      <c r="R694" s="8">
        <v>8000</v>
      </c>
      <c r="S694" s="4">
        <f t="shared" si="67"/>
        <v>1400</v>
      </c>
      <c r="T694" s="6">
        <f t="shared" si="68"/>
        <v>0.82499999999999996</v>
      </c>
      <c r="U694" s="4">
        <f t="shared" si="69"/>
        <v>1400</v>
      </c>
      <c r="V694" s="6">
        <f t="shared" si="70"/>
        <v>0.82499999999999996</v>
      </c>
      <c r="W694" s="4">
        <f t="shared" si="71"/>
        <v>1400</v>
      </c>
      <c r="X694" s="6">
        <f t="shared" si="72"/>
        <v>0.82499999999999996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 t="s">
        <v>45</v>
      </c>
      <c r="F695" s="7" t="s">
        <v>46</v>
      </c>
      <c r="G695" s="7" t="s">
        <v>708</v>
      </c>
      <c r="H695" s="7" t="s">
        <v>709</v>
      </c>
      <c r="I695" s="7" t="s">
        <v>74</v>
      </c>
      <c r="J695" s="7" t="s">
        <v>75</v>
      </c>
      <c r="K695" s="7" t="s">
        <v>187</v>
      </c>
      <c r="L695" s="7" t="s">
        <v>716</v>
      </c>
      <c r="M695" s="8">
        <v>1000</v>
      </c>
      <c r="N695" s="8">
        <v>1000</v>
      </c>
      <c r="O695" s="8">
        <v>0</v>
      </c>
      <c r="P695" s="8">
        <v>0</v>
      </c>
      <c r="Q695" s="8">
        <v>0</v>
      </c>
      <c r="R695" s="8">
        <v>1000</v>
      </c>
      <c r="S695" s="4">
        <f t="shared" si="67"/>
        <v>1000</v>
      </c>
      <c r="T695" s="6">
        <f t="shared" si="68"/>
        <v>0</v>
      </c>
      <c r="U695" s="4">
        <f t="shared" si="69"/>
        <v>1000</v>
      </c>
      <c r="V695" s="6">
        <f t="shared" si="70"/>
        <v>0</v>
      </c>
      <c r="W695" s="4">
        <f t="shared" si="71"/>
        <v>1000</v>
      </c>
      <c r="X695" s="6">
        <f t="shared" si="72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 t="s">
        <v>45</v>
      </c>
      <c r="F696" s="7" t="s">
        <v>46</v>
      </c>
      <c r="G696" s="7" t="s">
        <v>708</v>
      </c>
      <c r="H696" s="7" t="s">
        <v>709</v>
      </c>
      <c r="I696" s="7" t="s">
        <v>74</v>
      </c>
      <c r="J696" s="7" t="s">
        <v>75</v>
      </c>
      <c r="K696" s="7" t="s">
        <v>152</v>
      </c>
      <c r="L696" s="7" t="s">
        <v>717</v>
      </c>
      <c r="M696" s="8">
        <v>9312</v>
      </c>
      <c r="N696" s="8">
        <v>9312</v>
      </c>
      <c r="O696" s="8">
        <v>0</v>
      </c>
      <c r="P696" s="8">
        <v>9312</v>
      </c>
      <c r="Q696" s="8">
        <v>9312</v>
      </c>
      <c r="R696" s="8">
        <v>9312</v>
      </c>
      <c r="S696" s="4">
        <f t="shared" si="67"/>
        <v>0</v>
      </c>
      <c r="T696" s="6">
        <f t="shared" si="68"/>
        <v>1</v>
      </c>
      <c r="U696" s="4">
        <f t="shared" si="69"/>
        <v>0</v>
      </c>
      <c r="V696" s="6">
        <f t="shared" si="70"/>
        <v>1</v>
      </c>
      <c r="W696" s="4">
        <f t="shared" si="71"/>
        <v>0</v>
      </c>
      <c r="X696" s="6">
        <f t="shared" si="72"/>
        <v>1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 t="s">
        <v>45</v>
      </c>
      <c r="F697" s="7" t="s">
        <v>46</v>
      </c>
      <c r="G697" s="7" t="s">
        <v>708</v>
      </c>
      <c r="H697" s="7" t="s">
        <v>709</v>
      </c>
      <c r="I697" s="7" t="s">
        <v>74</v>
      </c>
      <c r="J697" s="7" t="s">
        <v>75</v>
      </c>
      <c r="K697" s="7" t="s">
        <v>193</v>
      </c>
      <c r="L697" s="7" t="s">
        <v>718</v>
      </c>
      <c r="M697" s="8">
        <v>2500</v>
      </c>
      <c r="N697" s="8">
        <v>2500</v>
      </c>
      <c r="O697" s="8">
        <v>0</v>
      </c>
      <c r="P697" s="8">
        <v>2500</v>
      </c>
      <c r="Q697" s="8">
        <v>2500</v>
      </c>
      <c r="R697" s="8">
        <v>2500</v>
      </c>
      <c r="S697" s="4">
        <f t="shared" si="67"/>
        <v>0</v>
      </c>
      <c r="T697" s="6">
        <f t="shared" si="68"/>
        <v>1</v>
      </c>
      <c r="U697" s="4">
        <f t="shared" si="69"/>
        <v>0</v>
      </c>
      <c r="V697" s="6">
        <f t="shared" si="70"/>
        <v>1</v>
      </c>
      <c r="W697" s="4">
        <f t="shared" si="71"/>
        <v>0</v>
      </c>
      <c r="X697" s="6">
        <f t="shared" si="72"/>
        <v>1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 t="s">
        <v>45</v>
      </c>
      <c r="F698" s="7" t="s">
        <v>46</v>
      </c>
      <c r="G698" s="7" t="s">
        <v>708</v>
      </c>
      <c r="H698" s="7" t="s">
        <v>709</v>
      </c>
      <c r="I698" s="7" t="s">
        <v>74</v>
      </c>
      <c r="J698" s="7" t="s">
        <v>75</v>
      </c>
      <c r="K698" s="7" t="s">
        <v>90</v>
      </c>
      <c r="L698" s="7" t="s">
        <v>91</v>
      </c>
      <c r="M698" s="8">
        <v>5412</v>
      </c>
      <c r="N698" s="8">
        <v>5412</v>
      </c>
      <c r="O698" s="8">
        <v>0</v>
      </c>
      <c r="P698" s="8">
        <v>1870.5</v>
      </c>
      <c r="Q698" s="8">
        <v>1870.5</v>
      </c>
      <c r="R698" s="8">
        <v>5412</v>
      </c>
      <c r="S698" s="4">
        <f t="shared" si="67"/>
        <v>3541.5</v>
      </c>
      <c r="T698" s="6">
        <f t="shared" si="68"/>
        <v>0.34560000000000002</v>
      </c>
      <c r="U698" s="4">
        <f t="shared" si="69"/>
        <v>3541.5</v>
      </c>
      <c r="V698" s="6">
        <f t="shared" si="70"/>
        <v>0.34560000000000002</v>
      </c>
      <c r="W698" s="4">
        <f t="shared" si="71"/>
        <v>3541.5</v>
      </c>
      <c r="X698" s="6">
        <f t="shared" si="72"/>
        <v>0.34560000000000002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 t="s">
        <v>45</v>
      </c>
      <c r="F699" s="7" t="s">
        <v>46</v>
      </c>
      <c r="G699" s="7" t="s">
        <v>708</v>
      </c>
      <c r="H699" s="7" t="s">
        <v>709</v>
      </c>
      <c r="I699" s="7" t="s">
        <v>74</v>
      </c>
      <c r="J699" s="7" t="s">
        <v>75</v>
      </c>
      <c r="K699" s="7" t="s">
        <v>379</v>
      </c>
      <c r="L699" s="7" t="s">
        <v>719</v>
      </c>
      <c r="M699" s="8">
        <v>10162</v>
      </c>
      <c r="N699" s="8">
        <v>10612</v>
      </c>
      <c r="O699" s="8">
        <v>0</v>
      </c>
      <c r="P699" s="8">
        <v>6407.73</v>
      </c>
      <c r="Q699" s="8">
        <v>6407.73</v>
      </c>
      <c r="R699" s="8">
        <v>10162</v>
      </c>
      <c r="S699" s="4">
        <f t="shared" si="67"/>
        <v>3754.2700000000004</v>
      </c>
      <c r="T699" s="6">
        <f t="shared" si="68"/>
        <v>0.63060000000000005</v>
      </c>
      <c r="U699" s="4">
        <f t="shared" si="69"/>
        <v>4204.2700000000004</v>
      </c>
      <c r="V699" s="6">
        <f t="shared" si="70"/>
        <v>0.6038</v>
      </c>
      <c r="W699" s="4">
        <f t="shared" si="71"/>
        <v>3754.2700000000004</v>
      </c>
      <c r="X699" s="6">
        <f t="shared" si="72"/>
        <v>0.63060000000000005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 t="s">
        <v>45</v>
      </c>
      <c r="F700" s="7" t="s">
        <v>46</v>
      </c>
      <c r="G700" s="7" t="s">
        <v>708</v>
      </c>
      <c r="H700" s="7" t="s">
        <v>709</v>
      </c>
      <c r="I700" s="7" t="s">
        <v>74</v>
      </c>
      <c r="J700" s="7" t="s">
        <v>75</v>
      </c>
      <c r="K700" s="7" t="s">
        <v>720</v>
      </c>
      <c r="L700" s="7" t="s">
        <v>721</v>
      </c>
      <c r="M700" s="8">
        <v>400</v>
      </c>
      <c r="N700" s="8">
        <v>400</v>
      </c>
      <c r="O700" s="8">
        <v>0</v>
      </c>
      <c r="P700" s="8">
        <v>0</v>
      </c>
      <c r="Q700" s="8">
        <v>0</v>
      </c>
      <c r="R700" s="8">
        <v>400</v>
      </c>
      <c r="S700" s="4">
        <f t="shared" si="67"/>
        <v>400</v>
      </c>
      <c r="T700" s="6">
        <f t="shared" si="68"/>
        <v>0</v>
      </c>
      <c r="U700" s="4">
        <f t="shared" si="69"/>
        <v>400</v>
      </c>
      <c r="V700" s="6">
        <f t="shared" si="70"/>
        <v>0</v>
      </c>
      <c r="W700" s="4">
        <f t="shared" si="71"/>
        <v>400</v>
      </c>
      <c r="X700" s="6">
        <f t="shared" si="72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 t="s">
        <v>45</v>
      </c>
      <c r="F701" s="7" t="s">
        <v>46</v>
      </c>
      <c r="G701" s="7" t="s">
        <v>708</v>
      </c>
      <c r="H701" s="7" t="s">
        <v>709</v>
      </c>
      <c r="I701" s="7" t="s">
        <v>74</v>
      </c>
      <c r="J701" s="7" t="s">
        <v>75</v>
      </c>
      <c r="K701" s="7" t="s">
        <v>722</v>
      </c>
      <c r="L701" s="7" t="s">
        <v>723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0</v>
      </c>
      <c r="S701" s="4">
        <f t="shared" si="67"/>
        <v>0</v>
      </c>
      <c r="T701" s="6">
        <f t="shared" si="68"/>
        <v>0</v>
      </c>
      <c r="U701" s="4">
        <f t="shared" si="69"/>
        <v>0</v>
      </c>
      <c r="V701" s="6">
        <f t="shared" si="70"/>
        <v>0</v>
      </c>
      <c r="W701" s="4">
        <f t="shared" si="71"/>
        <v>0</v>
      </c>
      <c r="X701" s="6">
        <f t="shared" si="72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 t="s">
        <v>45</v>
      </c>
      <c r="F702" s="7" t="s">
        <v>46</v>
      </c>
      <c r="G702" s="7" t="s">
        <v>708</v>
      </c>
      <c r="H702" s="7" t="s">
        <v>709</v>
      </c>
      <c r="I702" s="7" t="s">
        <v>74</v>
      </c>
      <c r="J702" s="7" t="s">
        <v>75</v>
      </c>
      <c r="K702" s="7" t="s">
        <v>724</v>
      </c>
      <c r="L702" s="7" t="s">
        <v>326</v>
      </c>
      <c r="M702" s="8">
        <v>1500</v>
      </c>
      <c r="N702" s="8">
        <v>1500</v>
      </c>
      <c r="O702" s="8">
        <v>0</v>
      </c>
      <c r="P702" s="8">
        <v>0</v>
      </c>
      <c r="Q702" s="8">
        <v>0</v>
      </c>
      <c r="R702" s="8">
        <v>1500</v>
      </c>
      <c r="S702" s="4">
        <f t="shared" si="67"/>
        <v>1500</v>
      </c>
      <c r="T702" s="6">
        <f t="shared" si="68"/>
        <v>0</v>
      </c>
      <c r="U702" s="4">
        <f t="shared" si="69"/>
        <v>1500</v>
      </c>
      <c r="V702" s="6">
        <f t="shared" si="70"/>
        <v>0</v>
      </c>
      <c r="W702" s="4">
        <f t="shared" si="71"/>
        <v>1500</v>
      </c>
      <c r="X702" s="6">
        <f t="shared" si="72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>
        <f>IF(E703="","",IF(AND(H703=H704,J703=J704),"",MAX($D$3:D702)+1))</f>
        <v>85</v>
      </c>
      <c r="E703" s="7" t="s">
        <v>45</v>
      </c>
      <c r="F703" s="7" t="s">
        <v>46</v>
      </c>
      <c r="G703" s="7" t="s">
        <v>708</v>
      </c>
      <c r="H703" s="7" t="s">
        <v>709</v>
      </c>
      <c r="I703" s="7" t="s">
        <v>74</v>
      </c>
      <c r="J703" s="7" t="s">
        <v>75</v>
      </c>
      <c r="K703" s="7" t="s">
        <v>725</v>
      </c>
      <c r="L703" s="7" t="s">
        <v>726</v>
      </c>
      <c r="M703" s="8">
        <v>2500</v>
      </c>
      <c r="N703" s="8">
        <v>3412.81</v>
      </c>
      <c r="O703" s="8">
        <v>0</v>
      </c>
      <c r="P703" s="8">
        <v>1348.8</v>
      </c>
      <c r="Q703" s="8">
        <v>1348.8</v>
      </c>
      <c r="R703" s="8">
        <v>2500</v>
      </c>
      <c r="S703" s="4">
        <f t="shared" si="67"/>
        <v>1151.2</v>
      </c>
      <c r="T703" s="6">
        <f t="shared" si="68"/>
        <v>0.53949999999999998</v>
      </c>
      <c r="U703" s="4">
        <f t="shared" si="69"/>
        <v>2064.0100000000002</v>
      </c>
      <c r="V703" s="6">
        <f t="shared" si="70"/>
        <v>0.3952</v>
      </c>
      <c r="W703" s="4">
        <f t="shared" si="71"/>
        <v>1151.2</v>
      </c>
      <c r="X703" s="6">
        <f t="shared" si="72"/>
        <v>0.53949999999999998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 t="s">
        <v>45</v>
      </c>
      <c r="F704" s="7" t="s">
        <v>46</v>
      </c>
      <c r="G704" s="7" t="s">
        <v>727</v>
      </c>
      <c r="H704" s="7" t="s">
        <v>728</v>
      </c>
      <c r="I704" s="7" t="s">
        <v>49</v>
      </c>
      <c r="J704" s="7" t="s">
        <v>50</v>
      </c>
      <c r="K704" s="7" t="s">
        <v>51</v>
      </c>
      <c r="L704" s="7" t="s">
        <v>729</v>
      </c>
      <c r="M704" s="8">
        <v>44924</v>
      </c>
      <c r="N704" s="8">
        <v>44926</v>
      </c>
      <c r="O704" s="8">
        <v>0</v>
      </c>
      <c r="P704" s="8">
        <v>44925.04</v>
      </c>
      <c r="Q704" s="8">
        <v>44925.04</v>
      </c>
      <c r="R704" s="8">
        <v>44942</v>
      </c>
      <c r="S704" s="4">
        <f t="shared" si="67"/>
        <v>-1.0400000000008731</v>
      </c>
      <c r="T704" s="6">
        <f t="shared" si="68"/>
        <v>1</v>
      </c>
      <c r="U704" s="4">
        <f t="shared" si="69"/>
        <v>0.95999999999912689</v>
      </c>
      <c r="V704" s="6">
        <f t="shared" si="70"/>
        <v>1</v>
      </c>
      <c r="W704" s="4">
        <f t="shared" si="71"/>
        <v>16.959999999999127</v>
      </c>
      <c r="X704" s="6">
        <f t="shared" si="72"/>
        <v>0.99960000000000004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 t="s">
        <v>45</v>
      </c>
      <c r="F705" s="7" t="s">
        <v>46</v>
      </c>
      <c r="G705" s="7" t="s">
        <v>727</v>
      </c>
      <c r="H705" s="7" t="s">
        <v>728</v>
      </c>
      <c r="I705" s="7" t="s">
        <v>49</v>
      </c>
      <c r="J705" s="7" t="s">
        <v>50</v>
      </c>
      <c r="K705" s="7" t="s">
        <v>60</v>
      </c>
      <c r="L705" s="7" t="s">
        <v>61</v>
      </c>
      <c r="M705" s="8">
        <v>1000</v>
      </c>
      <c r="N705" s="8">
        <v>1000</v>
      </c>
      <c r="O705" s="8">
        <v>0</v>
      </c>
      <c r="P705" s="8">
        <v>1000</v>
      </c>
      <c r="Q705" s="8">
        <v>1000</v>
      </c>
      <c r="R705" s="8">
        <v>1000</v>
      </c>
      <c r="S705" s="4">
        <f t="shared" si="67"/>
        <v>0</v>
      </c>
      <c r="T705" s="6">
        <f t="shared" si="68"/>
        <v>1</v>
      </c>
      <c r="U705" s="4">
        <f t="shared" si="69"/>
        <v>0</v>
      </c>
      <c r="V705" s="6">
        <f t="shared" si="70"/>
        <v>1</v>
      </c>
      <c r="W705" s="4">
        <f t="shared" si="71"/>
        <v>0</v>
      </c>
      <c r="X705" s="6">
        <f t="shared" si="72"/>
        <v>1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 t="s">
        <v>45</v>
      </c>
      <c r="F706" s="7" t="s">
        <v>46</v>
      </c>
      <c r="G706" s="7" t="s">
        <v>727</v>
      </c>
      <c r="H706" s="7" t="s">
        <v>728</v>
      </c>
      <c r="I706" s="7" t="s">
        <v>49</v>
      </c>
      <c r="J706" s="7" t="s">
        <v>50</v>
      </c>
      <c r="K706" s="7" t="s">
        <v>110</v>
      </c>
      <c r="L706" s="7" t="s">
        <v>111</v>
      </c>
      <c r="M706" s="8">
        <v>0</v>
      </c>
      <c r="N706" s="8">
        <v>0</v>
      </c>
      <c r="O706" s="8">
        <v>0</v>
      </c>
      <c r="P706" s="8">
        <v>0</v>
      </c>
      <c r="Q706" s="8">
        <v>0</v>
      </c>
      <c r="R706" s="8">
        <v>0</v>
      </c>
      <c r="S706" s="4">
        <f t="shared" si="67"/>
        <v>0</v>
      </c>
      <c r="T706" s="6">
        <f t="shared" si="68"/>
        <v>0</v>
      </c>
      <c r="U706" s="4">
        <f t="shared" si="69"/>
        <v>0</v>
      </c>
      <c r="V706" s="6">
        <f t="shared" si="70"/>
        <v>0</v>
      </c>
      <c r="W706" s="4">
        <f t="shared" si="71"/>
        <v>0</v>
      </c>
      <c r="X706" s="6">
        <f t="shared" si="72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>
        <f>IF(E707="","",IF(AND(H707=H708,J707=J708),"",MAX($D$3:D706)+1))</f>
        <v>86</v>
      </c>
      <c r="E707" s="7" t="s">
        <v>45</v>
      </c>
      <c r="F707" s="7" t="s">
        <v>46</v>
      </c>
      <c r="G707" s="7" t="s">
        <v>727</v>
      </c>
      <c r="H707" s="7" t="s">
        <v>728</v>
      </c>
      <c r="I707" s="7" t="s">
        <v>49</v>
      </c>
      <c r="J707" s="7" t="s">
        <v>50</v>
      </c>
      <c r="K707" s="7" t="s">
        <v>62</v>
      </c>
      <c r="L707" s="7" t="s">
        <v>63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4">
        <f t="shared" si="67"/>
        <v>0</v>
      </c>
      <c r="T707" s="6">
        <f t="shared" si="68"/>
        <v>0</v>
      </c>
      <c r="U707" s="4">
        <f t="shared" si="69"/>
        <v>0</v>
      </c>
      <c r="V707" s="6">
        <f t="shared" si="70"/>
        <v>0</v>
      </c>
      <c r="W707" s="4">
        <f t="shared" si="71"/>
        <v>0</v>
      </c>
      <c r="X707" s="6">
        <f t="shared" si="72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 t="s">
        <v>45</v>
      </c>
      <c r="F708" s="7" t="s">
        <v>46</v>
      </c>
      <c r="G708" s="7" t="s">
        <v>727</v>
      </c>
      <c r="H708" s="7" t="s">
        <v>728</v>
      </c>
      <c r="I708" s="7" t="s">
        <v>64</v>
      </c>
      <c r="J708" s="7" t="s">
        <v>65</v>
      </c>
      <c r="K708" s="7" t="s">
        <v>68</v>
      </c>
      <c r="L708" s="7" t="s">
        <v>134</v>
      </c>
      <c r="M708" s="8">
        <v>0</v>
      </c>
      <c r="N708" s="8">
        <v>0</v>
      </c>
      <c r="O708" s="8">
        <v>0</v>
      </c>
      <c r="P708" s="8">
        <v>0</v>
      </c>
      <c r="Q708" s="8">
        <v>0</v>
      </c>
      <c r="R708" s="8">
        <v>0</v>
      </c>
      <c r="S708" s="4">
        <f t="shared" si="67"/>
        <v>0</v>
      </c>
      <c r="T708" s="6">
        <f t="shared" si="68"/>
        <v>0</v>
      </c>
      <c r="U708" s="4">
        <f t="shared" si="69"/>
        <v>0</v>
      </c>
      <c r="V708" s="6">
        <f t="shared" si="70"/>
        <v>0</v>
      </c>
      <c r="W708" s="4">
        <f t="shared" si="71"/>
        <v>0</v>
      </c>
      <c r="X708" s="6">
        <f t="shared" si="72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 t="s">
        <v>45</v>
      </c>
      <c r="F709" s="7" t="s">
        <v>46</v>
      </c>
      <c r="G709" s="7" t="s">
        <v>727</v>
      </c>
      <c r="H709" s="7" t="s">
        <v>728</v>
      </c>
      <c r="I709" s="7" t="s">
        <v>64</v>
      </c>
      <c r="J709" s="7" t="s">
        <v>65</v>
      </c>
      <c r="K709" s="7" t="s">
        <v>70</v>
      </c>
      <c r="L709" s="7" t="s">
        <v>71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4">
        <f t="shared" ref="S709:S772" si="73">M709-O709-Q709</f>
        <v>0</v>
      </c>
      <c r="T709" s="6">
        <f t="shared" ref="T709:T772" si="74">IF(M709=0,0,ROUND((O709+Q709)/M709,4))</f>
        <v>0</v>
      </c>
      <c r="U709" s="4">
        <f t="shared" ref="U709:U772" si="75">N709-O709-Q709</f>
        <v>0</v>
      </c>
      <c r="V709" s="6">
        <f t="shared" ref="V709:V772" si="76">IF(N709=0,0,ROUND((O709+Q709)/N709,4))</f>
        <v>0</v>
      </c>
      <c r="W709" s="4">
        <f t="shared" ref="W709:W772" si="77">R709-O709-Q709</f>
        <v>0</v>
      </c>
      <c r="X709" s="6">
        <f t="shared" ref="X709:X772" si="78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 t="s">
        <v>45</v>
      </c>
      <c r="F710" s="7" t="s">
        <v>46</v>
      </c>
      <c r="G710" s="7" t="s">
        <v>727</v>
      </c>
      <c r="H710" s="7" t="s">
        <v>728</v>
      </c>
      <c r="I710" s="7" t="s">
        <v>64</v>
      </c>
      <c r="J710" s="7" t="s">
        <v>65</v>
      </c>
      <c r="K710" s="7" t="s">
        <v>730</v>
      </c>
      <c r="L710" s="7" t="s">
        <v>731</v>
      </c>
      <c r="M710" s="8">
        <v>0</v>
      </c>
      <c r="N710" s="8">
        <v>0</v>
      </c>
      <c r="O710" s="8">
        <v>0</v>
      </c>
      <c r="P710" s="8">
        <v>0</v>
      </c>
      <c r="Q710" s="8">
        <v>0</v>
      </c>
      <c r="R710" s="8">
        <v>0</v>
      </c>
      <c r="S710" s="4">
        <f t="shared" si="73"/>
        <v>0</v>
      </c>
      <c r="T710" s="6">
        <f t="shared" si="74"/>
        <v>0</v>
      </c>
      <c r="U710" s="4">
        <f t="shared" si="75"/>
        <v>0</v>
      </c>
      <c r="V710" s="6">
        <f t="shared" si="76"/>
        <v>0</v>
      </c>
      <c r="W710" s="4">
        <f t="shared" si="77"/>
        <v>0</v>
      </c>
      <c r="X710" s="6">
        <f t="shared" si="78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 t="s">
        <v>45</v>
      </c>
      <c r="F711" s="7" t="s">
        <v>46</v>
      </c>
      <c r="G711" s="7" t="s">
        <v>727</v>
      </c>
      <c r="H711" s="7" t="s">
        <v>728</v>
      </c>
      <c r="I711" s="7" t="s">
        <v>64</v>
      </c>
      <c r="J711" s="7" t="s">
        <v>65</v>
      </c>
      <c r="K711" s="7" t="s">
        <v>335</v>
      </c>
      <c r="L711" s="7" t="s">
        <v>336</v>
      </c>
      <c r="M711" s="8">
        <v>1000</v>
      </c>
      <c r="N711" s="8">
        <v>1000</v>
      </c>
      <c r="O711" s="8">
        <v>0</v>
      </c>
      <c r="P711" s="8">
        <v>859.42</v>
      </c>
      <c r="Q711" s="8">
        <v>859.42</v>
      </c>
      <c r="R711" s="8">
        <v>1000</v>
      </c>
      <c r="S711" s="4">
        <f t="shared" si="73"/>
        <v>140.58000000000004</v>
      </c>
      <c r="T711" s="6">
        <f t="shared" si="74"/>
        <v>0.85940000000000005</v>
      </c>
      <c r="U711" s="4">
        <f t="shared" si="75"/>
        <v>140.58000000000004</v>
      </c>
      <c r="V711" s="6">
        <f t="shared" si="76"/>
        <v>0.85940000000000005</v>
      </c>
      <c r="W711" s="4">
        <f t="shared" si="77"/>
        <v>140.58000000000004</v>
      </c>
      <c r="X711" s="6">
        <f t="shared" si="78"/>
        <v>0.85940000000000005</v>
      </c>
    </row>
    <row r="712" spans="1:24" x14ac:dyDescent="0.2">
      <c r="A712">
        <f>IF(AND(ABS(S712)&gt;Input!$A$3,ABS(1-T712)&gt;Input!$A$4),MAX($A$3:A711)+1,"")</f>
        <v>67</v>
      </c>
      <c r="B712">
        <f>IF(AND(ABS(U712)&gt;Input!$B$3,ABS(1-V712)&gt;Input!$B$4),MAX($B$3:B711)+1,"")</f>
        <v>30</v>
      </c>
      <c r="C712">
        <f>IF(AND(ABS(W712)&gt;Input!$C$3,ABS(1-X712)&gt;Input!$C$4),MAX($C$3:C711)+1,"")</f>
        <v>71</v>
      </c>
      <c r="D712" t="str">
        <f>IF(E712="","",IF(AND(H712=H713,J712=J713),"",MAX($D$3:D711)+1))</f>
        <v/>
      </c>
      <c r="E712" s="7" t="s">
        <v>45</v>
      </c>
      <c r="F712" s="7" t="s">
        <v>46</v>
      </c>
      <c r="G712" s="7" t="s">
        <v>727</v>
      </c>
      <c r="H712" s="7" t="s">
        <v>728</v>
      </c>
      <c r="I712" s="7" t="s">
        <v>64</v>
      </c>
      <c r="J712" s="7" t="s">
        <v>65</v>
      </c>
      <c r="K712" s="7" t="s">
        <v>732</v>
      </c>
      <c r="L712" s="7" t="s">
        <v>733</v>
      </c>
      <c r="M712" s="8">
        <v>80000</v>
      </c>
      <c r="N712" s="8">
        <v>131000</v>
      </c>
      <c r="O712" s="8">
        <v>22635</v>
      </c>
      <c r="P712" s="8">
        <v>96927.93</v>
      </c>
      <c r="Q712" s="8">
        <v>96927.93</v>
      </c>
      <c r="R712" s="8">
        <v>80000</v>
      </c>
      <c r="S712" s="4">
        <f t="shared" si="73"/>
        <v>-39562.929999999993</v>
      </c>
      <c r="T712" s="6">
        <f t="shared" si="74"/>
        <v>1.4944999999999999</v>
      </c>
      <c r="U712" s="4">
        <f t="shared" si="75"/>
        <v>11437.070000000007</v>
      </c>
      <c r="V712" s="6">
        <f t="shared" si="76"/>
        <v>0.91269999999999996</v>
      </c>
      <c r="W712" s="4">
        <f t="shared" si="77"/>
        <v>-39562.929999999993</v>
      </c>
      <c r="X712" s="6">
        <f t="shared" si="78"/>
        <v>1.4944999999999999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 t="s">
        <v>45</v>
      </c>
      <c r="F713" s="7" t="s">
        <v>46</v>
      </c>
      <c r="G713" s="7" t="s">
        <v>727</v>
      </c>
      <c r="H713" s="7" t="s">
        <v>728</v>
      </c>
      <c r="I713" s="7" t="s">
        <v>64</v>
      </c>
      <c r="J713" s="7" t="s">
        <v>65</v>
      </c>
      <c r="K713" s="7" t="s">
        <v>734</v>
      </c>
      <c r="L713" s="7" t="s">
        <v>735</v>
      </c>
      <c r="M713" s="8">
        <v>25000</v>
      </c>
      <c r="N713" s="8">
        <v>28070.12</v>
      </c>
      <c r="O713" s="8">
        <v>0</v>
      </c>
      <c r="P713" s="8">
        <v>21344.799999999999</v>
      </c>
      <c r="Q713" s="8">
        <v>21344.799999999999</v>
      </c>
      <c r="R713" s="8">
        <v>25000</v>
      </c>
      <c r="S713" s="4">
        <f t="shared" si="73"/>
        <v>3655.2000000000007</v>
      </c>
      <c r="T713" s="6">
        <f t="shared" si="74"/>
        <v>0.8538</v>
      </c>
      <c r="U713" s="4">
        <f t="shared" si="75"/>
        <v>6725.32</v>
      </c>
      <c r="V713" s="6">
        <f t="shared" si="76"/>
        <v>0.76039999999999996</v>
      </c>
      <c r="W713" s="4">
        <f t="shared" si="77"/>
        <v>3655.2000000000007</v>
      </c>
      <c r="X713" s="6">
        <f t="shared" si="78"/>
        <v>0.8538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 t="s">
        <v>45</v>
      </c>
      <c r="F714" s="7" t="s">
        <v>46</v>
      </c>
      <c r="G714" s="7" t="s">
        <v>727</v>
      </c>
      <c r="H714" s="7" t="s">
        <v>728</v>
      </c>
      <c r="I714" s="7" t="s">
        <v>64</v>
      </c>
      <c r="J714" s="7" t="s">
        <v>65</v>
      </c>
      <c r="K714" s="7" t="s">
        <v>736</v>
      </c>
      <c r="L714" s="7" t="s">
        <v>737</v>
      </c>
      <c r="M714" s="8">
        <v>5000</v>
      </c>
      <c r="N714" s="8">
        <v>5000</v>
      </c>
      <c r="O714" s="8">
        <v>0</v>
      </c>
      <c r="P714" s="8">
        <v>1974.39</v>
      </c>
      <c r="Q714" s="8">
        <v>1974.39</v>
      </c>
      <c r="R714" s="8">
        <v>5000</v>
      </c>
      <c r="S714" s="4">
        <f t="shared" si="73"/>
        <v>3025.6099999999997</v>
      </c>
      <c r="T714" s="6">
        <f t="shared" si="74"/>
        <v>0.39489999999999997</v>
      </c>
      <c r="U714" s="4">
        <f t="shared" si="75"/>
        <v>3025.6099999999997</v>
      </c>
      <c r="V714" s="6">
        <f t="shared" si="76"/>
        <v>0.39489999999999997</v>
      </c>
      <c r="W714" s="4">
        <f t="shared" si="77"/>
        <v>3025.6099999999997</v>
      </c>
      <c r="X714" s="6">
        <f t="shared" si="78"/>
        <v>0.39489999999999997</v>
      </c>
    </row>
    <row r="715" spans="1:24" x14ac:dyDescent="0.2">
      <c r="A715">
        <f>IF(AND(ABS(S715)&gt;Input!$A$3,ABS(1-T715)&gt;Input!$A$4),MAX($A$3:A714)+1,"")</f>
        <v>68</v>
      </c>
      <c r="B715" t="str">
        <f>IF(AND(ABS(U715)&gt;Input!$B$3,ABS(1-V715)&gt;Input!$B$4),MAX($B$3:B714)+1,"")</f>
        <v/>
      </c>
      <c r="C715">
        <f>IF(AND(ABS(W715)&gt;Input!$C$3,ABS(1-X715)&gt;Input!$C$4),MAX($C$3:C714)+1,"")</f>
        <v>72</v>
      </c>
      <c r="D715" t="str">
        <f>IF(E715="","",IF(AND(H715=H716,J715=J716),"",MAX($D$3:D714)+1))</f>
        <v/>
      </c>
      <c r="E715" s="7" t="s">
        <v>45</v>
      </c>
      <c r="F715" s="7" t="s">
        <v>46</v>
      </c>
      <c r="G715" s="7" t="s">
        <v>727</v>
      </c>
      <c r="H715" s="7" t="s">
        <v>728</v>
      </c>
      <c r="I715" s="7" t="s">
        <v>64</v>
      </c>
      <c r="J715" s="7" t="s">
        <v>65</v>
      </c>
      <c r="K715" s="7" t="s">
        <v>738</v>
      </c>
      <c r="L715" s="7" t="s">
        <v>739</v>
      </c>
      <c r="M715" s="8">
        <v>0</v>
      </c>
      <c r="N715" s="8">
        <v>120000</v>
      </c>
      <c r="O715" s="8">
        <v>0</v>
      </c>
      <c r="P715" s="8">
        <v>120000</v>
      </c>
      <c r="Q715" s="8">
        <v>120000</v>
      </c>
      <c r="R715" s="8">
        <v>0</v>
      </c>
      <c r="S715" s="4">
        <f t="shared" si="73"/>
        <v>-120000</v>
      </c>
      <c r="T715" s="6">
        <f t="shared" si="74"/>
        <v>0</v>
      </c>
      <c r="U715" s="4">
        <f t="shared" si="75"/>
        <v>0</v>
      </c>
      <c r="V715" s="6">
        <f t="shared" si="76"/>
        <v>1</v>
      </c>
      <c r="W715" s="4">
        <f t="shared" si="77"/>
        <v>-120000</v>
      </c>
      <c r="X715" s="6">
        <f t="shared" si="78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 t="s">
        <v>45</v>
      </c>
      <c r="F716" s="7" t="s">
        <v>46</v>
      </c>
      <c r="G716" s="7" t="s">
        <v>727</v>
      </c>
      <c r="H716" s="7" t="s">
        <v>728</v>
      </c>
      <c r="I716" s="7" t="s">
        <v>64</v>
      </c>
      <c r="J716" s="7" t="s">
        <v>65</v>
      </c>
      <c r="K716" s="7" t="s">
        <v>740</v>
      </c>
      <c r="L716" s="7" t="s">
        <v>741</v>
      </c>
      <c r="M716" s="8">
        <v>500</v>
      </c>
      <c r="N716" s="8">
        <v>500</v>
      </c>
      <c r="O716" s="8">
        <v>0</v>
      </c>
      <c r="P716" s="8">
        <v>493.48</v>
      </c>
      <c r="Q716" s="8">
        <v>493.48</v>
      </c>
      <c r="R716" s="8">
        <v>500</v>
      </c>
      <c r="S716" s="4">
        <f t="shared" si="73"/>
        <v>6.5199999999999818</v>
      </c>
      <c r="T716" s="6">
        <f t="shared" si="74"/>
        <v>0.98699999999999999</v>
      </c>
      <c r="U716" s="4">
        <f t="shared" si="75"/>
        <v>6.5199999999999818</v>
      </c>
      <c r="V716" s="6">
        <f t="shared" si="76"/>
        <v>0.98699999999999999</v>
      </c>
      <c r="W716" s="4">
        <f t="shared" si="77"/>
        <v>6.5199999999999818</v>
      </c>
      <c r="X716" s="6">
        <f t="shared" si="78"/>
        <v>0.98699999999999999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>
        <f>IF(E717="","",IF(AND(H717=H718,J717=J718),"",MAX($D$3:D716)+1))</f>
        <v>87</v>
      </c>
      <c r="E717" s="7" t="s">
        <v>45</v>
      </c>
      <c r="F717" s="7" t="s">
        <v>46</v>
      </c>
      <c r="G717" s="7" t="s">
        <v>727</v>
      </c>
      <c r="H717" s="7" t="s">
        <v>728</v>
      </c>
      <c r="I717" s="7" t="s">
        <v>64</v>
      </c>
      <c r="J717" s="7" t="s">
        <v>65</v>
      </c>
      <c r="K717" s="7" t="s">
        <v>553</v>
      </c>
      <c r="L717" s="7" t="s">
        <v>742</v>
      </c>
      <c r="M717" s="8">
        <v>1000</v>
      </c>
      <c r="N717" s="8">
        <v>1000</v>
      </c>
      <c r="O717" s="8">
        <v>0</v>
      </c>
      <c r="P717" s="8">
        <v>997.66</v>
      </c>
      <c r="Q717" s="8">
        <v>997.66</v>
      </c>
      <c r="R717" s="8">
        <v>1000</v>
      </c>
      <c r="S717" s="4">
        <f t="shared" si="73"/>
        <v>2.3400000000000318</v>
      </c>
      <c r="T717" s="6">
        <f t="shared" si="74"/>
        <v>0.99770000000000003</v>
      </c>
      <c r="U717" s="4">
        <f t="shared" si="75"/>
        <v>2.3400000000000318</v>
      </c>
      <c r="V717" s="6">
        <f t="shared" si="76"/>
        <v>0.99770000000000003</v>
      </c>
      <c r="W717" s="4">
        <f t="shared" si="77"/>
        <v>2.3400000000000318</v>
      </c>
      <c r="X717" s="6">
        <f t="shared" si="78"/>
        <v>0.99770000000000003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 t="s">
        <v>45</v>
      </c>
      <c r="F718" s="7" t="s">
        <v>46</v>
      </c>
      <c r="G718" s="7" t="s">
        <v>727</v>
      </c>
      <c r="H718" s="7" t="s">
        <v>728</v>
      </c>
      <c r="I718" s="7" t="s">
        <v>74</v>
      </c>
      <c r="J718" s="7" t="s">
        <v>75</v>
      </c>
      <c r="K718" s="7" t="s">
        <v>76</v>
      </c>
      <c r="L718" s="7" t="s">
        <v>77</v>
      </c>
      <c r="M718" s="8">
        <v>250</v>
      </c>
      <c r="N718" s="8">
        <v>250</v>
      </c>
      <c r="O718" s="8">
        <v>0</v>
      </c>
      <c r="P718" s="8">
        <v>128.41999999999999</v>
      </c>
      <c r="Q718" s="8">
        <v>128.41999999999999</v>
      </c>
      <c r="R718" s="8">
        <v>250</v>
      </c>
      <c r="S718" s="4">
        <f t="shared" si="73"/>
        <v>121.58000000000001</v>
      </c>
      <c r="T718" s="6">
        <f t="shared" si="74"/>
        <v>0.51370000000000005</v>
      </c>
      <c r="U718" s="4">
        <f t="shared" si="75"/>
        <v>121.58000000000001</v>
      </c>
      <c r="V718" s="6">
        <f t="shared" si="76"/>
        <v>0.51370000000000005</v>
      </c>
      <c r="W718" s="4">
        <f t="shared" si="77"/>
        <v>121.58000000000001</v>
      </c>
      <c r="X718" s="6">
        <f t="shared" si="78"/>
        <v>0.51370000000000005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 t="s">
        <v>45</v>
      </c>
      <c r="F719" s="7" t="s">
        <v>46</v>
      </c>
      <c r="G719" s="7" t="s">
        <v>727</v>
      </c>
      <c r="H719" s="7" t="s">
        <v>728</v>
      </c>
      <c r="I719" s="7" t="s">
        <v>74</v>
      </c>
      <c r="J719" s="7" t="s">
        <v>75</v>
      </c>
      <c r="K719" s="7" t="s">
        <v>141</v>
      </c>
      <c r="L719" s="7" t="s">
        <v>743</v>
      </c>
      <c r="M719" s="8">
        <v>3000</v>
      </c>
      <c r="N719" s="8">
        <v>4500</v>
      </c>
      <c r="O719" s="8">
        <v>0</v>
      </c>
      <c r="P719" s="8">
        <v>4360.05</v>
      </c>
      <c r="Q719" s="8">
        <v>4360.05</v>
      </c>
      <c r="R719" s="8">
        <v>3000</v>
      </c>
      <c r="S719" s="4">
        <f t="shared" si="73"/>
        <v>-1360.0500000000002</v>
      </c>
      <c r="T719" s="6">
        <f t="shared" si="74"/>
        <v>1.4534</v>
      </c>
      <c r="U719" s="4">
        <f t="shared" si="75"/>
        <v>139.94999999999982</v>
      </c>
      <c r="V719" s="6">
        <f t="shared" si="76"/>
        <v>0.96889999999999998</v>
      </c>
      <c r="W719" s="4">
        <f t="shared" si="77"/>
        <v>-1360.0500000000002</v>
      </c>
      <c r="X719" s="6">
        <f t="shared" si="78"/>
        <v>1.4534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 t="s">
        <v>45</v>
      </c>
      <c r="F720" s="7" t="s">
        <v>46</v>
      </c>
      <c r="G720" s="7" t="s">
        <v>727</v>
      </c>
      <c r="H720" s="7" t="s">
        <v>728</v>
      </c>
      <c r="I720" s="7" t="s">
        <v>74</v>
      </c>
      <c r="J720" s="7" t="s">
        <v>75</v>
      </c>
      <c r="K720" s="7" t="s">
        <v>174</v>
      </c>
      <c r="L720" s="7" t="s">
        <v>175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8">
        <v>0</v>
      </c>
      <c r="S720" s="4">
        <f t="shared" si="73"/>
        <v>0</v>
      </c>
      <c r="T720" s="6">
        <f t="shared" si="74"/>
        <v>0</v>
      </c>
      <c r="U720" s="4">
        <f t="shared" si="75"/>
        <v>0</v>
      </c>
      <c r="V720" s="6">
        <f t="shared" si="76"/>
        <v>0</v>
      </c>
      <c r="W720" s="4">
        <f t="shared" si="77"/>
        <v>0</v>
      </c>
      <c r="X720" s="6">
        <f t="shared" si="78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 t="s">
        <v>45</v>
      </c>
      <c r="F721" s="7" t="s">
        <v>46</v>
      </c>
      <c r="G721" s="7" t="s">
        <v>727</v>
      </c>
      <c r="H721" s="7" t="s">
        <v>728</v>
      </c>
      <c r="I721" s="7" t="s">
        <v>74</v>
      </c>
      <c r="J721" s="7" t="s">
        <v>75</v>
      </c>
      <c r="K721" s="7" t="s">
        <v>744</v>
      </c>
      <c r="L721" s="7" t="s">
        <v>745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0</v>
      </c>
      <c r="S721" s="4">
        <f t="shared" si="73"/>
        <v>0</v>
      </c>
      <c r="T721" s="6">
        <f t="shared" si="74"/>
        <v>0</v>
      </c>
      <c r="U721" s="4">
        <f t="shared" si="75"/>
        <v>0</v>
      </c>
      <c r="V721" s="6">
        <f t="shared" si="76"/>
        <v>0</v>
      </c>
      <c r="W721" s="4">
        <f t="shared" si="77"/>
        <v>0</v>
      </c>
      <c r="X721" s="6">
        <f t="shared" si="78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 t="s">
        <v>45</v>
      </c>
      <c r="F722" s="7" t="s">
        <v>46</v>
      </c>
      <c r="G722" s="7" t="s">
        <v>727</v>
      </c>
      <c r="H722" s="7" t="s">
        <v>728</v>
      </c>
      <c r="I722" s="7" t="s">
        <v>74</v>
      </c>
      <c r="J722" s="7" t="s">
        <v>75</v>
      </c>
      <c r="K722" s="7" t="s">
        <v>746</v>
      </c>
      <c r="L722" s="7" t="s">
        <v>747</v>
      </c>
      <c r="M722" s="8">
        <v>100</v>
      </c>
      <c r="N722" s="8">
        <v>100</v>
      </c>
      <c r="O722" s="8">
        <v>0</v>
      </c>
      <c r="P722" s="8">
        <v>35.25</v>
      </c>
      <c r="Q722" s="8">
        <v>35.25</v>
      </c>
      <c r="R722" s="8">
        <v>100</v>
      </c>
      <c r="S722" s="4">
        <f t="shared" si="73"/>
        <v>64.75</v>
      </c>
      <c r="T722" s="6">
        <f t="shared" si="74"/>
        <v>0.35249999999999998</v>
      </c>
      <c r="U722" s="4">
        <f t="shared" si="75"/>
        <v>64.75</v>
      </c>
      <c r="V722" s="6">
        <f t="shared" si="76"/>
        <v>0.35249999999999998</v>
      </c>
      <c r="W722" s="4">
        <f t="shared" si="77"/>
        <v>64.75</v>
      </c>
      <c r="X722" s="6">
        <f t="shared" si="78"/>
        <v>0.35249999999999998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 t="s">
        <v>45</v>
      </c>
      <c r="F723" s="7" t="s">
        <v>46</v>
      </c>
      <c r="G723" s="7" t="s">
        <v>727</v>
      </c>
      <c r="H723" s="7" t="s">
        <v>728</v>
      </c>
      <c r="I723" s="7" t="s">
        <v>74</v>
      </c>
      <c r="J723" s="7" t="s">
        <v>75</v>
      </c>
      <c r="K723" s="7" t="s">
        <v>143</v>
      </c>
      <c r="L723" s="7" t="s">
        <v>144</v>
      </c>
      <c r="M723" s="8">
        <v>200</v>
      </c>
      <c r="N723" s="8">
        <v>200</v>
      </c>
      <c r="O723" s="8">
        <v>0</v>
      </c>
      <c r="P723" s="8">
        <v>168.72</v>
      </c>
      <c r="Q723" s="8">
        <v>168.72</v>
      </c>
      <c r="R723" s="8">
        <v>200</v>
      </c>
      <c r="S723" s="4">
        <f t="shared" si="73"/>
        <v>31.28</v>
      </c>
      <c r="T723" s="6">
        <f t="shared" si="74"/>
        <v>0.84360000000000002</v>
      </c>
      <c r="U723" s="4">
        <f t="shared" si="75"/>
        <v>31.28</v>
      </c>
      <c r="V723" s="6">
        <f t="shared" si="76"/>
        <v>0.84360000000000002</v>
      </c>
      <c r="W723" s="4">
        <f t="shared" si="77"/>
        <v>31.28</v>
      </c>
      <c r="X723" s="6">
        <f t="shared" si="78"/>
        <v>0.84360000000000002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 t="s">
        <v>45</v>
      </c>
      <c r="F724" s="7" t="s">
        <v>46</v>
      </c>
      <c r="G724" s="7" t="s">
        <v>727</v>
      </c>
      <c r="H724" s="7" t="s">
        <v>728</v>
      </c>
      <c r="I724" s="7" t="s">
        <v>74</v>
      </c>
      <c r="J724" s="7" t="s">
        <v>75</v>
      </c>
      <c r="K724" s="7" t="s">
        <v>337</v>
      </c>
      <c r="L724" s="7" t="s">
        <v>748</v>
      </c>
      <c r="M724" s="8">
        <v>9000</v>
      </c>
      <c r="N724" s="8">
        <v>9000</v>
      </c>
      <c r="O724" s="8">
        <v>200</v>
      </c>
      <c r="P724" s="8">
        <v>5800.2</v>
      </c>
      <c r="Q724" s="8">
        <v>5800.2</v>
      </c>
      <c r="R724" s="8">
        <v>9000</v>
      </c>
      <c r="S724" s="4">
        <f t="shared" si="73"/>
        <v>2999.8</v>
      </c>
      <c r="T724" s="6">
        <f t="shared" si="74"/>
        <v>0.66669999999999996</v>
      </c>
      <c r="U724" s="4">
        <f t="shared" si="75"/>
        <v>2999.8</v>
      </c>
      <c r="V724" s="6">
        <f t="shared" si="76"/>
        <v>0.66669999999999996</v>
      </c>
      <c r="W724" s="4">
        <f t="shared" si="77"/>
        <v>2999.8</v>
      </c>
      <c r="X724" s="6">
        <f t="shared" si="78"/>
        <v>0.66669999999999996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 t="s">
        <v>45</v>
      </c>
      <c r="F725" s="7" t="s">
        <v>46</v>
      </c>
      <c r="G725" s="7" t="s">
        <v>727</v>
      </c>
      <c r="H725" s="7" t="s">
        <v>728</v>
      </c>
      <c r="I725" s="7" t="s">
        <v>74</v>
      </c>
      <c r="J725" s="7" t="s">
        <v>75</v>
      </c>
      <c r="K725" s="7" t="s">
        <v>86</v>
      </c>
      <c r="L725" s="7" t="s">
        <v>87</v>
      </c>
      <c r="M725" s="8">
        <v>750</v>
      </c>
      <c r="N725" s="8">
        <v>750</v>
      </c>
      <c r="O725" s="8">
        <v>0</v>
      </c>
      <c r="P725" s="8">
        <v>0</v>
      </c>
      <c r="Q725" s="8">
        <v>0</v>
      </c>
      <c r="R725" s="8">
        <v>1000</v>
      </c>
      <c r="S725" s="4">
        <f t="shared" si="73"/>
        <v>750</v>
      </c>
      <c r="T725" s="6">
        <f t="shared" si="74"/>
        <v>0</v>
      </c>
      <c r="U725" s="4">
        <f t="shared" si="75"/>
        <v>750</v>
      </c>
      <c r="V725" s="6">
        <f t="shared" si="76"/>
        <v>0</v>
      </c>
      <c r="W725" s="4">
        <f t="shared" si="77"/>
        <v>1000</v>
      </c>
      <c r="X725" s="6">
        <f t="shared" si="78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 t="s">
        <v>45</v>
      </c>
      <c r="F726" s="7" t="s">
        <v>46</v>
      </c>
      <c r="G726" s="7" t="s">
        <v>727</v>
      </c>
      <c r="H726" s="7" t="s">
        <v>728</v>
      </c>
      <c r="I726" s="7" t="s">
        <v>74</v>
      </c>
      <c r="J726" s="7" t="s">
        <v>75</v>
      </c>
      <c r="K726" s="7" t="s">
        <v>90</v>
      </c>
      <c r="L726" s="7" t="s">
        <v>91</v>
      </c>
      <c r="M726" s="8">
        <v>250</v>
      </c>
      <c r="N726" s="8">
        <v>250</v>
      </c>
      <c r="O726" s="8">
        <v>0</v>
      </c>
      <c r="P726" s="8">
        <v>0</v>
      </c>
      <c r="Q726" s="8">
        <v>0</v>
      </c>
      <c r="R726" s="8">
        <v>250</v>
      </c>
      <c r="S726" s="4">
        <f t="shared" si="73"/>
        <v>250</v>
      </c>
      <c r="T726" s="6">
        <f t="shared" si="74"/>
        <v>0</v>
      </c>
      <c r="U726" s="4">
        <f t="shared" si="75"/>
        <v>250</v>
      </c>
      <c r="V726" s="6">
        <f t="shared" si="76"/>
        <v>0</v>
      </c>
      <c r="W726" s="4">
        <f t="shared" si="77"/>
        <v>250</v>
      </c>
      <c r="X726" s="6">
        <f t="shared" si="78"/>
        <v>0</v>
      </c>
    </row>
    <row r="727" spans="1:24" x14ac:dyDescent="0.2">
      <c r="A727">
        <f>IF(AND(ABS(S727)&gt;Input!$A$3,ABS(1-T727)&gt;Input!$A$4),MAX($A$3:A726)+1,"")</f>
        <v>69</v>
      </c>
      <c r="B727">
        <f>IF(AND(ABS(U727)&gt;Input!$B$3,ABS(1-V727)&gt;Input!$B$4),MAX($B$3:B726)+1,"")</f>
        <v>31</v>
      </c>
      <c r="C727">
        <f>IF(AND(ABS(W727)&gt;Input!$C$3,ABS(1-X727)&gt;Input!$C$4),MAX($C$3:C726)+1,"")</f>
        <v>73</v>
      </c>
      <c r="D727" t="str">
        <f>IF(E727="","",IF(AND(H727=H728,J727=J728),"",MAX($D$3:D726)+1))</f>
        <v/>
      </c>
      <c r="E727" s="7" t="s">
        <v>45</v>
      </c>
      <c r="F727" s="7" t="s">
        <v>46</v>
      </c>
      <c r="G727" s="7" t="s">
        <v>727</v>
      </c>
      <c r="H727" s="7" t="s">
        <v>728</v>
      </c>
      <c r="I727" s="7" t="s">
        <v>74</v>
      </c>
      <c r="J727" s="7" t="s">
        <v>75</v>
      </c>
      <c r="K727" s="7" t="s">
        <v>749</v>
      </c>
      <c r="L727" s="7" t="s">
        <v>750</v>
      </c>
      <c r="M727" s="8">
        <v>25000</v>
      </c>
      <c r="N727" s="8">
        <v>25217.89</v>
      </c>
      <c r="O727" s="8">
        <v>0</v>
      </c>
      <c r="P727" s="8">
        <v>13403.71</v>
      </c>
      <c r="Q727" s="8">
        <v>13403.71</v>
      </c>
      <c r="R727" s="8">
        <v>25000</v>
      </c>
      <c r="S727" s="4">
        <f t="shared" si="73"/>
        <v>11596.29</v>
      </c>
      <c r="T727" s="6">
        <f t="shared" si="74"/>
        <v>0.53610000000000002</v>
      </c>
      <c r="U727" s="4">
        <f t="shared" si="75"/>
        <v>11814.18</v>
      </c>
      <c r="V727" s="6">
        <f t="shared" si="76"/>
        <v>0.53149999999999997</v>
      </c>
      <c r="W727" s="4">
        <f t="shared" si="77"/>
        <v>11596.29</v>
      </c>
      <c r="X727" s="6">
        <f t="shared" si="78"/>
        <v>0.53610000000000002</v>
      </c>
    </row>
    <row r="728" spans="1:24" x14ac:dyDescent="0.2">
      <c r="A728">
        <f>IF(AND(ABS(S728)&gt;Input!$A$3,ABS(1-T728)&gt;Input!$A$4),MAX($A$3:A727)+1,"")</f>
        <v>70</v>
      </c>
      <c r="B728">
        <f>IF(AND(ABS(U728)&gt;Input!$B$3,ABS(1-V728)&gt;Input!$B$4),MAX($B$3:B727)+1,"")</f>
        <v>32</v>
      </c>
      <c r="C728">
        <f>IF(AND(ABS(W728)&gt;Input!$C$3,ABS(1-X728)&gt;Input!$C$4),MAX($C$3:C727)+1,"")</f>
        <v>74</v>
      </c>
      <c r="D728" t="str">
        <f>IF(E728="","",IF(AND(H728=H729,J728=J729),"",MAX($D$3:D727)+1))</f>
        <v/>
      </c>
      <c r="E728" s="7" t="s">
        <v>45</v>
      </c>
      <c r="F728" s="7" t="s">
        <v>46</v>
      </c>
      <c r="G728" s="7" t="s">
        <v>727</v>
      </c>
      <c r="H728" s="7" t="s">
        <v>728</v>
      </c>
      <c r="I728" s="7" t="s">
        <v>74</v>
      </c>
      <c r="J728" s="7" t="s">
        <v>75</v>
      </c>
      <c r="K728" s="7" t="s">
        <v>751</v>
      </c>
      <c r="L728" s="7" t="s">
        <v>752</v>
      </c>
      <c r="M728" s="8">
        <v>25000</v>
      </c>
      <c r="N728" s="8">
        <v>25000</v>
      </c>
      <c r="O728" s="8">
        <v>0</v>
      </c>
      <c r="P728" s="8">
        <v>14691.99</v>
      </c>
      <c r="Q728" s="8">
        <v>14691.99</v>
      </c>
      <c r="R728" s="8">
        <v>25000</v>
      </c>
      <c r="S728" s="4">
        <f t="shared" si="73"/>
        <v>10308.01</v>
      </c>
      <c r="T728" s="6">
        <f t="shared" si="74"/>
        <v>0.5877</v>
      </c>
      <c r="U728" s="4">
        <f t="shared" si="75"/>
        <v>10308.01</v>
      </c>
      <c r="V728" s="6">
        <f t="shared" si="76"/>
        <v>0.5877</v>
      </c>
      <c r="W728" s="4">
        <f t="shared" si="77"/>
        <v>10308.01</v>
      </c>
      <c r="X728" s="6">
        <f t="shared" si="78"/>
        <v>0.5877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 t="s">
        <v>45</v>
      </c>
      <c r="F729" s="7" t="s">
        <v>46</v>
      </c>
      <c r="G729" s="7" t="s">
        <v>727</v>
      </c>
      <c r="H729" s="7" t="s">
        <v>728</v>
      </c>
      <c r="I729" s="7" t="s">
        <v>74</v>
      </c>
      <c r="J729" s="7" t="s">
        <v>75</v>
      </c>
      <c r="K729" s="7" t="s">
        <v>753</v>
      </c>
      <c r="L729" s="7" t="s">
        <v>754</v>
      </c>
      <c r="M729" s="8">
        <v>500</v>
      </c>
      <c r="N729" s="8">
        <v>500</v>
      </c>
      <c r="O729" s="8">
        <v>0</v>
      </c>
      <c r="P729" s="8">
        <v>142</v>
      </c>
      <c r="Q729" s="8">
        <v>142</v>
      </c>
      <c r="R729" s="8">
        <v>500</v>
      </c>
      <c r="S729" s="4">
        <f t="shared" si="73"/>
        <v>358</v>
      </c>
      <c r="T729" s="6">
        <f t="shared" si="74"/>
        <v>0.28399999999999997</v>
      </c>
      <c r="U729" s="4">
        <f t="shared" si="75"/>
        <v>358</v>
      </c>
      <c r="V729" s="6">
        <f t="shared" si="76"/>
        <v>0.28399999999999997</v>
      </c>
      <c r="W729" s="4">
        <f t="shared" si="77"/>
        <v>358</v>
      </c>
      <c r="X729" s="6">
        <f t="shared" si="78"/>
        <v>0.28399999999999997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 t="s">
        <v>45</v>
      </c>
      <c r="F730" s="7" t="s">
        <v>46</v>
      </c>
      <c r="G730" s="7" t="s">
        <v>727</v>
      </c>
      <c r="H730" s="7" t="s">
        <v>728</v>
      </c>
      <c r="I730" s="7" t="s">
        <v>74</v>
      </c>
      <c r="J730" s="7" t="s">
        <v>75</v>
      </c>
      <c r="K730" s="7" t="s">
        <v>755</v>
      </c>
      <c r="L730" s="7" t="s">
        <v>756</v>
      </c>
      <c r="M730" s="8">
        <v>2500</v>
      </c>
      <c r="N730" s="8">
        <v>2500</v>
      </c>
      <c r="O730" s="8">
        <v>0</v>
      </c>
      <c r="P730" s="8">
        <v>1695.68</v>
      </c>
      <c r="Q730" s="8">
        <v>1695.68</v>
      </c>
      <c r="R730" s="8">
        <v>2500</v>
      </c>
      <c r="S730" s="4">
        <f t="shared" si="73"/>
        <v>804.31999999999994</v>
      </c>
      <c r="T730" s="6">
        <f t="shared" si="74"/>
        <v>0.67830000000000001</v>
      </c>
      <c r="U730" s="4">
        <f t="shared" si="75"/>
        <v>804.31999999999994</v>
      </c>
      <c r="V730" s="6">
        <f t="shared" si="76"/>
        <v>0.67830000000000001</v>
      </c>
      <c r="W730" s="4">
        <f t="shared" si="77"/>
        <v>804.31999999999994</v>
      </c>
      <c r="X730" s="6">
        <f t="shared" si="78"/>
        <v>0.67830000000000001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 t="s">
        <v>45</v>
      </c>
      <c r="F731" s="7" t="s">
        <v>46</v>
      </c>
      <c r="G731" s="7" t="s">
        <v>727</v>
      </c>
      <c r="H731" s="7" t="s">
        <v>728</v>
      </c>
      <c r="I731" s="7" t="s">
        <v>74</v>
      </c>
      <c r="J731" s="7" t="s">
        <v>75</v>
      </c>
      <c r="K731" s="7" t="s">
        <v>369</v>
      </c>
      <c r="L731" s="7" t="s">
        <v>757</v>
      </c>
      <c r="M731" s="8">
        <v>8000</v>
      </c>
      <c r="N731" s="8">
        <v>5750</v>
      </c>
      <c r="O731" s="8">
        <v>0</v>
      </c>
      <c r="P731" s="8">
        <v>5576.05</v>
      </c>
      <c r="Q731" s="8">
        <v>5576.05</v>
      </c>
      <c r="R731" s="8">
        <v>8000</v>
      </c>
      <c r="S731" s="4">
        <f t="shared" si="73"/>
        <v>2423.9499999999998</v>
      </c>
      <c r="T731" s="6">
        <f t="shared" si="74"/>
        <v>0.69699999999999995</v>
      </c>
      <c r="U731" s="4">
        <f t="shared" si="75"/>
        <v>173.94999999999982</v>
      </c>
      <c r="V731" s="6">
        <f t="shared" si="76"/>
        <v>0.96970000000000001</v>
      </c>
      <c r="W731" s="4">
        <f t="shared" si="77"/>
        <v>2423.9499999999998</v>
      </c>
      <c r="X731" s="6">
        <f t="shared" si="78"/>
        <v>0.69699999999999995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>
        <f>IF(E732="","",IF(AND(H732=H733,J732=J733),"",MAX($D$3:D731)+1))</f>
        <v>88</v>
      </c>
      <c r="E732" s="7" t="s">
        <v>45</v>
      </c>
      <c r="F732" s="7" t="s">
        <v>46</v>
      </c>
      <c r="G732" s="7" t="s">
        <v>727</v>
      </c>
      <c r="H732" s="7" t="s">
        <v>728</v>
      </c>
      <c r="I732" s="7" t="s">
        <v>74</v>
      </c>
      <c r="J732" s="7" t="s">
        <v>75</v>
      </c>
      <c r="K732" s="7" t="s">
        <v>230</v>
      </c>
      <c r="L732" s="7" t="s">
        <v>758</v>
      </c>
      <c r="M732" s="8">
        <v>2000</v>
      </c>
      <c r="N732" s="8">
        <v>2091.31</v>
      </c>
      <c r="O732" s="8">
        <v>0</v>
      </c>
      <c r="P732" s="8">
        <v>1610.44</v>
      </c>
      <c r="Q732" s="8">
        <v>1610.44</v>
      </c>
      <c r="R732" s="8">
        <v>2000</v>
      </c>
      <c r="S732" s="4">
        <f t="shared" si="73"/>
        <v>389.55999999999995</v>
      </c>
      <c r="T732" s="6">
        <f t="shared" si="74"/>
        <v>0.80520000000000003</v>
      </c>
      <c r="U732" s="4">
        <f t="shared" si="75"/>
        <v>480.86999999999989</v>
      </c>
      <c r="V732" s="6">
        <f t="shared" si="76"/>
        <v>0.77010000000000001</v>
      </c>
      <c r="W732" s="4">
        <f t="shared" si="77"/>
        <v>389.55999999999995</v>
      </c>
      <c r="X732" s="6">
        <f t="shared" si="78"/>
        <v>0.80520000000000003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>
        <f>IF(E733="","",IF(AND(H733=H734,J733=J734),"",MAX($D$3:D732)+1))</f>
        <v>89</v>
      </c>
      <c r="E733" s="7" t="s">
        <v>45</v>
      </c>
      <c r="F733" s="7" t="s">
        <v>46</v>
      </c>
      <c r="G733" s="7" t="s">
        <v>759</v>
      </c>
      <c r="H733" s="7" t="s">
        <v>760</v>
      </c>
      <c r="I733" s="7" t="s">
        <v>74</v>
      </c>
      <c r="J733" s="7" t="s">
        <v>75</v>
      </c>
      <c r="K733" s="7" t="s">
        <v>761</v>
      </c>
      <c r="L733" s="7" t="s">
        <v>762</v>
      </c>
      <c r="M733" s="8">
        <v>75000</v>
      </c>
      <c r="N733" s="8">
        <v>75000</v>
      </c>
      <c r="O733" s="8">
        <v>0</v>
      </c>
      <c r="P733" s="8">
        <v>75000</v>
      </c>
      <c r="Q733" s="8">
        <v>75000</v>
      </c>
      <c r="R733" s="8">
        <v>75000</v>
      </c>
      <c r="S733" s="4">
        <f t="shared" si="73"/>
        <v>0</v>
      </c>
      <c r="T733" s="6">
        <f t="shared" si="74"/>
        <v>1</v>
      </c>
      <c r="U733" s="4">
        <f t="shared" si="75"/>
        <v>0</v>
      </c>
      <c r="V733" s="6">
        <f t="shared" si="76"/>
        <v>1</v>
      </c>
      <c r="W733" s="4">
        <f t="shared" si="77"/>
        <v>0</v>
      </c>
      <c r="X733" s="6">
        <f t="shared" si="78"/>
        <v>1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 t="s">
        <v>45</v>
      </c>
      <c r="F734" s="7" t="s">
        <v>46</v>
      </c>
      <c r="G734" s="7" t="s">
        <v>763</v>
      </c>
      <c r="H734" s="7" t="s">
        <v>764</v>
      </c>
      <c r="I734" s="7" t="s">
        <v>49</v>
      </c>
      <c r="J734" s="7" t="s">
        <v>50</v>
      </c>
      <c r="K734" s="7" t="s">
        <v>51</v>
      </c>
      <c r="L734" s="7" t="s">
        <v>710</v>
      </c>
      <c r="M734" s="8">
        <v>49545</v>
      </c>
      <c r="N734" s="8">
        <v>49545</v>
      </c>
      <c r="O734" s="8">
        <v>0</v>
      </c>
      <c r="P734" s="8">
        <v>49545</v>
      </c>
      <c r="Q734" s="8">
        <v>49545</v>
      </c>
      <c r="R734" s="8">
        <v>49545</v>
      </c>
      <c r="S734" s="4">
        <f t="shared" si="73"/>
        <v>0</v>
      </c>
      <c r="T734" s="6">
        <f t="shared" si="74"/>
        <v>1</v>
      </c>
      <c r="U734" s="4">
        <f t="shared" si="75"/>
        <v>0</v>
      </c>
      <c r="V734" s="6">
        <f t="shared" si="76"/>
        <v>1</v>
      </c>
      <c r="W734" s="4">
        <f t="shared" si="77"/>
        <v>0</v>
      </c>
      <c r="X734" s="6">
        <f t="shared" si="78"/>
        <v>1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 t="s">
        <v>45</v>
      </c>
      <c r="F735" s="7" t="s">
        <v>46</v>
      </c>
      <c r="G735" s="7" t="s">
        <v>763</v>
      </c>
      <c r="H735" s="7" t="s">
        <v>764</v>
      </c>
      <c r="I735" s="7" t="s">
        <v>49</v>
      </c>
      <c r="J735" s="7" t="s">
        <v>50</v>
      </c>
      <c r="K735" s="7" t="s">
        <v>102</v>
      </c>
      <c r="L735" s="7" t="s">
        <v>765</v>
      </c>
      <c r="M735" s="8">
        <v>38263</v>
      </c>
      <c r="N735" s="8">
        <v>38263</v>
      </c>
      <c r="O735" s="8">
        <v>0</v>
      </c>
      <c r="P735" s="8">
        <v>36106.620000000003</v>
      </c>
      <c r="Q735" s="8">
        <v>36106.620000000003</v>
      </c>
      <c r="R735" s="8">
        <v>38263</v>
      </c>
      <c r="S735" s="4">
        <f t="shared" si="73"/>
        <v>2156.3799999999974</v>
      </c>
      <c r="T735" s="6">
        <f t="shared" si="74"/>
        <v>0.94359999999999999</v>
      </c>
      <c r="U735" s="4">
        <f t="shared" si="75"/>
        <v>2156.3799999999974</v>
      </c>
      <c r="V735" s="6">
        <f t="shared" si="76"/>
        <v>0.94359999999999999</v>
      </c>
      <c r="W735" s="4">
        <f t="shared" si="77"/>
        <v>2156.3799999999974</v>
      </c>
      <c r="X735" s="6">
        <f t="shared" si="78"/>
        <v>0.94359999999999999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 t="s">
        <v>45</v>
      </c>
      <c r="F736" s="7" t="s">
        <v>46</v>
      </c>
      <c r="G736" s="7" t="s">
        <v>763</v>
      </c>
      <c r="H736" s="7" t="s">
        <v>764</v>
      </c>
      <c r="I736" s="7" t="s">
        <v>49</v>
      </c>
      <c r="J736" s="7" t="s">
        <v>50</v>
      </c>
      <c r="K736" s="7" t="s">
        <v>104</v>
      </c>
      <c r="L736" s="7" t="s">
        <v>765</v>
      </c>
      <c r="M736" s="8">
        <v>38263</v>
      </c>
      <c r="N736" s="8">
        <v>38263</v>
      </c>
      <c r="O736" s="8">
        <v>0</v>
      </c>
      <c r="P736" s="8">
        <v>38263</v>
      </c>
      <c r="Q736" s="8">
        <v>38263</v>
      </c>
      <c r="R736" s="8">
        <v>38263</v>
      </c>
      <c r="S736" s="4">
        <f t="shared" si="73"/>
        <v>0</v>
      </c>
      <c r="T736" s="6">
        <f t="shared" si="74"/>
        <v>1</v>
      </c>
      <c r="U736" s="4">
        <f t="shared" si="75"/>
        <v>0</v>
      </c>
      <c r="V736" s="6">
        <f t="shared" si="76"/>
        <v>1</v>
      </c>
      <c r="W736" s="4">
        <f t="shared" si="77"/>
        <v>0</v>
      </c>
      <c r="X736" s="6">
        <f t="shared" si="78"/>
        <v>1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 t="s">
        <v>45</v>
      </c>
      <c r="F737" s="7" t="s">
        <v>46</v>
      </c>
      <c r="G737" s="7" t="s">
        <v>763</v>
      </c>
      <c r="H737" s="7" t="s">
        <v>764</v>
      </c>
      <c r="I737" s="7" t="s">
        <v>49</v>
      </c>
      <c r="J737" s="7" t="s">
        <v>50</v>
      </c>
      <c r="K737" s="7" t="s">
        <v>105</v>
      </c>
      <c r="L737" s="7" t="s">
        <v>765</v>
      </c>
      <c r="M737" s="8">
        <v>39718</v>
      </c>
      <c r="N737" s="8">
        <v>39718</v>
      </c>
      <c r="O737" s="8">
        <v>0</v>
      </c>
      <c r="P737" s="8">
        <v>39718</v>
      </c>
      <c r="Q737" s="8">
        <v>39718</v>
      </c>
      <c r="R737" s="8">
        <v>39718</v>
      </c>
      <c r="S737" s="4">
        <f t="shared" si="73"/>
        <v>0</v>
      </c>
      <c r="T737" s="6">
        <f t="shared" si="74"/>
        <v>1</v>
      </c>
      <c r="U737" s="4">
        <f t="shared" si="75"/>
        <v>0</v>
      </c>
      <c r="V737" s="6">
        <f t="shared" si="76"/>
        <v>1</v>
      </c>
      <c r="W737" s="4">
        <f t="shared" si="77"/>
        <v>0</v>
      </c>
      <c r="X737" s="6">
        <f t="shared" si="78"/>
        <v>1</v>
      </c>
    </row>
    <row r="738" spans="1:24" x14ac:dyDescent="0.2">
      <c r="A738">
        <f>IF(AND(ABS(S738)&gt;Input!$A$3,ABS(1-T738)&gt;Input!$A$4),MAX($A$3:A737)+1,"")</f>
        <v>71</v>
      </c>
      <c r="B738" t="str">
        <f>IF(AND(ABS(U738)&gt;Input!$B$3,ABS(1-V738)&gt;Input!$B$4),MAX($B$3:B737)+1,"")</f>
        <v/>
      </c>
      <c r="C738">
        <f>IF(AND(ABS(W738)&gt;Input!$C$3,ABS(1-X738)&gt;Input!$C$4),MAX($C$3:C737)+1,"")</f>
        <v>75</v>
      </c>
      <c r="D738" t="str">
        <f>IF(E738="","",IF(AND(H738=H739,J738=J739),"",MAX($D$3:D737)+1))</f>
        <v/>
      </c>
      <c r="E738" s="7" t="s">
        <v>45</v>
      </c>
      <c r="F738" s="7" t="s">
        <v>46</v>
      </c>
      <c r="G738" s="7" t="s">
        <v>763</v>
      </c>
      <c r="H738" s="7" t="s">
        <v>764</v>
      </c>
      <c r="I738" s="7" t="s">
        <v>49</v>
      </c>
      <c r="J738" s="7" t="s">
        <v>50</v>
      </c>
      <c r="K738" s="7" t="s">
        <v>106</v>
      </c>
      <c r="L738" s="7" t="s">
        <v>766</v>
      </c>
      <c r="M738" s="8">
        <v>0</v>
      </c>
      <c r="N738" s="8">
        <v>10650</v>
      </c>
      <c r="O738" s="8">
        <v>0</v>
      </c>
      <c r="P738" s="8">
        <v>10261.76</v>
      </c>
      <c r="Q738" s="8">
        <v>10261.76</v>
      </c>
      <c r="R738" s="8">
        <v>0</v>
      </c>
      <c r="S738" s="4">
        <f t="shared" si="73"/>
        <v>-10261.76</v>
      </c>
      <c r="T738" s="6">
        <f t="shared" si="74"/>
        <v>0</v>
      </c>
      <c r="U738" s="4">
        <f t="shared" si="75"/>
        <v>388.23999999999978</v>
      </c>
      <c r="V738" s="6">
        <f t="shared" si="76"/>
        <v>0.96350000000000002</v>
      </c>
      <c r="W738" s="4">
        <f t="shared" si="77"/>
        <v>-10261.76</v>
      </c>
      <c r="X738" s="6">
        <f t="shared" si="78"/>
        <v>0</v>
      </c>
    </row>
    <row r="739" spans="1:24" x14ac:dyDescent="0.2">
      <c r="A739">
        <f>IF(AND(ABS(S739)&gt;Input!$A$3,ABS(1-T739)&gt;Input!$A$4),MAX($A$3:A738)+1,"")</f>
        <v>72</v>
      </c>
      <c r="B739" t="str">
        <f>IF(AND(ABS(U739)&gt;Input!$B$3,ABS(1-V739)&gt;Input!$B$4),MAX($B$3:B738)+1,"")</f>
        <v/>
      </c>
      <c r="C739">
        <f>IF(AND(ABS(W739)&gt;Input!$C$3,ABS(1-X739)&gt;Input!$C$4),MAX($C$3:C738)+1,"")</f>
        <v>76</v>
      </c>
      <c r="D739" t="str">
        <f>IF(E739="","",IF(AND(H739=H740,J739=J740),"",MAX($D$3:D738)+1))</f>
        <v/>
      </c>
      <c r="E739" s="7" t="s">
        <v>45</v>
      </c>
      <c r="F739" s="7" t="s">
        <v>46</v>
      </c>
      <c r="G739" s="7" t="s">
        <v>763</v>
      </c>
      <c r="H739" s="7" t="s">
        <v>764</v>
      </c>
      <c r="I739" s="7" t="s">
        <v>49</v>
      </c>
      <c r="J739" s="7" t="s">
        <v>50</v>
      </c>
      <c r="K739" s="7" t="s">
        <v>349</v>
      </c>
      <c r="L739" s="7" t="s">
        <v>766</v>
      </c>
      <c r="M739" s="8">
        <v>0</v>
      </c>
      <c r="N739" s="8">
        <v>10650</v>
      </c>
      <c r="O739" s="8">
        <v>0</v>
      </c>
      <c r="P739" s="8">
        <v>10261.76</v>
      </c>
      <c r="Q739" s="8">
        <v>10261.76</v>
      </c>
      <c r="R739" s="8">
        <v>0</v>
      </c>
      <c r="S739" s="4">
        <f t="shared" si="73"/>
        <v>-10261.76</v>
      </c>
      <c r="T739" s="6">
        <f t="shared" si="74"/>
        <v>0</v>
      </c>
      <c r="U739" s="4">
        <f t="shared" si="75"/>
        <v>388.23999999999978</v>
      </c>
      <c r="V739" s="6">
        <f t="shared" si="76"/>
        <v>0.96350000000000002</v>
      </c>
      <c r="W739" s="4">
        <f t="shared" si="77"/>
        <v>-10261.76</v>
      </c>
      <c r="X739" s="6">
        <f t="shared" si="78"/>
        <v>0</v>
      </c>
    </row>
    <row r="740" spans="1:24" x14ac:dyDescent="0.2">
      <c r="A740">
        <f>IF(AND(ABS(S740)&gt;Input!$A$3,ABS(1-T740)&gt;Input!$A$4),MAX($A$3:A739)+1,"")</f>
        <v>73</v>
      </c>
      <c r="B740" t="str">
        <f>IF(AND(ABS(U740)&gt;Input!$B$3,ABS(1-V740)&gt;Input!$B$4),MAX($B$3:B739)+1,"")</f>
        <v/>
      </c>
      <c r="C740">
        <f>IF(AND(ABS(W740)&gt;Input!$C$3,ABS(1-X740)&gt;Input!$C$4),MAX($C$3:C739)+1,"")</f>
        <v>77</v>
      </c>
      <c r="D740" t="str">
        <f>IF(E740="","",IF(AND(H740=H741,J740=J741),"",MAX($D$3:D739)+1))</f>
        <v/>
      </c>
      <c r="E740" s="7" t="s">
        <v>45</v>
      </c>
      <c r="F740" s="7" t="s">
        <v>46</v>
      </c>
      <c r="G740" s="7" t="s">
        <v>763</v>
      </c>
      <c r="H740" s="7" t="s">
        <v>764</v>
      </c>
      <c r="I740" s="7" t="s">
        <v>49</v>
      </c>
      <c r="J740" s="7" t="s">
        <v>50</v>
      </c>
      <c r="K740" s="7" t="s">
        <v>210</v>
      </c>
      <c r="L740" s="7" t="s">
        <v>766</v>
      </c>
      <c r="M740" s="8">
        <v>0</v>
      </c>
      <c r="N740" s="8">
        <v>10650</v>
      </c>
      <c r="O740" s="8">
        <v>0</v>
      </c>
      <c r="P740" s="8">
        <v>10261.76</v>
      </c>
      <c r="Q740" s="8">
        <v>10261.76</v>
      </c>
      <c r="R740" s="8">
        <v>0</v>
      </c>
      <c r="S740" s="4">
        <f t="shared" si="73"/>
        <v>-10261.76</v>
      </c>
      <c r="T740" s="6">
        <f t="shared" si="74"/>
        <v>0</v>
      </c>
      <c r="U740" s="4">
        <f t="shared" si="75"/>
        <v>388.23999999999978</v>
      </c>
      <c r="V740" s="6">
        <f t="shared" si="76"/>
        <v>0.96350000000000002</v>
      </c>
      <c r="W740" s="4">
        <f t="shared" si="77"/>
        <v>-10261.76</v>
      </c>
      <c r="X740" s="6">
        <f t="shared" si="78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 t="s">
        <v>45</v>
      </c>
      <c r="F741" s="7" t="s">
        <v>46</v>
      </c>
      <c r="G741" s="7" t="s">
        <v>763</v>
      </c>
      <c r="H741" s="7" t="s">
        <v>764</v>
      </c>
      <c r="I741" s="7" t="s">
        <v>49</v>
      </c>
      <c r="J741" s="7" t="s">
        <v>50</v>
      </c>
      <c r="K741" s="7" t="s">
        <v>212</v>
      </c>
      <c r="L741" s="7" t="s">
        <v>766</v>
      </c>
      <c r="M741" s="8">
        <v>0</v>
      </c>
      <c r="N741" s="8">
        <v>10650</v>
      </c>
      <c r="O741" s="8">
        <v>0</v>
      </c>
      <c r="P741" s="8">
        <v>8809.6200000000008</v>
      </c>
      <c r="Q741" s="8">
        <v>8809.6200000000008</v>
      </c>
      <c r="R741" s="8">
        <v>0</v>
      </c>
      <c r="S741" s="4">
        <f t="shared" si="73"/>
        <v>-8809.6200000000008</v>
      </c>
      <c r="T741" s="6">
        <f t="shared" si="74"/>
        <v>0</v>
      </c>
      <c r="U741" s="4">
        <f t="shared" si="75"/>
        <v>1840.3799999999992</v>
      </c>
      <c r="V741" s="6">
        <f t="shared" si="76"/>
        <v>0.82720000000000005</v>
      </c>
      <c r="W741" s="4">
        <f t="shared" si="77"/>
        <v>-8809.6200000000008</v>
      </c>
      <c r="X741" s="6">
        <f t="shared" si="78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 t="s">
        <v>45</v>
      </c>
      <c r="F742" s="7" t="s">
        <v>46</v>
      </c>
      <c r="G742" s="7" t="s">
        <v>763</v>
      </c>
      <c r="H742" s="7" t="s">
        <v>764</v>
      </c>
      <c r="I742" s="7" t="s">
        <v>49</v>
      </c>
      <c r="J742" s="7" t="s">
        <v>50</v>
      </c>
      <c r="K742" s="7" t="s">
        <v>47</v>
      </c>
      <c r="L742" s="7" t="s">
        <v>766</v>
      </c>
      <c r="M742" s="8">
        <v>0</v>
      </c>
      <c r="N742" s="8">
        <v>7674</v>
      </c>
      <c r="O742" s="8">
        <v>0</v>
      </c>
      <c r="P742" s="8">
        <v>6776.63</v>
      </c>
      <c r="Q742" s="8">
        <v>6776.63</v>
      </c>
      <c r="R742" s="8">
        <v>0</v>
      </c>
      <c r="S742" s="4">
        <f t="shared" si="73"/>
        <v>-6776.63</v>
      </c>
      <c r="T742" s="6">
        <f t="shared" si="74"/>
        <v>0</v>
      </c>
      <c r="U742" s="4">
        <f t="shared" si="75"/>
        <v>897.36999999999989</v>
      </c>
      <c r="V742" s="6">
        <f t="shared" si="76"/>
        <v>0.8831</v>
      </c>
      <c r="W742" s="4">
        <f t="shared" si="77"/>
        <v>-6776.63</v>
      </c>
      <c r="X742" s="6">
        <f t="shared" si="78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 t="s">
        <v>45</v>
      </c>
      <c r="F743" s="7" t="s">
        <v>46</v>
      </c>
      <c r="G743" s="7" t="s">
        <v>763</v>
      </c>
      <c r="H743" s="7" t="s">
        <v>764</v>
      </c>
      <c r="I743" s="7" t="s">
        <v>49</v>
      </c>
      <c r="J743" s="7" t="s">
        <v>50</v>
      </c>
      <c r="K743" s="7" t="s">
        <v>241</v>
      </c>
      <c r="L743" s="7" t="s">
        <v>767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4">
        <f t="shared" si="73"/>
        <v>0</v>
      </c>
      <c r="T743" s="6">
        <f t="shared" si="74"/>
        <v>0</v>
      </c>
      <c r="U743" s="4">
        <f t="shared" si="75"/>
        <v>0</v>
      </c>
      <c r="V743" s="6">
        <f t="shared" si="76"/>
        <v>0</v>
      </c>
      <c r="W743" s="4">
        <f t="shared" si="77"/>
        <v>0</v>
      </c>
      <c r="X743" s="6">
        <f t="shared" si="78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 t="s">
        <v>45</v>
      </c>
      <c r="F744" s="7" t="s">
        <v>46</v>
      </c>
      <c r="G744" s="7" t="s">
        <v>763</v>
      </c>
      <c r="H744" s="7" t="s">
        <v>764</v>
      </c>
      <c r="I744" s="7" t="s">
        <v>49</v>
      </c>
      <c r="J744" s="7" t="s">
        <v>50</v>
      </c>
      <c r="K744" s="7" t="s">
        <v>53</v>
      </c>
      <c r="L744" s="7" t="s">
        <v>767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4">
        <f t="shared" si="73"/>
        <v>0</v>
      </c>
      <c r="T744" s="6">
        <f t="shared" si="74"/>
        <v>0</v>
      </c>
      <c r="U744" s="4">
        <f t="shared" si="75"/>
        <v>0</v>
      </c>
      <c r="V744" s="6">
        <f t="shared" si="76"/>
        <v>0</v>
      </c>
      <c r="W744" s="4">
        <f t="shared" si="77"/>
        <v>0</v>
      </c>
      <c r="X744" s="6">
        <f t="shared" si="78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 t="s">
        <v>45</v>
      </c>
      <c r="F745" s="7" t="s">
        <v>46</v>
      </c>
      <c r="G745" s="7" t="s">
        <v>763</v>
      </c>
      <c r="H745" s="7" t="s">
        <v>764</v>
      </c>
      <c r="I745" s="7" t="s">
        <v>49</v>
      </c>
      <c r="J745" s="7" t="s">
        <v>50</v>
      </c>
      <c r="K745" s="7" t="s">
        <v>60</v>
      </c>
      <c r="L745" s="7" t="s">
        <v>61</v>
      </c>
      <c r="M745" s="8">
        <v>500</v>
      </c>
      <c r="N745" s="8">
        <v>500</v>
      </c>
      <c r="O745" s="8">
        <v>0</v>
      </c>
      <c r="P745" s="8">
        <v>500</v>
      </c>
      <c r="Q745" s="8">
        <v>500</v>
      </c>
      <c r="R745" s="8">
        <v>500</v>
      </c>
      <c r="S745" s="4">
        <f t="shared" si="73"/>
        <v>0</v>
      </c>
      <c r="T745" s="6">
        <f t="shared" si="74"/>
        <v>1</v>
      </c>
      <c r="U745" s="4">
        <f t="shared" si="75"/>
        <v>0</v>
      </c>
      <c r="V745" s="6">
        <f t="shared" si="76"/>
        <v>1</v>
      </c>
      <c r="W745" s="4">
        <f t="shared" si="77"/>
        <v>0</v>
      </c>
      <c r="X745" s="6">
        <f t="shared" si="78"/>
        <v>1</v>
      </c>
    </row>
    <row r="746" spans="1:24" x14ac:dyDescent="0.2">
      <c r="A746">
        <f>IF(AND(ABS(S746)&gt;Input!$A$3,ABS(1-T746)&gt;Input!$A$4),MAX($A$3:A745)+1,"")</f>
        <v>74</v>
      </c>
      <c r="B746" t="str">
        <f>IF(AND(ABS(U746)&gt;Input!$B$3,ABS(1-V746)&gt;Input!$B$4),MAX($B$3:B745)+1,"")</f>
        <v/>
      </c>
      <c r="C746">
        <f>IF(AND(ABS(W746)&gt;Input!$C$3,ABS(1-X746)&gt;Input!$C$4),MAX($C$3:C745)+1,"")</f>
        <v>78</v>
      </c>
      <c r="D746" t="str">
        <f>IF(E746="","",IF(AND(H746=H747,J746=J747),"",MAX($D$3:D745)+1))</f>
        <v/>
      </c>
      <c r="E746" s="7" t="s">
        <v>45</v>
      </c>
      <c r="F746" s="7" t="s">
        <v>46</v>
      </c>
      <c r="G746" s="7" t="s">
        <v>763</v>
      </c>
      <c r="H746" s="7" t="s">
        <v>764</v>
      </c>
      <c r="I746" s="7" t="s">
        <v>49</v>
      </c>
      <c r="J746" s="7" t="s">
        <v>50</v>
      </c>
      <c r="K746" s="7" t="s">
        <v>108</v>
      </c>
      <c r="L746" s="7" t="s">
        <v>768</v>
      </c>
      <c r="M746" s="8">
        <v>54000</v>
      </c>
      <c r="N746" s="8">
        <v>34347</v>
      </c>
      <c r="O746" s="8">
        <v>0</v>
      </c>
      <c r="P746" s="8">
        <v>34346.18</v>
      </c>
      <c r="Q746" s="8">
        <v>34346.18</v>
      </c>
      <c r="R746" s="8">
        <v>54000</v>
      </c>
      <c r="S746" s="4">
        <f t="shared" si="73"/>
        <v>19653.82</v>
      </c>
      <c r="T746" s="6">
        <f t="shared" si="74"/>
        <v>0.63600000000000001</v>
      </c>
      <c r="U746" s="4">
        <f t="shared" si="75"/>
        <v>0.81999999999970896</v>
      </c>
      <c r="V746" s="6">
        <f t="shared" si="76"/>
        <v>1</v>
      </c>
      <c r="W746" s="4">
        <f t="shared" si="77"/>
        <v>19653.82</v>
      </c>
      <c r="X746" s="6">
        <f t="shared" si="78"/>
        <v>0.63600000000000001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 t="s">
        <v>45</v>
      </c>
      <c r="F747" s="7" t="s">
        <v>46</v>
      </c>
      <c r="G747" s="7" t="s">
        <v>763</v>
      </c>
      <c r="H747" s="7" t="s">
        <v>764</v>
      </c>
      <c r="I747" s="7" t="s">
        <v>49</v>
      </c>
      <c r="J747" s="7" t="s">
        <v>50</v>
      </c>
      <c r="K747" s="7" t="s">
        <v>219</v>
      </c>
      <c r="L747" s="7" t="s">
        <v>769</v>
      </c>
      <c r="M747" s="8">
        <v>50000</v>
      </c>
      <c r="N747" s="8">
        <v>53950</v>
      </c>
      <c r="O747" s="8">
        <v>0</v>
      </c>
      <c r="P747" s="8">
        <v>53949.26</v>
      </c>
      <c r="Q747" s="8">
        <v>53949.26</v>
      </c>
      <c r="R747" s="8">
        <v>50000</v>
      </c>
      <c r="S747" s="4">
        <f t="shared" si="73"/>
        <v>-3949.260000000002</v>
      </c>
      <c r="T747" s="6">
        <f t="shared" si="74"/>
        <v>1.079</v>
      </c>
      <c r="U747" s="4">
        <f t="shared" si="75"/>
        <v>0.73999999999796273</v>
      </c>
      <c r="V747" s="6">
        <f t="shared" si="76"/>
        <v>1</v>
      </c>
      <c r="W747" s="4">
        <f t="shared" si="77"/>
        <v>-3949.260000000002</v>
      </c>
      <c r="X747" s="6">
        <f t="shared" si="78"/>
        <v>1.079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 t="s">
        <v>45</v>
      </c>
      <c r="F748" s="7" t="s">
        <v>46</v>
      </c>
      <c r="G748" s="7" t="s">
        <v>763</v>
      </c>
      <c r="H748" s="7" t="s">
        <v>764</v>
      </c>
      <c r="I748" s="7" t="s">
        <v>49</v>
      </c>
      <c r="J748" s="7" t="s">
        <v>50</v>
      </c>
      <c r="K748" s="7" t="s">
        <v>110</v>
      </c>
      <c r="L748" s="7" t="s">
        <v>111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4">
        <f t="shared" si="73"/>
        <v>0</v>
      </c>
      <c r="T748" s="6">
        <f t="shared" si="74"/>
        <v>0</v>
      </c>
      <c r="U748" s="4">
        <f t="shared" si="75"/>
        <v>0</v>
      </c>
      <c r="V748" s="6">
        <f t="shared" si="76"/>
        <v>0</v>
      </c>
      <c r="W748" s="4">
        <f t="shared" si="77"/>
        <v>0</v>
      </c>
      <c r="X748" s="6">
        <f t="shared" si="78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 t="s">
        <v>45</v>
      </c>
      <c r="F749" s="7" t="s">
        <v>46</v>
      </c>
      <c r="G749" s="7" t="s">
        <v>763</v>
      </c>
      <c r="H749" s="7" t="s">
        <v>764</v>
      </c>
      <c r="I749" s="7" t="s">
        <v>49</v>
      </c>
      <c r="J749" s="7" t="s">
        <v>50</v>
      </c>
      <c r="K749" s="7" t="s">
        <v>62</v>
      </c>
      <c r="L749" s="7" t="s">
        <v>63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4">
        <f t="shared" si="73"/>
        <v>0</v>
      </c>
      <c r="T749" s="6">
        <f t="shared" si="74"/>
        <v>0</v>
      </c>
      <c r="U749" s="4">
        <f t="shared" si="75"/>
        <v>0</v>
      </c>
      <c r="V749" s="6">
        <f t="shared" si="76"/>
        <v>0</v>
      </c>
      <c r="W749" s="4">
        <f t="shared" si="77"/>
        <v>0</v>
      </c>
      <c r="X749" s="6">
        <f t="shared" si="78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>
        <f>IF(E750="","",IF(AND(H750=H751,J750=J751),"",MAX($D$3:D749)+1))</f>
        <v>90</v>
      </c>
      <c r="E750" s="7" t="s">
        <v>45</v>
      </c>
      <c r="F750" s="7" t="s">
        <v>46</v>
      </c>
      <c r="G750" s="7" t="s">
        <v>763</v>
      </c>
      <c r="H750" s="7" t="s">
        <v>764</v>
      </c>
      <c r="I750" s="7" t="s">
        <v>49</v>
      </c>
      <c r="J750" s="7" t="s">
        <v>50</v>
      </c>
      <c r="K750" s="7" t="s">
        <v>129</v>
      </c>
      <c r="L750" s="7" t="s">
        <v>130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4">
        <f t="shared" si="73"/>
        <v>0</v>
      </c>
      <c r="T750" s="6">
        <f t="shared" si="74"/>
        <v>0</v>
      </c>
      <c r="U750" s="4">
        <f t="shared" si="75"/>
        <v>0</v>
      </c>
      <c r="V750" s="6">
        <f t="shared" si="76"/>
        <v>0</v>
      </c>
      <c r="W750" s="4">
        <f t="shared" si="77"/>
        <v>0</v>
      </c>
      <c r="X750" s="6">
        <f t="shared" si="78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 t="s">
        <v>45</v>
      </c>
      <c r="F751" s="7" t="s">
        <v>46</v>
      </c>
      <c r="G751" s="7" t="s">
        <v>763</v>
      </c>
      <c r="H751" s="7" t="s">
        <v>764</v>
      </c>
      <c r="I751" s="7" t="s">
        <v>64</v>
      </c>
      <c r="J751" s="7" t="s">
        <v>65</v>
      </c>
      <c r="K751" s="7" t="s">
        <v>70</v>
      </c>
      <c r="L751" s="7" t="s">
        <v>71</v>
      </c>
      <c r="M751" s="8">
        <v>0</v>
      </c>
      <c r="N751" s="8">
        <v>950</v>
      </c>
      <c r="O751" s="8">
        <v>0</v>
      </c>
      <c r="P751" s="8">
        <v>950</v>
      </c>
      <c r="Q751" s="8">
        <v>950</v>
      </c>
      <c r="R751" s="8">
        <v>0</v>
      </c>
      <c r="S751" s="4">
        <f t="shared" si="73"/>
        <v>-950</v>
      </c>
      <c r="T751" s="6">
        <f t="shared" si="74"/>
        <v>0</v>
      </c>
      <c r="U751" s="4">
        <f t="shared" si="75"/>
        <v>0</v>
      </c>
      <c r="V751" s="6">
        <f t="shared" si="76"/>
        <v>1</v>
      </c>
      <c r="W751" s="4">
        <f t="shared" si="77"/>
        <v>-950</v>
      </c>
      <c r="X751" s="6">
        <f t="shared" si="78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 t="s">
        <v>45</v>
      </c>
      <c r="F752" s="7" t="s">
        <v>46</v>
      </c>
      <c r="G752" s="7" t="s">
        <v>763</v>
      </c>
      <c r="H752" s="7" t="s">
        <v>764</v>
      </c>
      <c r="I752" s="7" t="s">
        <v>64</v>
      </c>
      <c r="J752" s="7" t="s">
        <v>65</v>
      </c>
      <c r="K752" s="7" t="s">
        <v>770</v>
      </c>
      <c r="L752" s="7" t="s">
        <v>771</v>
      </c>
      <c r="M752" s="8">
        <v>40000</v>
      </c>
      <c r="N752" s="8">
        <v>46950</v>
      </c>
      <c r="O752" s="8">
        <v>15845.5</v>
      </c>
      <c r="P752" s="8">
        <v>30724</v>
      </c>
      <c r="Q752" s="8">
        <v>30724</v>
      </c>
      <c r="R752" s="8">
        <v>40000</v>
      </c>
      <c r="S752" s="4">
        <f t="shared" si="73"/>
        <v>-6569.5</v>
      </c>
      <c r="T752" s="6">
        <f t="shared" si="74"/>
        <v>1.1641999999999999</v>
      </c>
      <c r="U752" s="4">
        <f t="shared" si="75"/>
        <v>380.5</v>
      </c>
      <c r="V752" s="6">
        <f t="shared" si="76"/>
        <v>0.9919</v>
      </c>
      <c r="W752" s="4">
        <f t="shared" si="77"/>
        <v>-6569.5</v>
      </c>
      <c r="X752" s="6">
        <f t="shared" si="78"/>
        <v>1.1641999999999999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 t="s">
        <v>45</v>
      </c>
      <c r="F753" s="7" t="s">
        <v>46</v>
      </c>
      <c r="G753" s="7" t="s">
        <v>763</v>
      </c>
      <c r="H753" s="7" t="s">
        <v>764</v>
      </c>
      <c r="I753" s="7" t="s">
        <v>64</v>
      </c>
      <c r="J753" s="7" t="s">
        <v>65</v>
      </c>
      <c r="K753" s="7" t="s">
        <v>772</v>
      </c>
      <c r="L753" s="7" t="s">
        <v>773</v>
      </c>
      <c r="M753" s="8">
        <v>2000</v>
      </c>
      <c r="N753" s="8">
        <v>2000</v>
      </c>
      <c r="O753" s="8">
        <v>0</v>
      </c>
      <c r="P753" s="8">
        <v>1360</v>
      </c>
      <c r="Q753" s="8">
        <v>1360</v>
      </c>
      <c r="R753" s="8">
        <v>2000</v>
      </c>
      <c r="S753" s="4">
        <f t="shared" si="73"/>
        <v>640</v>
      </c>
      <c r="T753" s="6">
        <f t="shared" si="74"/>
        <v>0.68</v>
      </c>
      <c r="U753" s="4">
        <f t="shared" si="75"/>
        <v>640</v>
      </c>
      <c r="V753" s="6">
        <f t="shared" si="76"/>
        <v>0.68</v>
      </c>
      <c r="W753" s="4">
        <f t="shared" si="77"/>
        <v>640</v>
      </c>
      <c r="X753" s="6">
        <f t="shared" si="78"/>
        <v>0.68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>
        <f>IF(E754="","",IF(AND(H754=H755,J754=J755),"",MAX($D$3:D753)+1))</f>
        <v>91</v>
      </c>
      <c r="E754" s="7" t="s">
        <v>45</v>
      </c>
      <c r="F754" s="7" t="s">
        <v>46</v>
      </c>
      <c r="G754" s="7" t="s">
        <v>763</v>
      </c>
      <c r="H754" s="7" t="s">
        <v>764</v>
      </c>
      <c r="I754" s="7" t="s">
        <v>64</v>
      </c>
      <c r="J754" s="7" t="s">
        <v>65</v>
      </c>
      <c r="K754" s="7" t="s">
        <v>643</v>
      </c>
      <c r="L754" s="7" t="s">
        <v>644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4">
        <f t="shared" si="73"/>
        <v>0</v>
      </c>
      <c r="T754" s="6">
        <f t="shared" si="74"/>
        <v>0</v>
      </c>
      <c r="U754" s="4">
        <f t="shared" si="75"/>
        <v>0</v>
      </c>
      <c r="V754" s="6">
        <f t="shared" si="76"/>
        <v>0</v>
      </c>
      <c r="W754" s="4">
        <f t="shared" si="77"/>
        <v>0</v>
      </c>
      <c r="X754" s="6">
        <f t="shared" si="78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 t="s">
        <v>45</v>
      </c>
      <c r="F755" s="7" t="s">
        <v>46</v>
      </c>
      <c r="G755" s="7" t="s">
        <v>763</v>
      </c>
      <c r="H755" s="7" t="s">
        <v>764</v>
      </c>
      <c r="I755" s="7" t="s">
        <v>74</v>
      </c>
      <c r="J755" s="7" t="s">
        <v>75</v>
      </c>
      <c r="K755" s="7" t="s">
        <v>201</v>
      </c>
      <c r="L755" s="7" t="s">
        <v>774</v>
      </c>
      <c r="M755" s="8">
        <v>3500</v>
      </c>
      <c r="N755" s="8">
        <v>3500</v>
      </c>
      <c r="O755" s="8">
        <v>0</v>
      </c>
      <c r="P755" s="8">
        <v>1692.25</v>
      </c>
      <c r="Q755" s="8">
        <v>1692.25</v>
      </c>
      <c r="R755" s="8">
        <v>3500</v>
      </c>
      <c r="S755" s="4">
        <f t="shared" si="73"/>
        <v>1807.75</v>
      </c>
      <c r="T755" s="6">
        <f t="shared" si="74"/>
        <v>0.48349999999999999</v>
      </c>
      <c r="U755" s="4">
        <f t="shared" si="75"/>
        <v>1807.75</v>
      </c>
      <c r="V755" s="6">
        <f t="shared" si="76"/>
        <v>0.48349999999999999</v>
      </c>
      <c r="W755" s="4">
        <f t="shared" si="77"/>
        <v>1807.75</v>
      </c>
      <c r="X755" s="6">
        <f t="shared" si="78"/>
        <v>0.48349999999999999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 t="s">
        <v>45</v>
      </c>
      <c r="F756" s="7" t="s">
        <v>46</v>
      </c>
      <c r="G756" s="7" t="s">
        <v>763</v>
      </c>
      <c r="H756" s="7" t="s">
        <v>764</v>
      </c>
      <c r="I756" s="7" t="s">
        <v>74</v>
      </c>
      <c r="J756" s="7" t="s">
        <v>75</v>
      </c>
      <c r="K756" s="7" t="s">
        <v>76</v>
      </c>
      <c r="L756" s="7" t="s">
        <v>77</v>
      </c>
      <c r="M756" s="8">
        <v>100</v>
      </c>
      <c r="N756" s="8">
        <v>100</v>
      </c>
      <c r="O756" s="8">
        <v>0</v>
      </c>
      <c r="P756" s="8">
        <v>25.47</v>
      </c>
      <c r="Q756" s="8">
        <v>25.47</v>
      </c>
      <c r="R756" s="8">
        <v>100</v>
      </c>
      <c r="S756" s="4">
        <f t="shared" si="73"/>
        <v>74.53</v>
      </c>
      <c r="T756" s="6">
        <f t="shared" si="74"/>
        <v>0.25469999999999998</v>
      </c>
      <c r="U756" s="4">
        <f t="shared" si="75"/>
        <v>74.53</v>
      </c>
      <c r="V756" s="6">
        <f t="shared" si="76"/>
        <v>0.25469999999999998</v>
      </c>
      <c r="W756" s="4">
        <f t="shared" si="77"/>
        <v>74.53</v>
      </c>
      <c r="X756" s="6">
        <f t="shared" si="78"/>
        <v>0.25469999999999998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 t="s">
        <v>45</v>
      </c>
      <c r="F757" s="7" t="s">
        <v>46</v>
      </c>
      <c r="G757" s="7" t="s">
        <v>763</v>
      </c>
      <c r="H757" s="7" t="s">
        <v>764</v>
      </c>
      <c r="I757" s="7" t="s">
        <v>74</v>
      </c>
      <c r="J757" s="7" t="s">
        <v>75</v>
      </c>
      <c r="K757" s="7" t="s">
        <v>141</v>
      </c>
      <c r="L757" s="7" t="s">
        <v>278</v>
      </c>
      <c r="M757" s="8">
        <v>8500</v>
      </c>
      <c r="N757" s="8">
        <v>11500</v>
      </c>
      <c r="O757" s="8">
        <v>0</v>
      </c>
      <c r="P757" s="8">
        <v>11500</v>
      </c>
      <c r="Q757" s="8">
        <v>11500</v>
      </c>
      <c r="R757" s="8">
        <v>9500</v>
      </c>
      <c r="S757" s="4">
        <f t="shared" si="73"/>
        <v>-3000</v>
      </c>
      <c r="T757" s="6">
        <f t="shared" si="74"/>
        <v>1.3529</v>
      </c>
      <c r="U757" s="4">
        <f t="shared" si="75"/>
        <v>0</v>
      </c>
      <c r="V757" s="6">
        <f t="shared" si="76"/>
        <v>1</v>
      </c>
      <c r="W757" s="4">
        <f t="shared" si="77"/>
        <v>-2000</v>
      </c>
      <c r="X757" s="6">
        <f t="shared" si="78"/>
        <v>1.2104999999999999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 t="s">
        <v>45</v>
      </c>
      <c r="F758" s="7" t="s">
        <v>46</v>
      </c>
      <c r="G758" s="7" t="s">
        <v>763</v>
      </c>
      <c r="H758" s="7" t="s">
        <v>764</v>
      </c>
      <c r="I758" s="7" t="s">
        <v>74</v>
      </c>
      <c r="J758" s="7" t="s">
        <v>75</v>
      </c>
      <c r="K758" s="7" t="s">
        <v>172</v>
      </c>
      <c r="L758" s="7" t="s">
        <v>775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4">
        <f t="shared" si="73"/>
        <v>0</v>
      </c>
      <c r="T758" s="6">
        <f t="shared" si="74"/>
        <v>0</v>
      </c>
      <c r="U758" s="4">
        <f t="shared" si="75"/>
        <v>0</v>
      </c>
      <c r="V758" s="6">
        <f t="shared" si="76"/>
        <v>0</v>
      </c>
      <c r="W758" s="4">
        <f t="shared" si="77"/>
        <v>0</v>
      </c>
      <c r="X758" s="6">
        <f t="shared" si="78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 t="s">
        <v>45</v>
      </c>
      <c r="F759" s="7" t="s">
        <v>46</v>
      </c>
      <c r="G759" s="7" t="s">
        <v>763</v>
      </c>
      <c r="H759" s="7" t="s">
        <v>764</v>
      </c>
      <c r="I759" s="7" t="s">
        <v>74</v>
      </c>
      <c r="J759" s="7" t="s">
        <v>75</v>
      </c>
      <c r="K759" s="7" t="s">
        <v>390</v>
      </c>
      <c r="L759" s="7" t="s">
        <v>607</v>
      </c>
      <c r="M759" s="8">
        <v>1500</v>
      </c>
      <c r="N759" s="8">
        <v>1500</v>
      </c>
      <c r="O759" s="8">
        <v>0</v>
      </c>
      <c r="P759" s="8">
        <v>448.5</v>
      </c>
      <c r="Q759" s="8">
        <v>448.5</v>
      </c>
      <c r="R759" s="8">
        <v>1500</v>
      </c>
      <c r="S759" s="4">
        <f t="shared" si="73"/>
        <v>1051.5</v>
      </c>
      <c r="T759" s="6">
        <f t="shared" si="74"/>
        <v>0.29899999999999999</v>
      </c>
      <c r="U759" s="4">
        <f t="shared" si="75"/>
        <v>1051.5</v>
      </c>
      <c r="V759" s="6">
        <f t="shared" si="76"/>
        <v>0.29899999999999999</v>
      </c>
      <c r="W759" s="4">
        <f t="shared" si="77"/>
        <v>1051.5</v>
      </c>
      <c r="X759" s="6">
        <f t="shared" si="78"/>
        <v>0.29899999999999999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 t="s">
        <v>45</v>
      </c>
      <c r="F760" s="7" t="s">
        <v>46</v>
      </c>
      <c r="G760" s="7" t="s">
        <v>763</v>
      </c>
      <c r="H760" s="7" t="s">
        <v>764</v>
      </c>
      <c r="I760" s="7" t="s">
        <v>74</v>
      </c>
      <c r="J760" s="7" t="s">
        <v>75</v>
      </c>
      <c r="K760" s="7" t="s">
        <v>152</v>
      </c>
      <c r="L760" s="7" t="s">
        <v>776</v>
      </c>
      <c r="M760" s="8">
        <v>7500</v>
      </c>
      <c r="N760" s="8">
        <v>7500</v>
      </c>
      <c r="O760" s="8">
        <v>0</v>
      </c>
      <c r="P760" s="8">
        <v>2004.03</v>
      </c>
      <c r="Q760" s="8">
        <v>2004.03</v>
      </c>
      <c r="R760" s="8">
        <v>7500</v>
      </c>
      <c r="S760" s="4">
        <f t="shared" si="73"/>
        <v>5495.97</v>
      </c>
      <c r="T760" s="6">
        <f t="shared" si="74"/>
        <v>0.26719999999999999</v>
      </c>
      <c r="U760" s="4">
        <f t="shared" si="75"/>
        <v>5495.97</v>
      </c>
      <c r="V760" s="6">
        <f t="shared" si="76"/>
        <v>0.26719999999999999</v>
      </c>
      <c r="W760" s="4">
        <f t="shared" si="77"/>
        <v>5495.97</v>
      </c>
      <c r="X760" s="6">
        <f t="shared" si="78"/>
        <v>0.26719999999999999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 t="s">
        <v>45</v>
      </c>
      <c r="F761" s="7" t="s">
        <v>46</v>
      </c>
      <c r="G761" s="7" t="s">
        <v>763</v>
      </c>
      <c r="H761" s="7" t="s">
        <v>764</v>
      </c>
      <c r="I761" s="7" t="s">
        <v>74</v>
      </c>
      <c r="J761" s="7" t="s">
        <v>75</v>
      </c>
      <c r="K761" s="7" t="s">
        <v>253</v>
      </c>
      <c r="L761" s="7" t="s">
        <v>777</v>
      </c>
      <c r="M761" s="8">
        <v>0</v>
      </c>
      <c r="N761" s="8">
        <v>3000</v>
      </c>
      <c r="O761" s="8">
        <v>0</v>
      </c>
      <c r="P761" s="8">
        <v>3000</v>
      </c>
      <c r="Q761" s="8">
        <v>3000</v>
      </c>
      <c r="R761" s="8">
        <v>3600</v>
      </c>
      <c r="S761" s="4">
        <f t="shared" si="73"/>
        <v>-3000</v>
      </c>
      <c r="T761" s="6">
        <f t="shared" si="74"/>
        <v>0</v>
      </c>
      <c r="U761" s="4">
        <f t="shared" si="75"/>
        <v>0</v>
      </c>
      <c r="V761" s="6">
        <f t="shared" si="76"/>
        <v>1</v>
      </c>
      <c r="W761" s="4">
        <f t="shared" si="77"/>
        <v>600</v>
      </c>
      <c r="X761" s="6">
        <f t="shared" si="78"/>
        <v>0.83330000000000004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 t="s">
        <v>45</v>
      </c>
      <c r="F762" s="7" t="s">
        <v>46</v>
      </c>
      <c r="G762" s="7" t="s">
        <v>763</v>
      </c>
      <c r="H762" s="7" t="s">
        <v>764</v>
      </c>
      <c r="I762" s="7" t="s">
        <v>74</v>
      </c>
      <c r="J762" s="7" t="s">
        <v>75</v>
      </c>
      <c r="K762" s="7" t="s">
        <v>92</v>
      </c>
      <c r="L762" s="7" t="s">
        <v>778</v>
      </c>
      <c r="M762" s="8">
        <v>1000</v>
      </c>
      <c r="N762" s="8">
        <v>1000</v>
      </c>
      <c r="O762" s="8">
        <v>0</v>
      </c>
      <c r="P762" s="8">
        <v>890</v>
      </c>
      <c r="Q762" s="8">
        <v>890</v>
      </c>
      <c r="R762" s="8">
        <v>1000</v>
      </c>
      <c r="S762" s="4">
        <f t="shared" si="73"/>
        <v>110</v>
      </c>
      <c r="T762" s="6">
        <f t="shared" si="74"/>
        <v>0.89</v>
      </c>
      <c r="U762" s="4">
        <f t="shared" si="75"/>
        <v>110</v>
      </c>
      <c r="V762" s="6">
        <f t="shared" si="76"/>
        <v>0.89</v>
      </c>
      <c r="W762" s="4">
        <f t="shared" si="77"/>
        <v>110</v>
      </c>
      <c r="X762" s="6">
        <f t="shared" si="78"/>
        <v>0.89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 t="s">
        <v>45</v>
      </c>
      <c r="F763" s="7" t="s">
        <v>46</v>
      </c>
      <c r="G763" s="7" t="s">
        <v>763</v>
      </c>
      <c r="H763" s="7" t="s">
        <v>764</v>
      </c>
      <c r="I763" s="7" t="s">
        <v>74</v>
      </c>
      <c r="J763" s="7" t="s">
        <v>75</v>
      </c>
      <c r="K763" s="7" t="s">
        <v>367</v>
      </c>
      <c r="L763" s="7" t="s">
        <v>368</v>
      </c>
      <c r="M763" s="8">
        <v>5000</v>
      </c>
      <c r="N763" s="8">
        <v>7000</v>
      </c>
      <c r="O763" s="8">
        <v>0</v>
      </c>
      <c r="P763" s="8">
        <v>5882.68</v>
      </c>
      <c r="Q763" s="8">
        <v>5882.68</v>
      </c>
      <c r="R763" s="8">
        <v>5000</v>
      </c>
      <c r="S763" s="4">
        <f t="shared" si="73"/>
        <v>-882.68000000000029</v>
      </c>
      <c r="T763" s="6">
        <f t="shared" si="74"/>
        <v>1.1765000000000001</v>
      </c>
      <c r="U763" s="4">
        <f t="shared" si="75"/>
        <v>1117.3199999999997</v>
      </c>
      <c r="V763" s="6">
        <f t="shared" si="76"/>
        <v>0.84040000000000004</v>
      </c>
      <c r="W763" s="4">
        <f t="shared" si="77"/>
        <v>-882.68000000000029</v>
      </c>
      <c r="X763" s="6">
        <f t="shared" si="78"/>
        <v>1.1765000000000001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>
        <f>IF(E764="","",IF(AND(H764=H765,J764=J765),"",MAX($D$3:D763)+1))</f>
        <v>92</v>
      </c>
      <c r="E764" s="7" t="s">
        <v>45</v>
      </c>
      <c r="F764" s="7" t="s">
        <v>46</v>
      </c>
      <c r="G764" s="7" t="s">
        <v>763</v>
      </c>
      <c r="H764" s="7" t="s">
        <v>764</v>
      </c>
      <c r="I764" s="7" t="s">
        <v>74</v>
      </c>
      <c r="J764" s="7" t="s">
        <v>75</v>
      </c>
      <c r="K764" s="7" t="s">
        <v>779</v>
      </c>
      <c r="L764" s="7" t="s">
        <v>326</v>
      </c>
      <c r="M764" s="8">
        <v>2500</v>
      </c>
      <c r="N764" s="8">
        <v>50</v>
      </c>
      <c r="O764" s="8">
        <v>0</v>
      </c>
      <c r="P764" s="8">
        <v>19.600000000000001</v>
      </c>
      <c r="Q764" s="8">
        <v>19.600000000000001</v>
      </c>
      <c r="R764" s="8">
        <v>4500</v>
      </c>
      <c r="S764" s="4">
        <f t="shared" si="73"/>
        <v>2480.4</v>
      </c>
      <c r="T764" s="6">
        <f t="shared" si="74"/>
        <v>7.7999999999999996E-3</v>
      </c>
      <c r="U764" s="4">
        <f t="shared" si="75"/>
        <v>30.4</v>
      </c>
      <c r="V764" s="6">
        <f t="shared" si="76"/>
        <v>0.39200000000000002</v>
      </c>
      <c r="W764" s="4">
        <f t="shared" si="77"/>
        <v>4480.3999999999996</v>
      </c>
      <c r="X764" s="6">
        <f t="shared" si="78"/>
        <v>4.4000000000000003E-3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 t="s">
        <v>45</v>
      </c>
      <c r="F765" s="7" t="s">
        <v>46</v>
      </c>
      <c r="G765" s="7" t="s">
        <v>780</v>
      </c>
      <c r="H765" s="7" t="s">
        <v>781</v>
      </c>
      <c r="I765" s="7" t="s">
        <v>49</v>
      </c>
      <c r="J765" s="7" t="s">
        <v>50</v>
      </c>
      <c r="K765" s="7" t="s">
        <v>51</v>
      </c>
      <c r="L765" s="7" t="s">
        <v>782</v>
      </c>
      <c r="M765" s="8">
        <v>60160</v>
      </c>
      <c r="N765" s="8">
        <v>60160</v>
      </c>
      <c r="O765" s="8">
        <v>0</v>
      </c>
      <c r="P765" s="8">
        <v>60160</v>
      </c>
      <c r="Q765" s="8">
        <v>60160</v>
      </c>
      <c r="R765" s="8">
        <v>60160</v>
      </c>
      <c r="S765" s="4">
        <f t="shared" si="73"/>
        <v>0</v>
      </c>
      <c r="T765" s="6">
        <f t="shared" si="74"/>
        <v>1</v>
      </c>
      <c r="U765" s="4">
        <f t="shared" si="75"/>
        <v>0</v>
      </c>
      <c r="V765" s="6">
        <f t="shared" si="76"/>
        <v>1</v>
      </c>
      <c r="W765" s="4">
        <f t="shared" si="77"/>
        <v>0</v>
      </c>
      <c r="X765" s="6">
        <f t="shared" si="78"/>
        <v>1</v>
      </c>
    </row>
    <row r="766" spans="1:24" x14ac:dyDescent="0.2">
      <c r="A766">
        <f>IF(AND(ABS(S766)&gt;Input!$A$3,ABS(1-T766)&gt;Input!$A$4),MAX($A$3:A765)+1,"")</f>
        <v>75</v>
      </c>
      <c r="B766">
        <f>IF(AND(ABS(U766)&gt;Input!$B$3,ABS(1-V766)&gt;Input!$B$4),MAX($B$3:B765)+1,"")</f>
        <v>33</v>
      </c>
      <c r="C766">
        <f>IF(AND(ABS(W766)&gt;Input!$C$3,ABS(1-X766)&gt;Input!$C$4),MAX($C$3:C765)+1,"")</f>
        <v>79</v>
      </c>
      <c r="D766" t="str">
        <f>IF(E766="","",IF(AND(H766=H767,J766=J767),"",MAX($D$3:D765)+1))</f>
        <v/>
      </c>
      <c r="E766" s="7" t="s">
        <v>45</v>
      </c>
      <c r="F766" s="7" t="s">
        <v>46</v>
      </c>
      <c r="G766" s="7" t="s">
        <v>780</v>
      </c>
      <c r="H766" s="7" t="s">
        <v>781</v>
      </c>
      <c r="I766" s="7" t="s">
        <v>49</v>
      </c>
      <c r="J766" s="7" t="s">
        <v>50</v>
      </c>
      <c r="K766" s="7" t="s">
        <v>53</v>
      </c>
      <c r="L766" s="7" t="s">
        <v>783</v>
      </c>
      <c r="M766" s="8">
        <v>35817</v>
      </c>
      <c r="N766" s="8">
        <v>35681</v>
      </c>
      <c r="O766" s="8">
        <v>0</v>
      </c>
      <c r="P766" s="8">
        <v>19714.04</v>
      </c>
      <c r="Q766" s="8">
        <v>19714.04</v>
      </c>
      <c r="R766" s="8">
        <v>35817</v>
      </c>
      <c r="S766" s="4">
        <f t="shared" si="73"/>
        <v>16102.96</v>
      </c>
      <c r="T766" s="6">
        <f t="shared" si="74"/>
        <v>0.5504</v>
      </c>
      <c r="U766" s="4">
        <f t="shared" si="75"/>
        <v>15966.96</v>
      </c>
      <c r="V766" s="6">
        <f t="shared" si="76"/>
        <v>0.55249999999999999</v>
      </c>
      <c r="W766" s="4">
        <f t="shared" si="77"/>
        <v>16102.96</v>
      </c>
      <c r="X766" s="6">
        <f t="shared" si="78"/>
        <v>0.5504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 t="s">
        <v>45</v>
      </c>
      <c r="F767" s="7" t="s">
        <v>46</v>
      </c>
      <c r="G767" s="7" t="s">
        <v>780</v>
      </c>
      <c r="H767" s="7" t="s">
        <v>781</v>
      </c>
      <c r="I767" s="7" t="s">
        <v>49</v>
      </c>
      <c r="J767" s="7" t="s">
        <v>50</v>
      </c>
      <c r="K767" s="7" t="s">
        <v>215</v>
      </c>
      <c r="L767" s="7" t="s">
        <v>783</v>
      </c>
      <c r="M767" s="8">
        <v>34202</v>
      </c>
      <c r="N767" s="8">
        <v>34202</v>
      </c>
      <c r="O767" s="8">
        <v>0</v>
      </c>
      <c r="P767" s="8">
        <v>30626.3</v>
      </c>
      <c r="Q767" s="8">
        <v>30626.3</v>
      </c>
      <c r="R767" s="8">
        <v>34202</v>
      </c>
      <c r="S767" s="4">
        <f t="shared" si="73"/>
        <v>3575.7000000000007</v>
      </c>
      <c r="T767" s="6">
        <f t="shared" si="74"/>
        <v>0.89549999999999996</v>
      </c>
      <c r="U767" s="4">
        <f t="shared" si="75"/>
        <v>3575.7000000000007</v>
      </c>
      <c r="V767" s="6">
        <f t="shared" si="76"/>
        <v>0.89549999999999996</v>
      </c>
      <c r="W767" s="4">
        <f t="shared" si="77"/>
        <v>3575.7000000000007</v>
      </c>
      <c r="X767" s="6">
        <f t="shared" si="78"/>
        <v>0.89549999999999996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 t="s">
        <v>45</v>
      </c>
      <c r="F768" s="7" t="s">
        <v>46</v>
      </c>
      <c r="G768" s="7" t="s">
        <v>780</v>
      </c>
      <c r="H768" s="7" t="s">
        <v>781</v>
      </c>
      <c r="I768" s="7" t="s">
        <v>49</v>
      </c>
      <c r="J768" s="7" t="s">
        <v>50</v>
      </c>
      <c r="K768" s="7" t="s">
        <v>217</v>
      </c>
      <c r="L768" s="7" t="s">
        <v>784</v>
      </c>
      <c r="M768" s="8">
        <v>42628</v>
      </c>
      <c r="N768" s="8">
        <v>42628</v>
      </c>
      <c r="O768" s="8">
        <v>0</v>
      </c>
      <c r="P768" s="8">
        <v>42628</v>
      </c>
      <c r="Q768" s="8">
        <v>42628</v>
      </c>
      <c r="R768" s="8">
        <v>43367</v>
      </c>
      <c r="S768" s="4">
        <f t="shared" si="73"/>
        <v>0</v>
      </c>
      <c r="T768" s="6">
        <f t="shared" si="74"/>
        <v>1</v>
      </c>
      <c r="U768" s="4">
        <f t="shared" si="75"/>
        <v>0</v>
      </c>
      <c r="V768" s="6">
        <f t="shared" si="76"/>
        <v>1</v>
      </c>
      <c r="W768" s="4">
        <f t="shared" si="77"/>
        <v>739</v>
      </c>
      <c r="X768" s="6">
        <f t="shared" si="78"/>
        <v>0.98299999999999998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 t="s">
        <v>45</v>
      </c>
      <c r="F769" s="7" t="s">
        <v>46</v>
      </c>
      <c r="G769" s="7" t="s">
        <v>780</v>
      </c>
      <c r="H769" s="7" t="s">
        <v>781</v>
      </c>
      <c r="I769" s="7" t="s">
        <v>49</v>
      </c>
      <c r="J769" s="7" t="s">
        <v>50</v>
      </c>
      <c r="K769" s="7" t="s">
        <v>60</v>
      </c>
      <c r="L769" s="7" t="s">
        <v>61</v>
      </c>
      <c r="M769" s="8">
        <v>500</v>
      </c>
      <c r="N769" s="8">
        <v>500</v>
      </c>
      <c r="O769" s="8">
        <v>0</v>
      </c>
      <c r="P769" s="8">
        <v>500</v>
      </c>
      <c r="Q769" s="8">
        <v>500</v>
      </c>
      <c r="R769" s="8">
        <v>500</v>
      </c>
      <c r="S769" s="4">
        <f t="shared" si="73"/>
        <v>0</v>
      </c>
      <c r="T769" s="6">
        <f t="shared" si="74"/>
        <v>1</v>
      </c>
      <c r="U769" s="4">
        <f t="shared" si="75"/>
        <v>0</v>
      </c>
      <c r="V769" s="6">
        <f t="shared" si="76"/>
        <v>1</v>
      </c>
      <c r="W769" s="4">
        <f t="shared" si="77"/>
        <v>0</v>
      </c>
      <c r="X769" s="6">
        <f t="shared" si="78"/>
        <v>1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 t="s">
        <v>45</v>
      </c>
      <c r="F770" s="7" t="s">
        <v>46</v>
      </c>
      <c r="G770" s="7" t="s">
        <v>780</v>
      </c>
      <c r="H770" s="7" t="s">
        <v>781</v>
      </c>
      <c r="I770" s="7" t="s">
        <v>49</v>
      </c>
      <c r="J770" s="7" t="s">
        <v>50</v>
      </c>
      <c r="K770" s="7" t="s">
        <v>110</v>
      </c>
      <c r="L770" s="7" t="s">
        <v>111</v>
      </c>
      <c r="M770" s="8">
        <v>0</v>
      </c>
      <c r="N770" s="8">
        <v>136</v>
      </c>
      <c r="O770" s="8">
        <v>0</v>
      </c>
      <c r="P770" s="8">
        <v>135.41</v>
      </c>
      <c r="Q770" s="8">
        <v>135.41</v>
      </c>
      <c r="R770" s="8">
        <v>0</v>
      </c>
      <c r="S770" s="4">
        <f t="shared" si="73"/>
        <v>-135.41</v>
      </c>
      <c r="T770" s="6">
        <f t="shared" si="74"/>
        <v>0</v>
      </c>
      <c r="U770" s="4">
        <f t="shared" si="75"/>
        <v>0.59000000000000341</v>
      </c>
      <c r="V770" s="6">
        <f t="shared" si="76"/>
        <v>0.99570000000000003</v>
      </c>
      <c r="W770" s="4">
        <f t="shared" si="77"/>
        <v>-135.41</v>
      </c>
      <c r="X770" s="6">
        <f t="shared" si="78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 t="s">
        <v>45</v>
      </c>
      <c r="F771" s="7" t="s">
        <v>46</v>
      </c>
      <c r="G771" s="7" t="s">
        <v>780</v>
      </c>
      <c r="H771" s="7" t="s">
        <v>781</v>
      </c>
      <c r="I771" s="7" t="s">
        <v>49</v>
      </c>
      <c r="J771" s="7" t="s">
        <v>50</v>
      </c>
      <c r="K771" s="7" t="s">
        <v>112</v>
      </c>
      <c r="L771" s="7" t="s">
        <v>113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4">
        <f t="shared" si="73"/>
        <v>0</v>
      </c>
      <c r="T771" s="6">
        <f t="shared" si="74"/>
        <v>0</v>
      </c>
      <c r="U771" s="4">
        <f t="shared" si="75"/>
        <v>0</v>
      </c>
      <c r="V771" s="6">
        <f t="shared" si="76"/>
        <v>0</v>
      </c>
      <c r="W771" s="4">
        <f t="shared" si="77"/>
        <v>0</v>
      </c>
      <c r="X771" s="6">
        <f t="shared" si="78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 t="s">
        <v>45</v>
      </c>
      <c r="F772" s="7" t="s">
        <v>46</v>
      </c>
      <c r="G772" s="7" t="s">
        <v>780</v>
      </c>
      <c r="H772" s="7" t="s">
        <v>781</v>
      </c>
      <c r="I772" s="7" t="s">
        <v>49</v>
      </c>
      <c r="J772" s="7" t="s">
        <v>50</v>
      </c>
      <c r="K772" s="7" t="s">
        <v>62</v>
      </c>
      <c r="L772" s="7" t="s">
        <v>63</v>
      </c>
      <c r="M772" s="8">
        <v>4000</v>
      </c>
      <c r="N772" s="8">
        <v>4334</v>
      </c>
      <c r="O772" s="8">
        <v>0</v>
      </c>
      <c r="P772" s="8">
        <v>4333.3599999999997</v>
      </c>
      <c r="Q772" s="8">
        <v>4333.3599999999997</v>
      </c>
      <c r="R772" s="8">
        <v>4000</v>
      </c>
      <c r="S772" s="4">
        <f t="shared" si="73"/>
        <v>-333.35999999999967</v>
      </c>
      <c r="T772" s="6">
        <f t="shared" si="74"/>
        <v>1.0832999999999999</v>
      </c>
      <c r="U772" s="4">
        <f t="shared" si="75"/>
        <v>0.64000000000032742</v>
      </c>
      <c r="V772" s="6">
        <f t="shared" si="76"/>
        <v>0.99990000000000001</v>
      </c>
      <c r="W772" s="4">
        <f t="shared" si="77"/>
        <v>-333.35999999999967</v>
      </c>
      <c r="X772" s="6">
        <f t="shared" si="78"/>
        <v>1.0832999999999999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>
        <f>IF(E773="","",IF(AND(H773=H774,J773=J774),"",MAX($D$3:D772)+1))</f>
        <v>93</v>
      </c>
      <c r="E773" s="7" t="s">
        <v>45</v>
      </c>
      <c r="F773" s="7" t="s">
        <v>46</v>
      </c>
      <c r="G773" s="7" t="s">
        <v>780</v>
      </c>
      <c r="H773" s="7" t="s">
        <v>781</v>
      </c>
      <c r="I773" s="7" t="s">
        <v>49</v>
      </c>
      <c r="J773" s="7" t="s">
        <v>50</v>
      </c>
      <c r="K773" s="7" t="s">
        <v>129</v>
      </c>
      <c r="L773" s="7" t="s">
        <v>130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4">
        <f t="shared" ref="S773:S836" si="79">M773-O773-Q773</f>
        <v>0</v>
      </c>
      <c r="T773" s="6">
        <f t="shared" ref="T773:T836" si="80">IF(M773=0,0,ROUND((O773+Q773)/M773,4))</f>
        <v>0</v>
      </c>
      <c r="U773" s="4">
        <f t="shared" ref="U773:U836" si="81">N773-O773-Q773</f>
        <v>0</v>
      </c>
      <c r="V773" s="6">
        <f t="shared" ref="V773:V836" si="82">IF(N773=0,0,ROUND((O773+Q773)/N773,4))</f>
        <v>0</v>
      </c>
      <c r="W773" s="4">
        <f t="shared" ref="W773:W836" si="83">R773-O773-Q773</f>
        <v>0</v>
      </c>
      <c r="X773" s="6">
        <f t="shared" ref="X773:X836" si="84">IF(R773=0,0,ROUND((O773+Q773)/R773,4))</f>
        <v>0</v>
      </c>
    </row>
    <row r="774" spans="1:24" x14ac:dyDescent="0.2">
      <c r="A774">
        <f>IF(AND(ABS(S774)&gt;Input!$A$3,ABS(1-T774)&gt;Input!$A$4),MAX($A$3:A773)+1,"")</f>
        <v>76</v>
      </c>
      <c r="B774" t="str">
        <f>IF(AND(ABS(U774)&gt;Input!$B$3,ABS(1-V774)&gt;Input!$B$4),MAX($B$3:B773)+1,"")</f>
        <v/>
      </c>
      <c r="C774">
        <f>IF(AND(ABS(W774)&gt;Input!$C$3,ABS(1-X774)&gt;Input!$C$4),MAX($C$3:C773)+1,"")</f>
        <v>80</v>
      </c>
      <c r="D774" t="str">
        <f>IF(E774="","",IF(AND(H774=H775,J774=J775),"",MAX($D$3:D773)+1))</f>
        <v/>
      </c>
      <c r="E774" s="7" t="s">
        <v>45</v>
      </c>
      <c r="F774" s="7" t="s">
        <v>46</v>
      </c>
      <c r="G774" s="7" t="s">
        <v>780</v>
      </c>
      <c r="H774" s="7" t="s">
        <v>781</v>
      </c>
      <c r="I774" s="7" t="s">
        <v>64</v>
      </c>
      <c r="J774" s="7" t="s">
        <v>65</v>
      </c>
      <c r="K774" s="7" t="s">
        <v>66</v>
      </c>
      <c r="L774" s="7" t="s">
        <v>67</v>
      </c>
      <c r="M774" s="8">
        <v>0</v>
      </c>
      <c r="N774" s="8">
        <v>11136.38</v>
      </c>
      <c r="O774" s="8">
        <v>0</v>
      </c>
      <c r="P774" s="8">
        <v>11136.38</v>
      </c>
      <c r="Q774" s="8">
        <v>11136.38</v>
      </c>
      <c r="R774" s="8">
        <v>0</v>
      </c>
      <c r="S774" s="4">
        <f t="shared" si="79"/>
        <v>-11136.38</v>
      </c>
      <c r="T774" s="6">
        <f t="shared" si="80"/>
        <v>0</v>
      </c>
      <c r="U774" s="4">
        <f t="shared" si="81"/>
        <v>0</v>
      </c>
      <c r="V774" s="6">
        <f t="shared" si="82"/>
        <v>1</v>
      </c>
      <c r="W774" s="4">
        <f t="shared" si="83"/>
        <v>-11136.38</v>
      </c>
      <c r="X774" s="6">
        <f t="shared" si="84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 t="s">
        <v>45</v>
      </c>
      <c r="F775" s="7" t="s">
        <v>46</v>
      </c>
      <c r="G775" s="7" t="s">
        <v>780</v>
      </c>
      <c r="H775" s="7" t="s">
        <v>781</v>
      </c>
      <c r="I775" s="7" t="s">
        <v>64</v>
      </c>
      <c r="J775" s="7" t="s">
        <v>65</v>
      </c>
      <c r="K775" s="7" t="s">
        <v>70</v>
      </c>
      <c r="L775" s="7" t="s">
        <v>71</v>
      </c>
      <c r="M775" s="8">
        <v>0</v>
      </c>
      <c r="N775" s="8">
        <v>3800</v>
      </c>
      <c r="O775" s="8">
        <v>0</v>
      </c>
      <c r="P775" s="8">
        <v>3800</v>
      </c>
      <c r="Q775" s="8">
        <v>3800</v>
      </c>
      <c r="R775" s="8">
        <v>0</v>
      </c>
      <c r="S775" s="4">
        <f t="shared" si="79"/>
        <v>-3800</v>
      </c>
      <c r="T775" s="6">
        <f t="shared" si="80"/>
        <v>0</v>
      </c>
      <c r="U775" s="4">
        <f t="shared" si="81"/>
        <v>0</v>
      </c>
      <c r="V775" s="6">
        <f t="shared" si="82"/>
        <v>1</v>
      </c>
      <c r="W775" s="4">
        <f t="shared" si="83"/>
        <v>-3800</v>
      </c>
      <c r="X775" s="6">
        <f t="shared" si="84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 t="s">
        <v>45</v>
      </c>
      <c r="F776" s="7" t="s">
        <v>46</v>
      </c>
      <c r="G776" s="7" t="s">
        <v>780</v>
      </c>
      <c r="H776" s="7" t="s">
        <v>781</v>
      </c>
      <c r="I776" s="7" t="s">
        <v>64</v>
      </c>
      <c r="J776" s="7" t="s">
        <v>65</v>
      </c>
      <c r="K776" s="7" t="s">
        <v>133</v>
      </c>
      <c r="L776" s="7" t="s">
        <v>134</v>
      </c>
      <c r="M776" s="8">
        <v>0</v>
      </c>
      <c r="N776" s="8">
        <v>7501.4</v>
      </c>
      <c r="O776" s="8">
        <v>0</v>
      </c>
      <c r="P776" s="8">
        <v>7501.4</v>
      </c>
      <c r="Q776" s="8">
        <v>7501.4</v>
      </c>
      <c r="R776" s="8">
        <v>0</v>
      </c>
      <c r="S776" s="4">
        <f t="shared" si="79"/>
        <v>-7501.4</v>
      </c>
      <c r="T776" s="6">
        <f t="shared" si="80"/>
        <v>0</v>
      </c>
      <c r="U776" s="4">
        <f t="shared" si="81"/>
        <v>0</v>
      </c>
      <c r="V776" s="6">
        <f t="shared" si="82"/>
        <v>1</v>
      </c>
      <c r="W776" s="4">
        <f t="shared" si="83"/>
        <v>-7501.4</v>
      </c>
      <c r="X776" s="6">
        <f t="shared" si="84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 t="s">
        <v>45</v>
      </c>
      <c r="F777" s="7" t="s">
        <v>46</v>
      </c>
      <c r="G777" s="7" t="s">
        <v>780</v>
      </c>
      <c r="H777" s="7" t="s">
        <v>781</v>
      </c>
      <c r="I777" s="7" t="s">
        <v>64</v>
      </c>
      <c r="J777" s="7" t="s">
        <v>65</v>
      </c>
      <c r="K777" s="7" t="s">
        <v>770</v>
      </c>
      <c r="L777" s="7" t="s">
        <v>771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4">
        <f t="shared" si="79"/>
        <v>0</v>
      </c>
      <c r="T777" s="6">
        <f t="shared" si="80"/>
        <v>0</v>
      </c>
      <c r="U777" s="4">
        <f t="shared" si="81"/>
        <v>0</v>
      </c>
      <c r="V777" s="6">
        <f t="shared" si="82"/>
        <v>0</v>
      </c>
      <c r="W777" s="4">
        <f t="shared" si="83"/>
        <v>0</v>
      </c>
      <c r="X777" s="6">
        <f t="shared" si="84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 t="s">
        <v>45</v>
      </c>
      <c r="F778" s="7" t="s">
        <v>46</v>
      </c>
      <c r="G778" s="7" t="s">
        <v>780</v>
      </c>
      <c r="H778" s="7" t="s">
        <v>781</v>
      </c>
      <c r="I778" s="7" t="s">
        <v>64</v>
      </c>
      <c r="J778" s="7" t="s">
        <v>65</v>
      </c>
      <c r="K778" s="7" t="s">
        <v>785</v>
      </c>
      <c r="L778" s="7" t="s">
        <v>742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4">
        <f t="shared" si="79"/>
        <v>0</v>
      </c>
      <c r="T778" s="6">
        <f t="shared" si="80"/>
        <v>0</v>
      </c>
      <c r="U778" s="4">
        <f t="shared" si="81"/>
        <v>0</v>
      </c>
      <c r="V778" s="6">
        <f t="shared" si="82"/>
        <v>0</v>
      </c>
      <c r="W778" s="4">
        <f t="shared" si="83"/>
        <v>0</v>
      </c>
      <c r="X778" s="6">
        <f t="shared" si="84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>
        <f>IF(E779="","",IF(AND(H779=H780,J779=J780),"",MAX($D$3:D778)+1))</f>
        <v>94</v>
      </c>
      <c r="E779" s="7" t="s">
        <v>45</v>
      </c>
      <c r="F779" s="7" t="s">
        <v>46</v>
      </c>
      <c r="G779" s="7" t="s">
        <v>780</v>
      </c>
      <c r="H779" s="7" t="s">
        <v>781</v>
      </c>
      <c r="I779" s="7" t="s">
        <v>64</v>
      </c>
      <c r="J779" s="7" t="s">
        <v>65</v>
      </c>
      <c r="K779" s="7" t="s">
        <v>732</v>
      </c>
      <c r="L779" s="7" t="s">
        <v>786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4">
        <f t="shared" si="79"/>
        <v>0</v>
      </c>
      <c r="T779" s="6">
        <f t="shared" si="80"/>
        <v>0</v>
      </c>
      <c r="U779" s="4">
        <f t="shared" si="81"/>
        <v>0</v>
      </c>
      <c r="V779" s="6">
        <f t="shared" si="82"/>
        <v>0</v>
      </c>
      <c r="W779" s="4">
        <f t="shared" si="83"/>
        <v>0</v>
      </c>
      <c r="X779" s="6">
        <f t="shared" si="84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 t="s">
        <v>45</v>
      </c>
      <c r="F780" s="7" t="s">
        <v>46</v>
      </c>
      <c r="G780" s="7" t="s">
        <v>780</v>
      </c>
      <c r="H780" s="7" t="s">
        <v>781</v>
      </c>
      <c r="I780" s="7" t="s">
        <v>74</v>
      </c>
      <c r="J780" s="7" t="s">
        <v>75</v>
      </c>
      <c r="K780" s="7" t="s">
        <v>76</v>
      </c>
      <c r="L780" s="7" t="s">
        <v>77</v>
      </c>
      <c r="M780" s="8">
        <v>600</v>
      </c>
      <c r="N780" s="8">
        <v>600</v>
      </c>
      <c r="O780" s="8">
        <v>0</v>
      </c>
      <c r="P780" s="8">
        <v>593.80999999999995</v>
      </c>
      <c r="Q780" s="8">
        <v>593.80999999999995</v>
      </c>
      <c r="R780" s="8">
        <v>724</v>
      </c>
      <c r="S780" s="4">
        <f t="shared" si="79"/>
        <v>6.1900000000000546</v>
      </c>
      <c r="T780" s="6">
        <f t="shared" si="80"/>
        <v>0.98970000000000002</v>
      </c>
      <c r="U780" s="4">
        <f t="shared" si="81"/>
        <v>6.1900000000000546</v>
      </c>
      <c r="V780" s="6">
        <f t="shared" si="82"/>
        <v>0.98970000000000002</v>
      </c>
      <c r="W780" s="4">
        <f t="shared" si="83"/>
        <v>130.19000000000005</v>
      </c>
      <c r="X780" s="6">
        <f t="shared" si="84"/>
        <v>0.82020000000000004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 t="s">
        <v>45</v>
      </c>
      <c r="F781" s="7" t="s">
        <v>46</v>
      </c>
      <c r="G781" s="7" t="s">
        <v>780</v>
      </c>
      <c r="H781" s="7" t="s">
        <v>781</v>
      </c>
      <c r="I781" s="7" t="s">
        <v>74</v>
      </c>
      <c r="J781" s="7" t="s">
        <v>75</v>
      </c>
      <c r="K781" s="7" t="s">
        <v>141</v>
      </c>
      <c r="L781" s="7" t="s">
        <v>278</v>
      </c>
      <c r="M781" s="8">
        <v>2000</v>
      </c>
      <c r="N781" s="8">
        <v>2000</v>
      </c>
      <c r="O781" s="8">
        <v>0</v>
      </c>
      <c r="P781" s="8">
        <v>1591.48</v>
      </c>
      <c r="Q781" s="8">
        <v>1591.48</v>
      </c>
      <c r="R781" s="8">
        <v>2000</v>
      </c>
      <c r="S781" s="4">
        <f t="shared" si="79"/>
        <v>408.52</v>
      </c>
      <c r="T781" s="6">
        <f t="shared" si="80"/>
        <v>0.79569999999999996</v>
      </c>
      <c r="U781" s="4">
        <f t="shared" si="81"/>
        <v>408.52</v>
      </c>
      <c r="V781" s="6">
        <f t="shared" si="82"/>
        <v>0.79569999999999996</v>
      </c>
      <c r="W781" s="4">
        <f t="shared" si="83"/>
        <v>408.52</v>
      </c>
      <c r="X781" s="6">
        <f t="shared" si="84"/>
        <v>0.79569999999999996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 t="s">
        <v>45</v>
      </c>
      <c r="F782" s="7" t="s">
        <v>46</v>
      </c>
      <c r="G782" s="7" t="s">
        <v>780</v>
      </c>
      <c r="H782" s="7" t="s">
        <v>781</v>
      </c>
      <c r="I782" s="7" t="s">
        <v>74</v>
      </c>
      <c r="J782" s="7" t="s">
        <v>75</v>
      </c>
      <c r="K782" s="7" t="s">
        <v>172</v>
      </c>
      <c r="L782" s="7" t="s">
        <v>775</v>
      </c>
      <c r="M782" s="8">
        <v>2000</v>
      </c>
      <c r="N782" s="8">
        <v>2000</v>
      </c>
      <c r="O782" s="8">
        <v>0</v>
      </c>
      <c r="P782" s="8">
        <v>1982.1</v>
      </c>
      <c r="Q782" s="8">
        <v>1982.1</v>
      </c>
      <c r="R782" s="8">
        <v>2000</v>
      </c>
      <c r="S782" s="4">
        <f t="shared" si="79"/>
        <v>17.900000000000091</v>
      </c>
      <c r="T782" s="6">
        <f t="shared" si="80"/>
        <v>0.99109999999999998</v>
      </c>
      <c r="U782" s="4">
        <f t="shared" si="81"/>
        <v>17.900000000000091</v>
      </c>
      <c r="V782" s="6">
        <f t="shared" si="82"/>
        <v>0.99109999999999998</v>
      </c>
      <c r="W782" s="4">
        <f t="shared" si="83"/>
        <v>17.900000000000091</v>
      </c>
      <c r="X782" s="6">
        <f t="shared" si="84"/>
        <v>0.99109999999999998</v>
      </c>
    </row>
    <row r="783" spans="1:24" x14ac:dyDescent="0.2">
      <c r="A783">
        <f>IF(AND(ABS(S783)&gt;Input!$A$3,ABS(1-T783)&gt;Input!$A$4),MAX($A$3:A782)+1,"")</f>
        <v>77</v>
      </c>
      <c r="B783">
        <f>IF(AND(ABS(U783)&gt;Input!$B$3,ABS(1-V783)&gt;Input!$B$4),MAX($B$3:B782)+1,"")</f>
        <v>34</v>
      </c>
      <c r="C783">
        <f>IF(AND(ABS(W783)&gt;Input!$C$3,ABS(1-X783)&gt;Input!$C$4),MAX($C$3:C782)+1,"")</f>
        <v>81</v>
      </c>
      <c r="D783" t="str">
        <f>IF(E783="","",IF(AND(H783=H784,J783=J784),"",MAX($D$3:D782)+1))</f>
        <v/>
      </c>
      <c r="E783" s="7" t="s">
        <v>45</v>
      </c>
      <c r="F783" s="7" t="s">
        <v>46</v>
      </c>
      <c r="G783" s="7" t="s">
        <v>780</v>
      </c>
      <c r="H783" s="7" t="s">
        <v>781</v>
      </c>
      <c r="I783" s="7" t="s">
        <v>74</v>
      </c>
      <c r="J783" s="7" t="s">
        <v>75</v>
      </c>
      <c r="K783" s="7" t="s">
        <v>390</v>
      </c>
      <c r="L783" s="7" t="s">
        <v>787</v>
      </c>
      <c r="M783" s="8">
        <v>15516</v>
      </c>
      <c r="N783" s="8">
        <v>15516</v>
      </c>
      <c r="O783" s="8">
        <v>0</v>
      </c>
      <c r="P783" s="8">
        <v>0</v>
      </c>
      <c r="Q783" s="8">
        <v>0</v>
      </c>
      <c r="R783" s="8">
        <v>15516</v>
      </c>
      <c r="S783" s="4">
        <f t="shared" si="79"/>
        <v>15516</v>
      </c>
      <c r="T783" s="6">
        <f t="shared" si="80"/>
        <v>0</v>
      </c>
      <c r="U783" s="4">
        <f t="shared" si="81"/>
        <v>15516</v>
      </c>
      <c r="V783" s="6">
        <f t="shared" si="82"/>
        <v>0</v>
      </c>
      <c r="W783" s="4">
        <f t="shared" si="83"/>
        <v>15516</v>
      </c>
      <c r="X783" s="6">
        <f t="shared" si="84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 t="s">
        <v>45</v>
      </c>
      <c r="F784" s="7" t="s">
        <v>46</v>
      </c>
      <c r="G784" s="7" t="s">
        <v>780</v>
      </c>
      <c r="H784" s="7" t="s">
        <v>781</v>
      </c>
      <c r="I784" s="7" t="s">
        <v>74</v>
      </c>
      <c r="J784" s="7" t="s">
        <v>75</v>
      </c>
      <c r="K784" s="7" t="s">
        <v>483</v>
      </c>
      <c r="L784" s="7" t="s">
        <v>788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4">
        <f t="shared" si="79"/>
        <v>0</v>
      </c>
      <c r="T784" s="6">
        <f t="shared" si="80"/>
        <v>0</v>
      </c>
      <c r="U784" s="4">
        <f t="shared" si="81"/>
        <v>0</v>
      </c>
      <c r="V784" s="6">
        <f t="shared" si="82"/>
        <v>0</v>
      </c>
      <c r="W784" s="4">
        <f t="shared" si="83"/>
        <v>0</v>
      </c>
      <c r="X784" s="6">
        <f t="shared" si="84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 t="s">
        <v>45</v>
      </c>
      <c r="F785" s="7" t="s">
        <v>46</v>
      </c>
      <c r="G785" s="7" t="s">
        <v>780</v>
      </c>
      <c r="H785" s="7" t="s">
        <v>781</v>
      </c>
      <c r="I785" s="7" t="s">
        <v>74</v>
      </c>
      <c r="J785" s="7" t="s">
        <v>75</v>
      </c>
      <c r="K785" s="7" t="s">
        <v>78</v>
      </c>
      <c r="L785" s="7" t="s">
        <v>79</v>
      </c>
      <c r="M785" s="8">
        <v>2600</v>
      </c>
      <c r="N785" s="8">
        <v>2600</v>
      </c>
      <c r="O785" s="8">
        <v>0</v>
      </c>
      <c r="P785" s="8">
        <v>2507.08</v>
      </c>
      <c r="Q785" s="8">
        <v>2507.08</v>
      </c>
      <c r="R785" s="8">
        <v>2600</v>
      </c>
      <c r="S785" s="4">
        <f t="shared" si="79"/>
        <v>92.920000000000073</v>
      </c>
      <c r="T785" s="6">
        <f t="shared" si="80"/>
        <v>0.96430000000000005</v>
      </c>
      <c r="U785" s="4">
        <f t="shared" si="81"/>
        <v>92.920000000000073</v>
      </c>
      <c r="V785" s="6">
        <f t="shared" si="82"/>
        <v>0.96430000000000005</v>
      </c>
      <c r="W785" s="4">
        <f t="shared" si="83"/>
        <v>92.920000000000073</v>
      </c>
      <c r="X785" s="6">
        <f t="shared" si="84"/>
        <v>0.96430000000000005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 t="s">
        <v>45</v>
      </c>
      <c r="F786" s="7" t="s">
        <v>46</v>
      </c>
      <c r="G786" s="7" t="s">
        <v>780</v>
      </c>
      <c r="H786" s="7" t="s">
        <v>781</v>
      </c>
      <c r="I786" s="7" t="s">
        <v>74</v>
      </c>
      <c r="J786" s="7" t="s">
        <v>75</v>
      </c>
      <c r="K786" s="7" t="s">
        <v>148</v>
      </c>
      <c r="L786" s="7" t="s">
        <v>789</v>
      </c>
      <c r="M786" s="8">
        <v>5000</v>
      </c>
      <c r="N786" s="8">
        <v>6515.49</v>
      </c>
      <c r="O786" s="8">
        <v>3505.03</v>
      </c>
      <c r="P786" s="8">
        <v>3004.33</v>
      </c>
      <c r="Q786" s="8">
        <v>3004.33</v>
      </c>
      <c r="R786" s="8">
        <v>5000</v>
      </c>
      <c r="S786" s="4">
        <f t="shared" si="79"/>
        <v>-1509.3600000000001</v>
      </c>
      <c r="T786" s="6">
        <f t="shared" si="80"/>
        <v>1.3019000000000001</v>
      </c>
      <c r="U786" s="4">
        <f t="shared" si="81"/>
        <v>6.1299999999996544</v>
      </c>
      <c r="V786" s="6">
        <f t="shared" si="82"/>
        <v>0.99909999999999999</v>
      </c>
      <c r="W786" s="4">
        <f t="shared" si="83"/>
        <v>-1509.3600000000001</v>
      </c>
      <c r="X786" s="6">
        <f t="shared" si="84"/>
        <v>1.3019000000000001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 t="s">
        <v>45</v>
      </c>
      <c r="F787" s="7" t="s">
        <v>46</v>
      </c>
      <c r="G787" s="7" t="s">
        <v>780</v>
      </c>
      <c r="H787" s="7" t="s">
        <v>781</v>
      </c>
      <c r="I787" s="7" t="s">
        <v>74</v>
      </c>
      <c r="J787" s="7" t="s">
        <v>75</v>
      </c>
      <c r="K787" s="7" t="s">
        <v>150</v>
      </c>
      <c r="L787" s="7" t="s">
        <v>790</v>
      </c>
      <c r="M787" s="8">
        <v>2500</v>
      </c>
      <c r="N787" s="8">
        <v>2500</v>
      </c>
      <c r="O787" s="8">
        <v>0</v>
      </c>
      <c r="P787" s="8">
        <v>2500</v>
      </c>
      <c r="Q787" s="8">
        <v>2500</v>
      </c>
      <c r="R787" s="8">
        <v>2500</v>
      </c>
      <c r="S787" s="4">
        <f t="shared" si="79"/>
        <v>0</v>
      </c>
      <c r="T787" s="6">
        <f t="shared" si="80"/>
        <v>1</v>
      </c>
      <c r="U787" s="4">
        <f t="shared" si="81"/>
        <v>0</v>
      </c>
      <c r="V787" s="6">
        <f t="shared" si="82"/>
        <v>1</v>
      </c>
      <c r="W787" s="4">
        <f t="shared" si="83"/>
        <v>0</v>
      </c>
      <c r="X787" s="6">
        <f t="shared" si="84"/>
        <v>1</v>
      </c>
    </row>
    <row r="788" spans="1:24" x14ac:dyDescent="0.2">
      <c r="A788" t="str">
        <f>IF(AND(ABS(S788)&gt;Input!$A$3,ABS(1-T788)&gt;Input!$A$4),MAX($A$3:A787)+1,"")</f>
        <v/>
      </c>
      <c r="B788">
        <f>IF(AND(ABS(U788)&gt;Input!$B$3,ABS(1-V788)&gt;Input!$B$4),MAX($B$3:B787)+1,"")</f>
        <v>35</v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 t="s">
        <v>45</v>
      </c>
      <c r="F788" s="7" t="s">
        <v>46</v>
      </c>
      <c r="G788" s="7" t="s">
        <v>780</v>
      </c>
      <c r="H788" s="7" t="s">
        <v>781</v>
      </c>
      <c r="I788" s="7" t="s">
        <v>74</v>
      </c>
      <c r="J788" s="7" t="s">
        <v>75</v>
      </c>
      <c r="K788" s="7" t="s">
        <v>287</v>
      </c>
      <c r="L788" s="7" t="s">
        <v>791</v>
      </c>
      <c r="M788" s="8">
        <v>0</v>
      </c>
      <c r="N788" s="8">
        <v>85000</v>
      </c>
      <c r="O788" s="8">
        <v>0</v>
      </c>
      <c r="P788" s="8">
        <v>9936.9</v>
      </c>
      <c r="Q788" s="8">
        <v>9936.9</v>
      </c>
      <c r="R788" s="8">
        <v>0</v>
      </c>
      <c r="S788" s="4">
        <f t="shared" si="79"/>
        <v>-9936.9</v>
      </c>
      <c r="T788" s="6">
        <f t="shared" si="80"/>
        <v>0</v>
      </c>
      <c r="U788" s="4">
        <f t="shared" si="81"/>
        <v>75063.100000000006</v>
      </c>
      <c r="V788" s="6">
        <f t="shared" si="82"/>
        <v>0.1169</v>
      </c>
      <c r="W788" s="4">
        <f t="shared" si="83"/>
        <v>-9936.9</v>
      </c>
      <c r="X788" s="6">
        <f t="shared" si="84"/>
        <v>0</v>
      </c>
    </row>
    <row r="789" spans="1:24" x14ac:dyDescent="0.2">
      <c r="A789">
        <f>IF(AND(ABS(S789)&gt;Input!$A$3,ABS(1-T789)&gt;Input!$A$4),MAX($A$3:A788)+1,"")</f>
        <v>78</v>
      </c>
      <c r="B789">
        <f>IF(AND(ABS(U789)&gt;Input!$B$3,ABS(1-V789)&gt;Input!$B$4),MAX($B$3:B788)+1,"")</f>
        <v>36</v>
      </c>
      <c r="C789">
        <f>IF(AND(ABS(W789)&gt;Input!$C$3,ABS(1-X789)&gt;Input!$C$4),MAX($C$3:C788)+1,"")</f>
        <v>82</v>
      </c>
      <c r="D789" t="str">
        <f>IF(E789="","",IF(AND(H789=H790,J789=J790),"",MAX($D$3:D788)+1))</f>
        <v/>
      </c>
      <c r="E789" s="7" t="s">
        <v>45</v>
      </c>
      <c r="F789" s="7" t="s">
        <v>46</v>
      </c>
      <c r="G789" s="7" t="s">
        <v>780</v>
      </c>
      <c r="H789" s="7" t="s">
        <v>781</v>
      </c>
      <c r="I789" s="7" t="s">
        <v>74</v>
      </c>
      <c r="J789" s="7" t="s">
        <v>75</v>
      </c>
      <c r="K789" s="7" t="s">
        <v>484</v>
      </c>
      <c r="L789" s="7" t="s">
        <v>792</v>
      </c>
      <c r="M789" s="8">
        <v>0</v>
      </c>
      <c r="N789" s="8">
        <v>60000</v>
      </c>
      <c r="O789" s="8">
        <v>0</v>
      </c>
      <c r="P789" s="8">
        <v>15301.5</v>
      </c>
      <c r="Q789" s="8">
        <v>15301.5</v>
      </c>
      <c r="R789" s="8">
        <v>0</v>
      </c>
      <c r="S789" s="4">
        <f t="shared" si="79"/>
        <v>-15301.5</v>
      </c>
      <c r="T789" s="6">
        <f t="shared" si="80"/>
        <v>0</v>
      </c>
      <c r="U789" s="4">
        <f t="shared" si="81"/>
        <v>44698.5</v>
      </c>
      <c r="V789" s="6">
        <f t="shared" si="82"/>
        <v>0.255</v>
      </c>
      <c r="W789" s="4">
        <f t="shared" si="83"/>
        <v>-15301.5</v>
      </c>
      <c r="X789" s="6">
        <f t="shared" si="84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 t="s">
        <v>45</v>
      </c>
      <c r="F790" s="7" t="s">
        <v>46</v>
      </c>
      <c r="G790" s="7" t="s">
        <v>780</v>
      </c>
      <c r="H790" s="7" t="s">
        <v>781</v>
      </c>
      <c r="I790" s="7" t="s">
        <v>74</v>
      </c>
      <c r="J790" s="7" t="s">
        <v>75</v>
      </c>
      <c r="K790" s="7" t="s">
        <v>337</v>
      </c>
      <c r="L790" s="7" t="s">
        <v>748</v>
      </c>
      <c r="M790" s="8">
        <v>1000</v>
      </c>
      <c r="N790" s="8">
        <v>1000</v>
      </c>
      <c r="O790" s="8">
        <v>0</v>
      </c>
      <c r="P790" s="8">
        <v>978.89</v>
      </c>
      <c r="Q790" s="8">
        <v>978.89</v>
      </c>
      <c r="R790" s="8">
        <v>1000</v>
      </c>
      <c r="S790" s="4">
        <f t="shared" si="79"/>
        <v>21.110000000000014</v>
      </c>
      <c r="T790" s="6">
        <f t="shared" si="80"/>
        <v>0.97889999999999999</v>
      </c>
      <c r="U790" s="4">
        <f t="shared" si="81"/>
        <v>21.110000000000014</v>
      </c>
      <c r="V790" s="6">
        <f t="shared" si="82"/>
        <v>0.97889999999999999</v>
      </c>
      <c r="W790" s="4">
        <f t="shared" si="83"/>
        <v>21.110000000000014</v>
      </c>
      <c r="X790" s="6">
        <f t="shared" si="84"/>
        <v>0.97889999999999999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 t="s">
        <v>45</v>
      </c>
      <c r="F791" s="7" t="s">
        <v>46</v>
      </c>
      <c r="G791" s="7" t="s">
        <v>780</v>
      </c>
      <c r="H791" s="7" t="s">
        <v>781</v>
      </c>
      <c r="I791" s="7" t="s">
        <v>74</v>
      </c>
      <c r="J791" s="7" t="s">
        <v>75</v>
      </c>
      <c r="K791" s="7" t="s">
        <v>152</v>
      </c>
      <c r="L791" s="7" t="s">
        <v>793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0</v>
      </c>
      <c r="S791" s="4">
        <f t="shared" si="79"/>
        <v>0</v>
      </c>
      <c r="T791" s="6">
        <f t="shared" si="80"/>
        <v>0</v>
      </c>
      <c r="U791" s="4">
        <f t="shared" si="81"/>
        <v>0</v>
      </c>
      <c r="V791" s="6">
        <f t="shared" si="82"/>
        <v>0</v>
      </c>
      <c r="W791" s="4">
        <f t="shared" si="83"/>
        <v>0</v>
      </c>
      <c r="X791" s="6">
        <f t="shared" si="84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 t="s">
        <v>45</v>
      </c>
      <c r="F792" s="7" t="s">
        <v>46</v>
      </c>
      <c r="G792" s="7" t="s">
        <v>780</v>
      </c>
      <c r="H792" s="7" t="s">
        <v>781</v>
      </c>
      <c r="I792" s="7" t="s">
        <v>74</v>
      </c>
      <c r="J792" s="7" t="s">
        <v>75</v>
      </c>
      <c r="K792" s="7" t="s">
        <v>86</v>
      </c>
      <c r="L792" s="7" t="s">
        <v>87</v>
      </c>
      <c r="M792" s="8">
        <v>300</v>
      </c>
      <c r="N792" s="8">
        <v>300</v>
      </c>
      <c r="O792" s="8">
        <v>0</v>
      </c>
      <c r="P792" s="8">
        <v>0</v>
      </c>
      <c r="Q792" s="8">
        <v>0</v>
      </c>
      <c r="R792" s="8">
        <v>300</v>
      </c>
      <c r="S792" s="4">
        <f t="shared" si="79"/>
        <v>300</v>
      </c>
      <c r="T792" s="6">
        <f t="shared" si="80"/>
        <v>0</v>
      </c>
      <c r="U792" s="4">
        <f t="shared" si="81"/>
        <v>300</v>
      </c>
      <c r="V792" s="6">
        <f t="shared" si="82"/>
        <v>0</v>
      </c>
      <c r="W792" s="4">
        <f t="shared" si="83"/>
        <v>300</v>
      </c>
      <c r="X792" s="6">
        <f t="shared" si="84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 t="s">
        <v>45</v>
      </c>
      <c r="F793" s="7" t="s">
        <v>46</v>
      </c>
      <c r="G793" s="7" t="s">
        <v>780</v>
      </c>
      <c r="H793" s="7" t="s">
        <v>781</v>
      </c>
      <c r="I793" s="7" t="s">
        <v>74</v>
      </c>
      <c r="J793" s="7" t="s">
        <v>75</v>
      </c>
      <c r="K793" s="7" t="s">
        <v>255</v>
      </c>
      <c r="L793" s="7" t="s">
        <v>794</v>
      </c>
      <c r="M793" s="8">
        <v>150</v>
      </c>
      <c r="N793" s="8">
        <v>150</v>
      </c>
      <c r="O793" s="8">
        <v>0</v>
      </c>
      <c r="P793" s="8">
        <v>125.8</v>
      </c>
      <c r="Q793" s="8">
        <v>125.8</v>
      </c>
      <c r="R793" s="8">
        <v>150</v>
      </c>
      <c r="S793" s="4">
        <f t="shared" si="79"/>
        <v>24.200000000000003</v>
      </c>
      <c r="T793" s="6">
        <f t="shared" si="80"/>
        <v>0.8387</v>
      </c>
      <c r="U793" s="4">
        <f t="shared" si="81"/>
        <v>24.200000000000003</v>
      </c>
      <c r="V793" s="6">
        <f t="shared" si="82"/>
        <v>0.8387</v>
      </c>
      <c r="W793" s="4">
        <f t="shared" si="83"/>
        <v>24.200000000000003</v>
      </c>
      <c r="X793" s="6">
        <f t="shared" si="84"/>
        <v>0.8387</v>
      </c>
    </row>
    <row r="794" spans="1:24" x14ac:dyDescent="0.2">
      <c r="A794">
        <f>IF(AND(ABS(S794)&gt;Input!$A$3,ABS(1-T794)&gt;Input!$A$4),MAX($A$3:A793)+1,"")</f>
        <v>79</v>
      </c>
      <c r="B794" t="str">
        <f>IF(AND(ABS(U794)&gt;Input!$B$3,ABS(1-V794)&gt;Input!$B$4),MAX($B$3:B793)+1,"")</f>
        <v/>
      </c>
      <c r="C794">
        <f>IF(AND(ABS(W794)&gt;Input!$C$3,ABS(1-X794)&gt;Input!$C$4),MAX($C$3:C793)+1,"")</f>
        <v>83</v>
      </c>
      <c r="D794" t="str">
        <f>IF(E794="","",IF(AND(H794=H795,J794=J795),"",MAX($D$3:D793)+1))</f>
        <v/>
      </c>
      <c r="E794" s="7" t="s">
        <v>45</v>
      </c>
      <c r="F794" s="7" t="s">
        <v>46</v>
      </c>
      <c r="G794" s="7" t="s">
        <v>780</v>
      </c>
      <c r="H794" s="7" t="s">
        <v>781</v>
      </c>
      <c r="I794" s="7" t="s">
        <v>74</v>
      </c>
      <c r="J794" s="7" t="s">
        <v>75</v>
      </c>
      <c r="K794" s="7" t="s">
        <v>90</v>
      </c>
      <c r="L794" s="7" t="s">
        <v>91</v>
      </c>
      <c r="M794" s="8">
        <v>1000</v>
      </c>
      <c r="N794" s="8">
        <v>30210.32</v>
      </c>
      <c r="O794" s="8">
        <v>478.62</v>
      </c>
      <c r="P794" s="8">
        <v>29731.7</v>
      </c>
      <c r="Q794" s="8">
        <v>29731.7</v>
      </c>
      <c r="R794" s="8">
        <v>1000</v>
      </c>
      <c r="S794" s="4">
        <f t="shared" si="79"/>
        <v>-29210.32</v>
      </c>
      <c r="T794" s="6">
        <f t="shared" si="80"/>
        <v>30.2103</v>
      </c>
      <c r="U794" s="4">
        <f t="shared" si="81"/>
        <v>0</v>
      </c>
      <c r="V794" s="6">
        <f t="shared" si="82"/>
        <v>1</v>
      </c>
      <c r="W794" s="4">
        <f t="shared" si="83"/>
        <v>-29210.32</v>
      </c>
      <c r="X794" s="6">
        <f t="shared" si="84"/>
        <v>30.2103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 t="s">
        <v>45</v>
      </c>
      <c r="F795" s="7" t="s">
        <v>46</v>
      </c>
      <c r="G795" s="7" t="s">
        <v>780</v>
      </c>
      <c r="H795" s="7" t="s">
        <v>781</v>
      </c>
      <c r="I795" s="7" t="s">
        <v>74</v>
      </c>
      <c r="J795" s="7" t="s">
        <v>75</v>
      </c>
      <c r="K795" s="7" t="s">
        <v>367</v>
      </c>
      <c r="L795" s="7" t="s">
        <v>368</v>
      </c>
      <c r="M795" s="8">
        <v>1000</v>
      </c>
      <c r="N795" s="8">
        <v>3350</v>
      </c>
      <c r="O795" s="8">
        <v>0</v>
      </c>
      <c r="P795" s="8">
        <v>3341.51</v>
      </c>
      <c r="Q795" s="8">
        <v>3341.51</v>
      </c>
      <c r="R795" s="8">
        <v>1000</v>
      </c>
      <c r="S795" s="4">
        <f t="shared" si="79"/>
        <v>-2341.5100000000002</v>
      </c>
      <c r="T795" s="6">
        <f t="shared" si="80"/>
        <v>3.3414999999999999</v>
      </c>
      <c r="U795" s="4">
        <f t="shared" si="81"/>
        <v>8.4899999999997817</v>
      </c>
      <c r="V795" s="6">
        <f t="shared" si="82"/>
        <v>0.99750000000000005</v>
      </c>
      <c r="W795" s="4">
        <f t="shared" si="83"/>
        <v>-2341.5100000000002</v>
      </c>
      <c r="X795" s="6">
        <f t="shared" si="84"/>
        <v>3.3414999999999999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 t="s">
        <v>45</v>
      </c>
      <c r="F796" s="7" t="s">
        <v>46</v>
      </c>
      <c r="G796" s="7" t="s">
        <v>780</v>
      </c>
      <c r="H796" s="7" t="s">
        <v>781</v>
      </c>
      <c r="I796" s="7" t="s">
        <v>74</v>
      </c>
      <c r="J796" s="7" t="s">
        <v>75</v>
      </c>
      <c r="K796" s="7" t="s">
        <v>779</v>
      </c>
      <c r="L796" s="7" t="s">
        <v>326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  <c r="S796" s="4">
        <f t="shared" si="79"/>
        <v>0</v>
      </c>
      <c r="T796" s="6">
        <f t="shared" si="80"/>
        <v>0</v>
      </c>
      <c r="U796" s="4">
        <f t="shared" si="81"/>
        <v>0</v>
      </c>
      <c r="V796" s="6">
        <f t="shared" si="82"/>
        <v>0</v>
      </c>
      <c r="W796" s="4">
        <f t="shared" si="83"/>
        <v>0</v>
      </c>
      <c r="X796" s="6">
        <f t="shared" si="84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>
        <f>IF(E797="","",IF(AND(H797=H798,J797=J798),"",MAX($D$3:D796)+1))</f>
        <v>95</v>
      </c>
      <c r="E797" s="7" t="s">
        <v>45</v>
      </c>
      <c r="F797" s="7" t="s">
        <v>46</v>
      </c>
      <c r="G797" s="7" t="s">
        <v>780</v>
      </c>
      <c r="H797" s="7" t="s">
        <v>781</v>
      </c>
      <c r="I797" s="7" t="s">
        <v>74</v>
      </c>
      <c r="J797" s="7" t="s">
        <v>75</v>
      </c>
      <c r="K797" s="7" t="s">
        <v>795</v>
      </c>
      <c r="L797" s="7" t="s">
        <v>796</v>
      </c>
      <c r="M797" s="8">
        <v>600</v>
      </c>
      <c r="N797" s="8">
        <v>600</v>
      </c>
      <c r="O797" s="8">
        <v>0</v>
      </c>
      <c r="P797" s="8">
        <v>596</v>
      </c>
      <c r="Q797" s="8">
        <v>596</v>
      </c>
      <c r="R797" s="8">
        <v>600</v>
      </c>
      <c r="S797" s="4">
        <f t="shared" si="79"/>
        <v>4</v>
      </c>
      <c r="T797" s="6">
        <f t="shared" si="80"/>
        <v>0.99329999999999996</v>
      </c>
      <c r="U797" s="4">
        <f t="shared" si="81"/>
        <v>4</v>
      </c>
      <c r="V797" s="6">
        <f t="shared" si="82"/>
        <v>0.99329999999999996</v>
      </c>
      <c r="W797" s="4">
        <f t="shared" si="83"/>
        <v>4</v>
      </c>
      <c r="X797" s="6">
        <f t="shared" si="84"/>
        <v>0.99329999999999996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 t="s">
        <v>45</v>
      </c>
      <c r="F798" s="7" t="s">
        <v>46</v>
      </c>
      <c r="G798" s="7" t="s">
        <v>797</v>
      </c>
      <c r="H798" s="7" t="s">
        <v>798</v>
      </c>
      <c r="I798" s="7" t="s">
        <v>49</v>
      </c>
      <c r="J798" s="7" t="s">
        <v>50</v>
      </c>
      <c r="K798" s="7" t="s">
        <v>51</v>
      </c>
      <c r="L798" s="7" t="s">
        <v>237</v>
      </c>
      <c r="M798" s="8">
        <v>76853</v>
      </c>
      <c r="N798" s="8">
        <v>76853</v>
      </c>
      <c r="O798" s="8">
        <v>0</v>
      </c>
      <c r="P798" s="8">
        <v>76853</v>
      </c>
      <c r="Q798" s="8">
        <v>76853</v>
      </c>
      <c r="R798" s="8">
        <v>76470</v>
      </c>
      <c r="S798" s="4">
        <f t="shared" si="79"/>
        <v>0</v>
      </c>
      <c r="T798" s="6">
        <f t="shared" si="80"/>
        <v>1</v>
      </c>
      <c r="U798" s="4">
        <f t="shared" si="81"/>
        <v>0</v>
      </c>
      <c r="V798" s="6">
        <f t="shared" si="82"/>
        <v>1</v>
      </c>
      <c r="W798" s="4">
        <f t="shared" si="83"/>
        <v>-383</v>
      </c>
      <c r="X798" s="6">
        <f t="shared" si="84"/>
        <v>1.0049999999999999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>
        <f>IF(AND(ABS(W799)&gt;Input!$C$3,ABS(1-X799)&gt;Input!$C$4),MAX($C$3:C798)+1,"")</f>
        <v>84</v>
      </c>
      <c r="D799" t="str">
        <f>IF(E799="","",IF(AND(H799=H800,J799=J800),"",MAX($D$3:D798)+1))</f>
        <v/>
      </c>
      <c r="E799" s="7" t="s">
        <v>45</v>
      </c>
      <c r="F799" s="7" t="s">
        <v>46</v>
      </c>
      <c r="G799" s="7" t="s">
        <v>797</v>
      </c>
      <c r="H799" s="7" t="s">
        <v>798</v>
      </c>
      <c r="I799" s="7" t="s">
        <v>49</v>
      </c>
      <c r="J799" s="7" t="s">
        <v>50</v>
      </c>
      <c r="K799" s="7" t="s">
        <v>1443</v>
      </c>
      <c r="L799" s="7" t="s">
        <v>1444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46242</v>
      </c>
      <c r="S799" s="4">
        <f t="shared" si="79"/>
        <v>0</v>
      </c>
      <c r="T799" s="6">
        <f t="shared" si="80"/>
        <v>0</v>
      </c>
      <c r="U799" s="4">
        <f t="shared" si="81"/>
        <v>0</v>
      </c>
      <c r="V799" s="6">
        <f t="shared" si="82"/>
        <v>0</v>
      </c>
      <c r="W799" s="4">
        <f t="shared" si="83"/>
        <v>46242</v>
      </c>
      <c r="X799" s="6">
        <f t="shared" si="84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 t="s">
        <v>45</v>
      </c>
      <c r="F800" s="7" t="s">
        <v>46</v>
      </c>
      <c r="G800" s="7" t="s">
        <v>797</v>
      </c>
      <c r="H800" s="7" t="s">
        <v>798</v>
      </c>
      <c r="I800" s="7" t="s">
        <v>49</v>
      </c>
      <c r="J800" s="7" t="s">
        <v>50</v>
      </c>
      <c r="K800" s="7" t="s">
        <v>210</v>
      </c>
      <c r="L800" s="7" t="s">
        <v>800</v>
      </c>
      <c r="M800" s="8">
        <v>31972</v>
      </c>
      <c r="N800" s="8">
        <v>31972</v>
      </c>
      <c r="O800" s="8">
        <v>0</v>
      </c>
      <c r="P800" s="8">
        <v>31972</v>
      </c>
      <c r="Q800" s="8">
        <v>31972</v>
      </c>
      <c r="R800" s="8">
        <v>31972</v>
      </c>
      <c r="S800" s="4">
        <f t="shared" si="79"/>
        <v>0</v>
      </c>
      <c r="T800" s="6">
        <f t="shared" si="80"/>
        <v>1</v>
      </c>
      <c r="U800" s="4">
        <f t="shared" si="81"/>
        <v>0</v>
      </c>
      <c r="V800" s="6">
        <f t="shared" si="82"/>
        <v>1</v>
      </c>
      <c r="W800" s="4">
        <f t="shared" si="83"/>
        <v>0</v>
      </c>
      <c r="X800" s="6">
        <f t="shared" si="84"/>
        <v>1</v>
      </c>
    </row>
    <row r="801" spans="1:24" x14ac:dyDescent="0.2">
      <c r="A801">
        <f>IF(AND(ABS(S801)&gt;Input!$A$3,ABS(1-T801)&gt;Input!$A$4),MAX($A$3:A800)+1,"")</f>
        <v>80</v>
      </c>
      <c r="B801" t="str">
        <f>IF(AND(ABS(U801)&gt;Input!$B$3,ABS(1-V801)&gt;Input!$B$4),MAX($B$3:B800)+1,"")</f>
        <v/>
      </c>
      <c r="C801">
        <f>IF(AND(ABS(W801)&gt;Input!$C$3,ABS(1-X801)&gt;Input!$C$4),MAX($C$3:C800)+1,"")</f>
        <v>85</v>
      </c>
      <c r="D801" t="str">
        <f>IF(E801="","",IF(AND(H801=H802,J801=J802),"",MAX($D$3:D800)+1))</f>
        <v/>
      </c>
      <c r="E801" s="7" t="s">
        <v>45</v>
      </c>
      <c r="F801" s="7" t="s">
        <v>46</v>
      </c>
      <c r="G801" s="7" t="s">
        <v>797</v>
      </c>
      <c r="H801" s="7" t="s">
        <v>798</v>
      </c>
      <c r="I801" s="7" t="s">
        <v>49</v>
      </c>
      <c r="J801" s="7" t="s">
        <v>50</v>
      </c>
      <c r="K801" s="7" t="s">
        <v>47</v>
      </c>
      <c r="L801" s="7" t="s">
        <v>801</v>
      </c>
      <c r="M801" s="8">
        <v>47751</v>
      </c>
      <c r="N801" s="8">
        <v>21954.48</v>
      </c>
      <c r="O801" s="8">
        <v>0</v>
      </c>
      <c r="P801" s="8">
        <v>21954.48</v>
      </c>
      <c r="Q801" s="8">
        <v>21954.48</v>
      </c>
      <c r="R801" s="8">
        <v>47751</v>
      </c>
      <c r="S801" s="4">
        <f t="shared" si="79"/>
        <v>25796.52</v>
      </c>
      <c r="T801" s="6">
        <f t="shared" si="80"/>
        <v>0.45979999999999999</v>
      </c>
      <c r="U801" s="4">
        <f t="shared" si="81"/>
        <v>0</v>
      </c>
      <c r="V801" s="6">
        <f t="shared" si="82"/>
        <v>1</v>
      </c>
      <c r="W801" s="4">
        <f t="shared" si="83"/>
        <v>25796.52</v>
      </c>
      <c r="X801" s="6">
        <f t="shared" si="84"/>
        <v>0.45979999999999999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 t="s">
        <v>45</v>
      </c>
      <c r="F802" s="7" t="s">
        <v>46</v>
      </c>
      <c r="G802" s="7" t="s">
        <v>797</v>
      </c>
      <c r="H802" s="7" t="s">
        <v>798</v>
      </c>
      <c r="I802" s="7" t="s">
        <v>49</v>
      </c>
      <c r="J802" s="7" t="s">
        <v>50</v>
      </c>
      <c r="K802" s="7" t="s">
        <v>576</v>
      </c>
      <c r="L802" s="7" t="s">
        <v>783</v>
      </c>
      <c r="M802" s="8">
        <v>30857</v>
      </c>
      <c r="N802" s="8">
        <v>30857</v>
      </c>
      <c r="O802" s="8">
        <v>0</v>
      </c>
      <c r="P802" s="8">
        <v>30857</v>
      </c>
      <c r="Q802" s="8">
        <v>30857</v>
      </c>
      <c r="R802" s="8">
        <v>30857</v>
      </c>
      <c r="S802" s="4">
        <f t="shared" si="79"/>
        <v>0</v>
      </c>
      <c r="T802" s="6">
        <f t="shared" si="80"/>
        <v>1</v>
      </c>
      <c r="U802" s="4">
        <f t="shared" si="81"/>
        <v>0</v>
      </c>
      <c r="V802" s="6">
        <f t="shared" si="82"/>
        <v>1</v>
      </c>
      <c r="W802" s="4">
        <f t="shared" si="83"/>
        <v>0</v>
      </c>
      <c r="X802" s="6">
        <f t="shared" si="84"/>
        <v>1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 t="s">
        <v>45</v>
      </c>
      <c r="F803" s="7" t="s">
        <v>46</v>
      </c>
      <c r="G803" s="7" t="s">
        <v>797</v>
      </c>
      <c r="H803" s="7" t="s">
        <v>798</v>
      </c>
      <c r="I803" s="7" t="s">
        <v>49</v>
      </c>
      <c r="J803" s="7" t="s">
        <v>50</v>
      </c>
      <c r="K803" s="7" t="s">
        <v>802</v>
      </c>
      <c r="L803" s="7" t="s">
        <v>803</v>
      </c>
      <c r="M803" s="8">
        <v>66142</v>
      </c>
      <c r="N803" s="8">
        <v>66142</v>
      </c>
      <c r="O803" s="8">
        <v>0</v>
      </c>
      <c r="P803" s="8">
        <v>66142</v>
      </c>
      <c r="Q803" s="8">
        <v>66142</v>
      </c>
      <c r="R803" s="8">
        <v>66142</v>
      </c>
      <c r="S803" s="4">
        <f t="shared" si="79"/>
        <v>0</v>
      </c>
      <c r="T803" s="6">
        <f t="shared" si="80"/>
        <v>1</v>
      </c>
      <c r="U803" s="4">
        <f t="shared" si="81"/>
        <v>0</v>
      </c>
      <c r="V803" s="6">
        <f t="shared" si="82"/>
        <v>1</v>
      </c>
      <c r="W803" s="4">
        <f t="shared" si="83"/>
        <v>0</v>
      </c>
      <c r="X803" s="6">
        <f t="shared" si="84"/>
        <v>1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 t="s">
        <v>45</v>
      </c>
      <c r="F804" s="7" t="s">
        <v>46</v>
      </c>
      <c r="G804" s="7" t="s">
        <v>797</v>
      </c>
      <c r="H804" s="7" t="s">
        <v>798</v>
      </c>
      <c r="I804" s="7" t="s">
        <v>49</v>
      </c>
      <c r="J804" s="7" t="s">
        <v>50</v>
      </c>
      <c r="K804" s="7" t="s">
        <v>804</v>
      </c>
      <c r="L804" s="7" t="s">
        <v>803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  <c r="R804" s="8">
        <v>0</v>
      </c>
      <c r="S804" s="4">
        <f t="shared" si="79"/>
        <v>0</v>
      </c>
      <c r="T804" s="6">
        <f t="shared" si="80"/>
        <v>0</v>
      </c>
      <c r="U804" s="4">
        <f t="shared" si="81"/>
        <v>0</v>
      </c>
      <c r="V804" s="6">
        <f t="shared" si="82"/>
        <v>0</v>
      </c>
      <c r="W804" s="4">
        <f t="shared" si="83"/>
        <v>0</v>
      </c>
      <c r="X804" s="6">
        <f t="shared" si="84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 t="s">
        <v>45</v>
      </c>
      <c r="F805" s="7" t="s">
        <v>46</v>
      </c>
      <c r="G805" s="7" t="s">
        <v>797</v>
      </c>
      <c r="H805" s="7" t="s">
        <v>798</v>
      </c>
      <c r="I805" s="7" t="s">
        <v>49</v>
      </c>
      <c r="J805" s="7" t="s">
        <v>50</v>
      </c>
      <c r="K805" s="7" t="s">
        <v>805</v>
      </c>
      <c r="L805" s="7" t="s">
        <v>803</v>
      </c>
      <c r="M805" s="8">
        <v>62901</v>
      </c>
      <c r="N805" s="8">
        <v>62901</v>
      </c>
      <c r="O805" s="8">
        <v>0</v>
      </c>
      <c r="P805" s="8">
        <v>62901</v>
      </c>
      <c r="Q805" s="8">
        <v>62901</v>
      </c>
      <c r="R805" s="8">
        <v>62901</v>
      </c>
      <c r="S805" s="4">
        <f t="shared" si="79"/>
        <v>0</v>
      </c>
      <c r="T805" s="6">
        <f t="shared" si="80"/>
        <v>1</v>
      </c>
      <c r="U805" s="4">
        <f t="shared" si="81"/>
        <v>0</v>
      </c>
      <c r="V805" s="6">
        <f t="shared" si="82"/>
        <v>1</v>
      </c>
      <c r="W805" s="4">
        <f t="shared" si="83"/>
        <v>0</v>
      </c>
      <c r="X805" s="6">
        <f t="shared" si="84"/>
        <v>1</v>
      </c>
    </row>
    <row r="806" spans="1:24" x14ac:dyDescent="0.2">
      <c r="A806">
        <f>IF(AND(ABS(S806)&gt;Input!$A$3,ABS(1-T806)&gt;Input!$A$4),MAX($A$3:A805)+1,"")</f>
        <v>81</v>
      </c>
      <c r="B806">
        <f>IF(AND(ABS(U806)&gt;Input!$B$3,ABS(1-V806)&gt;Input!$B$4),MAX($B$3:B805)+1,"")</f>
        <v>37</v>
      </c>
      <c r="C806">
        <f>IF(AND(ABS(W806)&gt;Input!$C$3,ABS(1-X806)&gt;Input!$C$4),MAX($C$3:C805)+1,"")</f>
        <v>86</v>
      </c>
      <c r="D806" t="str">
        <f>IF(E806="","",IF(AND(H806=H807,J806=J807),"",MAX($D$3:D805)+1))</f>
        <v/>
      </c>
      <c r="E806" s="7" t="s">
        <v>45</v>
      </c>
      <c r="F806" s="7" t="s">
        <v>46</v>
      </c>
      <c r="G806" s="7" t="s">
        <v>797</v>
      </c>
      <c r="H806" s="7" t="s">
        <v>798</v>
      </c>
      <c r="I806" s="7" t="s">
        <v>49</v>
      </c>
      <c r="J806" s="7" t="s">
        <v>50</v>
      </c>
      <c r="K806" s="7" t="s">
        <v>806</v>
      </c>
      <c r="L806" s="7" t="s">
        <v>803</v>
      </c>
      <c r="M806" s="8">
        <v>63401</v>
      </c>
      <c r="N806" s="8">
        <v>60251</v>
      </c>
      <c r="O806" s="8">
        <v>0</v>
      </c>
      <c r="P806" s="8">
        <v>48417.25</v>
      </c>
      <c r="Q806" s="8">
        <v>48417.25</v>
      </c>
      <c r="R806" s="8">
        <v>63401</v>
      </c>
      <c r="S806" s="4">
        <f t="shared" si="79"/>
        <v>14983.75</v>
      </c>
      <c r="T806" s="6">
        <f t="shared" si="80"/>
        <v>0.76370000000000005</v>
      </c>
      <c r="U806" s="4">
        <f t="shared" si="81"/>
        <v>11833.75</v>
      </c>
      <c r="V806" s="6">
        <f t="shared" si="82"/>
        <v>0.80359999999999998</v>
      </c>
      <c r="W806" s="4">
        <f t="shared" si="83"/>
        <v>14983.75</v>
      </c>
      <c r="X806" s="6">
        <f t="shared" si="84"/>
        <v>0.76370000000000005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 t="s">
        <v>45</v>
      </c>
      <c r="F807" s="7" t="s">
        <v>46</v>
      </c>
      <c r="G807" s="7" t="s">
        <v>797</v>
      </c>
      <c r="H807" s="7" t="s">
        <v>798</v>
      </c>
      <c r="I807" s="7" t="s">
        <v>49</v>
      </c>
      <c r="J807" s="7" t="s">
        <v>50</v>
      </c>
      <c r="K807" s="7" t="s">
        <v>195</v>
      </c>
      <c r="L807" s="7" t="s">
        <v>799</v>
      </c>
      <c r="M807" s="8">
        <v>52533</v>
      </c>
      <c r="N807" s="8">
        <v>52533</v>
      </c>
      <c r="O807" s="8">
        <v>0</v>
      </c>
      <c r="P807" s="8">
        <v>52533</v>
      </c>
      <c r="Q807" s="8">
        <v>52533</v>
      </c>
      <c r="R807" s="8">
        <v>52533</v>
      </c>
      <c r="S807" s="4">
        <f t="shared" si="79"/>
        <v>0</v>
      </c>
      <c r="T807" s="6">
        <f t="shared" si="80"/>
        <v>1</v>
      </c>
      <c r="U807" s="4">
        <f t="shared" si="81"/>
        <v>0</v>
      </c>
      <c r="V807" s="6">
        <f t="shared" si="82"/>
        <v>1</v>
      </c>
      <c r="W807" s="4">
        <f t="shared" si="83"/>
        <v>0</v>
      </c>
      <c r="X807" s="6">
        <f t="shared" si="84"/>
        <v>1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 t="s">
        <v>45</v>
      </c>
      <c r="F808" s="7" t="s">
        <v>46</v>
      </c>
      <c r="G808" s="7" t="s">
        <v>797</v>
      </c>
      <c r="H808" s="7" t="s">
        <v>798</v>
      </c>
      <c r="I808" s="7" t="s">
        <v>49</v>
      </c>
      <c r="J808" s="7" t="s">
        <v>50</v>
      </c>
      <c r="K808" s="7" t="s">
        <v>807</v>
      </c>
      <c r="L808" s="7" t="s">
        <v>808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  <c r="S808" s="4">
        <f t="shared" si="79"/>
        <v>0</v>
      </c>
      <c r="T808" s="6">
        <f t="shared" si="80"/>
        <v>0</v>
      </c>
      <c r="U808" s="4">
        <f t="shared" si="81"/>
        <v>0</v>
      </c>
      <c r="V808" s="6">
        <f t="shared" si="82"/>
        <v>0</v>
      </c>
      <c r="W808" s="4">
        <f t="shared" si="83"/>
        <v>0</v>
      </c>
      <c r="X808" s="6">
        <f t="shared" si="84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 t="s">
        <v>45</v>
      </c>
      <c r="F809" s="7" t="s">
        <v>46</v>
      </c>
      <c r="G809" s="7" t="s">
        <v>797</v>
      </c>
      <c r="H809" s="7" t="s">
        <v>798</v>
      </c>
      <c r="I809" s="7" t="s">
        <v>49</v>
      </c>
      <c r="J809" s="7" t="s">
        <v>50</v>
      </c>
      <c r="K809" s="7" t="s">
        <v>809</v>
      </c>
      <c r="L809" s="7" t="s">
        <v>810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0</v>
      </c>
      <c r="S809" s="4">
        <f t="shared" si="79"/>
        <v>0</v>
      </c>
      <c r="T809" s="6">
        <f t="shared" si="80"/>
        <v>0</v>
      </c>
      <c r="U809" s="4">
        <f t="shared" si="81"/>
        <v>0</v>
      </c>
      <c r="V809" s="6">
        <f t="shared" si="82"/>
        <v>0</v>
      </c>
      <c r="W809" s="4">
        <f t="shared" si="83"/>
        <v>0</v>
      </c>
      <c r="X809" s="6">
        <f t="shared" si="84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 t="s">
        <v>45</v>
      </c>
      <c r="F810" s="7" t="s">
        <v>46</v>
      </c>
      <c r="G810" s="7" t="s">
        <v>797</v>
      </c>
      <c r="H810" s="7" t="s">
        <v>798</v>
      </c>
      <c r="I810" s="7" t="s">
        <v>49</v>
      </c>
      <c r="J810" s="7" t="s">
        <v>50</v>
      </c>
      <c r="K810" s="7" t="s">
        <v>811</v>
      </c>
      <c r="L810" s="7" t="s">
        <v>812</v>
      </c>
      <c r="M810" s="8">
        <v>60660</v>
      </c>
      <c r="N810" s="8">
        <v>60660</v>
      </c>
      <c r="O810" s="8">
        <v>0</v>
      </c>
      <c r="P810" s="8">
        <v>60660</v>
      </c>
      <c r="Q810" s="8">
        <v>60660</v>
      </c>
      <c r="R810" s="8">
        <v>60660</v>
      </c>
      <c r="S810" s="4">
        <f t="shared" si="79"/>
        <v>0</v>
      </c>
      <c r="T810" s="6">
        <f t="shared" si="80"/>
        <v>1</v>
      </c>
      <c r="U810" s="4">
        <f t="shared" si="81"/>
        <v>0</v>
      </c>
      <c r="V810" s="6">
        <f t="shared" si="82"/>
        <v>1</v>
      </c>
      <c r="W810" s="4">
        <f t="shared" si="83"/>
        <v>0</v>
      </c>
      <c r="X810" s="6">
        <f t="shared" si="84"/>
        <v>1</v>
      </c>
    </row>
    <row r="811" spans="1:24" x14ac:dyDescent="0.2">
      <c r="A811">
        <f>IF(AND(ABS(S811)&gt;Input!$A$3,ABS(1-T811)&gt;Input!$A$4),MAX($A$3:A810)+1,"")</f>
        <v>82</v>
      </c>
      <c r="B811">
        <f>IF(AND(ABS(U811)&gt;Input!$B$3,ABS(1-V811)&gt;Input!$B$4),MAX($B$3:B810)+1,"")</f>
        <v>38</v>
      </c>
      <c r="C811">
        <f>IF(AND(ABS(W811)&gt;Input!$C$3,ABS(1-X811)&gt;Input!$C$4),MAX($C$3:C810)+1,"")</f>
        <v>87</v>
      </c>
      <c r="D811" t="str">
        <f>IF(E811="","",IF(AND(H811=H812,J811=J812),"",MAX($D$3:D810)+1))</f>
        <v/>
      </c>
      <c r="E811" s="7" t="s">
        <v>45</v>
      </c>
      <c r="F811" s="7" t="s">
        <v>46</v>
      </c>
      <c r="G811" s="7" t="s">
        <v>797</v>
      </c>
      <c r="H811" s="7" t="s">
        <v>798</v>
      </c>
      <c r="I811" s="7" t="s">
        <v>49</v>
      </c>
      <c r="J811" s="7" t="s">
        <v>50</v>
      </c>
      <c r="K811" s="7" t="s">
        <v>813</v>
      </c>
      <c r="L811" s="7" t="s">
        <v>814</v>
      </c>
      <c r="M811" s="8">
        <v>0</v>
      </c>
      <c r="N811" s="8">
        <v>51890</v>
      </c>
      <c r="O811" s="8">
        <v>0</v>
      </c>
      <c r="P811" s="8">
        <v>14652.74</v>
      </c>
      <c r="Q811" s="8">
        <v>14652.74</v>
      </c>
      <c r="R811" s="8">
        <v>0</v>
      </c>
      <c r="S811" s="4">
        <f t="shared" si="79"/>
        <v>-14652.74</v>
      </c>
      <c r="T811" s="6">
        <f t="shared" si="80"/>
        <v>0</v>
      </c>
      <c r="U811" s="4">
        <f t="shared" si="81"/>
        <v>37237.26</v>
      </c>
      <c r="V811" s="6">
        <f t="shared" si="82"/>
        <v>0.28239999999999998</v>
      </c>
      <c r="W811" s="4">
        <f t="shared" si="83"/>
        <v>-14652.74</v>
      </c>
      <c r="X811" s="6">
        <f t="shared" si="84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 t="s">
        <v>45</v>
      </c>
      <c r="F812" s="7" t="s">
        <v>46</v>
      </c>
      <c r="G812" s="7" t="s">
        <v>797</v>
      </c>
      <c r="H812" s="7" t="s">
        <v>798</v>
      </c>
      <c r="I812" s="7" t="s">
        <v>49</v>
      </c>
      <c r="J812" s="7" t="s">
        <v>50</v>
      </c>
      <c r="K812" s="7" t="s">
        <v>265</v>
      </c>
      <c r="L812" s="7" t="s">
        <v>815</v>
      </c>
      <c r="M812" s="8">
        <v>33227</v>
      </c>
      <c r="N812" s="8">
        <v>33227</v>
      </c>
      <c r="O812" s="8">
        <v>0</v>
      </c>
      <c r="P812" s="8">
        <v>33227</v>
      </c>
      <c r="Q812" s="8">
        <v>33227</v>
      </c>
      <c r="R812" s="8">
        <v>33227</v>
      </c>
      <c r="S812" s="4">
        <f t="shared" si="79"/>
        <v>0</v>
      </c>
      <c r="T812" s="6">
        <f t="shared" si="80"/>
        <v>1</v>
      </c>
      <c r="U812" s="4">
        <f t="shared" si="81"/>
        <v>0</v>
      </c>
      <c r="V812" s="6">
        <f t="shared" si="82"/>
        <v>1</v>
      </c>
      <c r="W812" s="4">
        <f t="shared" si="83"/>
        <v>0</v>
      </c>
      <c r="X812" s="6">
        <f t="shared" si="84"/>
        <v>1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 t="s">
        <v>45</v>
      </c>
      <c r="F813" s="7" t="s">
        <v>46</v>
      </c>
      <c r="G813" s="7" t="s">
        <v>797</v>
      </c>
      <c r="H813" s="7" t="s">
        <v>798</v>
      </c>
      <c r="I813" s="7" t="s">
        <v>49</v>
      </c>
      <c r="J813" s="7" t="s">
        <v>50</v>
      </c>
      <c r="K813" s="7" t="s">
        <v>816</v>
      </c>
      <c r="L813" s="7" t="s">
        <v>817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4">
        <f t="shared" si="79"/>
        <v>0</v>
      </c>
      <c r="T813" s="6">
        <f t="shared" si="80"/>
        <v>0</v>
      </c>
      <c r="U813" s="4">
        <f t="shared" si="81"/>
        <v>0</v>
      </c>
      <c r="V813" s="6">
        <f t="shared" si="82"/>
        <v>0</v>
      </c>
      <c r="W813" s="4">
        <f t="shared" si="83"/>
        <v>0</v>
      </c>
      <c r="X813" s="6">
        <f t="shared" si="84"/>
        <v>0</v>
      </c>
    </row>
    <row r="814" spans="1:24" x14ac:dyDescent="0.2">
      <c r="A814">
        <f>IF(AND(ABS(S814)&gt;Input!$A$3,ABS(1-T814)&gt;Input!$A$4),MAX($A$3:A813)+1,"")</f>
        <v>83</v>
      </c>
      <c r="B814" t="str">
        <f>IF(AND(ABS(U814)&gt;Input!$B$3,ABS(1-V814)&gt;Input!$B$4),MAX($B$3:B813)+1,"")</f>
        <v/>
      </c>
      <c r="C814">
        <f>IF(AND(ABS(W814)&gt;Input!$C$3,ABS(1-X814)&gt;Input!$C$4),MAX($C$3:C813)+1,"")</f>
        <v>88</v>
      </c>
      <c r="D814" t="str">
        <f>IF(E814="","",IF(AND(H814=H815,J814=J815),"",MAX($D$3:D813)+1))</f>
        <v/>
      </c>
      <c r="E814" s="7" t="s">
        <v>45</v>
      </c>
      <c r="F814" s="7" t="s">
        <v>46</v>
      </c>
      <c r="G814" s="7" t="s">
        <v>797</v>
      </c>
      <c r="H814" s="7" t="s">
        <v>798</v>
      </c>
      <c r="I814" s="7" t="s">
        <v>49</v>
      </c>
      <c r="J814" s="7" t="s">
        <v>50</v>
      </c>
      <c r="K814" s="7" t="s">
        <v>818</v>
      </c>
      <c r="L814" s="7" t="s">
        <v>819</v>
      </c>
      <c r="M814" s="8">
        <v>0</v>
      </c>
      <c r="N814" s="8">
        <v>26696.52</v>
      </c>
      <c r="O814" s="8">
        <v>0</v>
      </c>
      <c r="P814" s="8">
        <v>26654.36</v>
      </c>
      <c r="Q814" s="8">
        <v>26654.36</v>
      </c>
      <c r="R814" s="8">
        <v>0</v>
      </c>
      <c r="S814" s="4">
        <f t="shared" si="79"/>
        <v>-26654.36</v>
      </c>
      <c r="T814" s="6">
        <f t="shared" si="80"/>
        <v>0</v>
      </c>
      <c r="U814" s="4">
        <f t="shared" si="81"/>
        <v>42.159999999999854</v>
      </c>
      <c r="V814" s="6">
        <f t="shared" si="82"/>
        <v>0.99839999999999995</v>
      </c>
      <c r="W814" s="4">
        <f t="shared" si="83"/>
        <v>-26654.36</v>
      </c>
      <c r="X814" s="6">
        <f t="shared" si="84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 t="s">
        <v>45</v>
      </c>
      <c r="F815" s="7" t="s">
        <v>46</v>
      </c>
      <c r="G815" s="7" t="s">
        <v>797</v>
      </c>
      <c r="H815" s="7" t="s">
        <v>798</v>
      </c>
      <c r="I815" s="7" t="s">
        <v>49</v>
      </c>
      <c r="J815" s="7" t="s">
        <v>50</v>
      </c>
      <c r="K815" s="7" t="s">
        <v>820</v>
      </c>
      <c r="L815" s="7" t="s">
        <v>808</v>
      </c>
      <c r="M815" s="8">
        <v>66142</v>
      </c>
      <c r="N815" s="8">
        <v>66142</v>
      </c>
      <c r="O815" s="8">
        <v>0</v>
      </c>
      <c r="P815" s="8">
        <v>66142</v>
      </c>
      <c r="Q815" s="8">
        <v>66142</v>
      </c>
      <c r="R815" s="8">
        <v>66142</v>
      </c>
      <c r="S815" s="4">
        <f t="shared" si="79"/>
        <v>0</v>
      </c>
      <c r="T815" s="6">
        <f t="shared" si="80"/>
        <v>1</v>
      </c>
      <c r="U815" s="4">
        <f t="shared" si="81"/>
        <v>0</v>
      </c>
      <c r="V815" s="6">
        <f t="shared" si="82"/>
        <v>1</v>
      </c>
      <c r="W815" s="4">
        <f t="shared" si="83"/>
        <v>0</v>
      </c>
      <c r="X815" s="6">
        <f t="shared" si="84"/>
        <v>1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 t="s">
        <v>45</v>
      </c>
      <c r="F816" s="7" t="s">
        <v>46</v>
      </c>
      <c r="G816" s="7" t="s">
        <v>797</v>
      </c>
      <c r="H816" s="7" t="s">
        <v>798</v>
      </c>
      <c r="I816" s="7" t="s">
        <v>49</v>
      </c>
      <c r="J816" s="7" t="s">
        <v>50</v>
      </c>
      <c r="K816" s="7" t="s">
        <v>821</v>
      </c>
      <c r="L816" s="7" t="s">
        <v>808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4">
        <f t="shared" si="79"/>
        <v>0</v>
      </c>
      <c r="T816" s="6">
        <f t="shared" si="80"/>
        <v>0</v>
      </c>
      <c r="U816" s="4">
        <f t="shared" si="81"/>
        <v>0</v>
      </c>
      <c r="V816" s="6">
        <f t="shared" si="82"/>
        <v>0</v>
      </c>
      <c r="W816" s="4">
        <f t="shared" si="83"/>
        <v>0</v>
      </c>
      <c r="X816" s="6">
        <f t="shared" si="84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 t="s">
        <v>45</v>
      </c>
      <c r="F817" s="7" t="s">
        <v>46</v>
      </c>
      <c r="G817" s="7" t="s">
        <v>797</v>
      </c>
      <c r="H817" s="7" t="s">
        <v>798</v>
      </c>
      <c r="I817" s="7" t="s">
        <v>49</v>
      </c>
      <c r="J817" s="7" t="s">
        <v>50</v>
      </c>
      <c r="K817" s="7" t="s">
        <v>822</v>
      </c>
      <c r="L817" s="7" t="s">
        <v>823</v>
      </c>
      <c r="M817" s="8">
        <v>63901</v>
      </c>
      <c r="N817" s="8">
        <v>63901</v>
      </c>
      <c r="O817" s="8">
        <v>0</v>
      </c>
      <c r="P817" s="8">
        <v>63901</v>
      </c>
      <c r="Q817" s="8">
        <v>63901</v>
      </c>
      <c r="R817" s="8">
        <v>63901</v>
      </c>
      <c r="S817" s="4">
        <f t="shared" si="79"/>
        <v>0</v>
      </c>
      <c r="T817" s="6">
        <f t="shared" si="80"/>
        <v>1</v>
      </c>
      <c r="U817" s="4">
        <f t="shared" si="81"/>
        <v>0</v>
      </c>
      <c r="V817" s="6">
        <f t="shared" si="82"/>
        <v>1</v>
      </c>
      <c r="W817" s="4">
        <f t="shared" si="83"/>
        <v>0</v>
      </c>
      <c r="X817" s="6">
        <f t="shared" si="84"/>
        <v>1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 t="s">
        <v>45</v>
      </c>
      <c r="F818" s="7" t="s">
        <v>46</v>
      </c>
      <c r="G818" s="7" t="s">
        <v>797</v>
      </c>
      <c r="H818" s="7" t="s">
        <v>798</v>
      </c>
      <c r="I818" s="7" t="s">
        <v>49</v>
      </c>
      <c r="J818" s="7" t="s">
        <v>50</v>
      </c>
      <c r="K818" s="7" t="s">
        <v>60</v>
      </c>
      <c r="L818" s="7" t="s">
        <v>61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4">
        <f t="shared" si="79"/>
        <v>0</v>
      </c>
      <c r="T818" s="6">
        <f t="shared" si="80"/>
        <v>0</v>
      </c>
      <c r="U818" s="4">
        <f t="shared" si="81"/>
        <v>0</v>
      </c>
      <c r="V818" s="6">
        <f t="shared" si="82"/>
        <v>0</v>
      </c>
      <c r="W818" s="4">
        <f t="shared" si="83"/>
        <v>0</v>
      </c>
      <c r="X818" s="6">
        <f t="shared" si="84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 t="s">
        <v>45</v>
      </c>
      <c r="F819" s="7" t="s">
        <v>46</v>
      </c>
      <c r="G819" s="7" t="s">
        <v>797</v>
      </c>
      <c r="H819" s="7" t="s">
        <v>798</v>
      </c>
      <c r="I819" s="7" t="s">
        <v>49</v>
      </c>
      <c r="J819" s="7" t="s">
        <v>50</v>
      </c>
      <c r="K819" s="7" t="s">
        <v>221</v>
      </c>
      <c r="L819" s="7" t="s">
        <v>824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4">
        <f t="shared" si="79"/>
        <v>0</v>
      </c>
      <c r="T819" s="6">
        <f t="shared" si="80"/>
        <v>0</v>
      </c>
      <c r="U819" s="4">
        <f t="shared" si="81"/>
        <v>0</v>
      </c>
      <c r="V819" s="6">
        <f t="shared" si="82"/>
        <v>0</v>
      </c>
      <c r="W819" s="4">
        <f t="shared" si="83"/>
        <v>0</v>
      </c>
      <c r="X819" s="6">
        <f t="shared" si="84"/>
        <v>0</v>
      </c>
    </row>
    <row r="820" spans="1:24" x14ac:dyDescent="0.2">
      <c r="A820">
        <f>IF(AND(ABS(S820)&gt;Input!$A$3,ABS(1-T820)&gt;Input!$A$4),MAX($A$3:A819)+1,"")</f>
        <v>84</v>
      </c>
      <c r="B820" t="str">
        <f>IF(AND(ABS(U820)&gt;Input!$B$3,ABS(1-V820)&gt;Input!$B$4),MAX($B$3:B819)+1,"")</f>
        <v/>
      </c>
      <c r="C820">
        <f>IF(AND(ABS(W820)&gt;Input!$C$3,ABS(1-X820)&gt;Input!$C$4),MAX($C$3:C819)+1,"")</f>
        <v>89</v>
      </c>
      <c r="D820" t="str">
        <f>IF(E820="","",IF(AND(H820=H821,J820=J821),"",MAX($D$3:D819)+1))</f>
        <v/>
      </c>
      <c r="E820" s="7" t="s">
        <v>45</v>
      </c>
      <c r="F820" s="7" t="s">
        <v>46</v>
      </c>
      <c r="G820" s="7" t="s">
        <v>797</v>
      </c>
      <c r="H820" s="7" t="s">
        <v>798</v>
      </c>
      <c r="I820" s="7" t="s">
        <v>49</v>
      </c>
      <c r="J820" s="7" t="s">
        <v>50</v>
      </c>
      <c r="K820" s="7" t="s">
        <v>585</v>
      </c>
      <c r="L820" s="7" t="s">
        <v>825</v>
      </c>
      <c r="M820" s="8">
        <v>19576</v>
      </c>
      <c r="N820" s="8">
        <v>16076</v>
      </c>
      <c r="O820" s="8">
        <v>0</v>
      </c>
      <c r="P820" s="8">
        <v>8265.65</v>
      </c>
      <c r="Q820" s="8">
        <v>8265.65</v>
      </c>
      <c r="R820" s="8">
        <v>19576</v>
      </c>
      <c r="S820" s="4">
        <f t="shared" si="79"/>
        <v>11310.35</v>
      </c>
      <c r="T820" s="6">
        <f t="shared" si="80"/>
        <v>0.42220000000000002</v>
      </c>
      <c r="U820" s="4">
        <f t="shared" si="81"/>
        <v>7810.35</v>
      </c>
      <c r="V820" s="6">
        <f t="shared" si="82"/>
        <v>0.51419999999999999</v>
      </c>
      <c r="W820" s="4">
        <f t="shared" si="83"/>
        <v>11310.35</v>
      </c>
      <c r="X820" s="6">
        <f t="shared" si="84"/>
        <v>0.42220000000000002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 t="s">
        <v>45</v>
      </c>
      <c r="F821" s="7" t="s">
        <v>46</v>
      </c>
      <c r="G821" s="7" t="s">
        <v>797</v>
      </c>
      <c r="H821" s="7" t="s">
        <v>798</v>
      </c>
      <c r="I821" s="7" t="s">
        <v>49</v>
      </c>
      <c r="J821" s="7" t="s">
        <v>50</v>
      </c>
      <c r="K821" s="7" t="s">
        <v>680</v>
      </c>
      <c r="L821" s="7" t="s">
        <v>825</v>
      </c>
      <c r="M821" s="8">
        <v>19576</v>
      </c>
      <c r="N821" s="8">
        <v>23076</v>
      </c>
      <c r="O821" s="8">
        <v>0</v>
      </c>
      <c r="P821" s="8">
        <v>22171.7</v>
      </c>
      <c r="Q821" s="8">
        <v>22171.7</v>
      </c>
      <c r="R821" s="8">
        <v>19576</v>
      </c>
      <c r="S821" s="4">
        <f t="shared" si="79"/>
        <v>-2595.7000000000007</v>
      </c>
      <c r="T821" s="6">
        <f t="shared" si="80"/>
        <v>1.1326000000000001</v>
      </c>
      <c r="U821" s="4">
        <f t="shared" si="81"/>
        <v>904.29999999999927</v>
      </c>
      <c r="V821" s="6">
        <f t="shared" si="82"/>
        <v>0.96079999999999999</v>
      </c>
      <c r="W821" s="4">
        <f t="shared" si="83"/>
        <v>-2595.7000000000007</v>
      </c>
      <c r="X821" s="6">
        <f t="shared" si="84"/>
        <v>1.1326000000000001</v>
      </c>
    </row>
    <row r="822" spans="1:24" x14ac:dyDescent="0.2">
      <c r="A822">
        <f>IF(AND(ABS(S822)&gt;Input!$A$3,ABS(1-T822)&gt;Input!$A$4),MAX($A$3:A821)+1,"")</f>
        <v>85</v>
      </c>
      <c r="B822" t="str">
        <f>IF(AND(ABS(U822)&gt;Input!$B$3,ABS(1-V822)&gt;Input!$B$4),MAX($B$3:B821)+1,"")</f>
        <v/>
      </c>
      <c r="C822">
        <f>IF(AND(ABS(W822)&gt;Input!$C$3,ABS(1-X822)&gt;Input!$C$4),MAX($C$3:C821)+1,"")</f>
        <v>90</v>
      </c>
      <c r="D822" t="str">
        <f>IF(E822="","",IF(AND(H822=H823,J822=J823),"",MAX($D$3:D821)+1))</f>
        <v/>
      </c>
      <c r="E822" s="7" t="s">
        <v>45</v>
      </c>
      <c r="F822" s="7" t="s">
        <v>46</v>
      </c>
      <c r="G822" s="7" t="s">
        <v>797</v>
      </c>
      <c r="H822" s="7" t="s">
        <v>798</v>
      </c>
      <c r="I822" s="7" t="s">
        <v>49</v>
      </c>
      <c r="J822" s="7" t="s">
        <v>50</v>
      </c>
      <c r="K822" s="7" t="s">
        <v>826</v>
      </c>
      <c r="L822" s="7" t="s">
        <v>827</v>
      </c>
      <c r="M822" s="8">
        <v>25945</v>
      </c>
      <c r="N822" s="8">
        <v>782</v>
      </c>
      <c r="O822" s="8">
        <v>0</v>
      </c>
      <c r="P822" s="8">
        <v>782</v>
      </c>
      <c r="Q822" s="8">
        <v>782</v>
      </c>
      <c r="R822" s="8">
        <v>25945</v>
      </c>
      <c r="S822" s="4">
        <f t="shared" si="79"/>
        <v>25163</v>
      </c>
      <c r="T822" s="6">
        <f t="shared" si="80"/>
        <v>3.0099999999999998E-2</v>
      </c>
      <c r="U822" s="4">
        <f t="shared" si="81"/>
        <v>0</v>
      </c>
      <c r="V822" s="6">
        <f t="shared" si="82"/>
        <v>1</v>
      </c>
      <c r="W822" s="4">
        <f t="shared" si="83"/>
        <v>25163</v>
      </c>
      <c r="X822" s="6">
        <f t="shared" si="84"/>
        <v>3.0099999999999998E-2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 t="s">
        <v>45</v>
      </c>
      <c r="F823" s="7" t="s">
        <v>46</v>
      </c>
      <c r="G823" s="7" t="s">
        <v>797</v>
      </c>
      <c r="H823" s="7" t="s">
        <v>798</v>
      </c>
      <c r="I823" s="7" t="s">
        <v>49</v>
      </c>
      <c r="J823" s="7" t="s">
        <v>50</v>
      </c>
      <c r="K823" s="7" t="s">
        <v>110</v>
      </c>
      <c r="L823" s="7" t="s">
        <v>111</v>
      </c>
      <c r="M823" s="8">
        <v>2500</v>
      </c>
      <c r="N823" s="8">
        <v>6000</v>
      </c>
      <c r="O823" s="8">
        <v>0</v>
      </c>
      <c r="P823" s="8">
        <v>4640.2</v>
      </c>
      <c r="Q823" s="8">
        <v>4640.2</v>
      </c>
      <c r="R823" s="8">
        <v>2500</v>
      </c>
      <c r="S823" s="4">
        <f t="shared" si="79"/>
        <v>-2140.1999999999998</v>
      </c>
      <c r="T823" s="6">
        <f t="shared" si="80"/>
        <v>1.8561000000000001</v>
      </c>
      <c r="U823" s="4">
        <f t="shared" si="81"/>
        <v>1359.8000000000002</v>
      </c>
      <c r="V823" s="6">
        <f t="shared" si="82"/>
        <v>0.77339999999999998</v>
      </c>
      <c r="W823" s="4">
        <f t="shared" si="83"/>
        <v>-2140.1999999999998</v>
      </c>
      <c r="X823" s="6">
        <f t="shared" si="84"/>
        <v>1.8561000000000001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 t="s">
        <v>45</v>
      </c>
      <c r="F824" s="7" t="s">
        <v>46</v>
      </c>
      <c r="G824" s="7" t="s">
        <v>797</v>
      </c>
      <c r="H824" s="7" t="s">
        <v>798</v>
      </c>
      <c r="I824" s="7" t="s">
        <v>49</v>
      </c>
      <c r="J824" s="7" t="s">
        <v>50</v>
      </c>
      <c r="K824" s="7" t="s">
        <v>112</v>
      </c>
      <c r="L824" s="7" t="s">
        <v>828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4">
        <f t="shared" si="79"/>
        <v>0</v>
      </c>
      <c r="T824" s="6">
        <f t="shared" si="80"/>
        <v>0</v>
      </c>
      <c r="U824" s="4">
        <f t="shared" si="81"/>
        <v>0</v>
      </c>
      <c r="V824" s="6">
        <f t="shared" si="82"/>
        <v>0</v>
      </c>
      <c r="W824" s="4">
        <f t="shared" si="83"/>
        <v>0</v>
      </c>
      <c r="X824" s="6">
        <f t="shared" si="84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 t="s">
        <v>45</v>
      </c>
      <c r="F825" s="7" t="s">
        <v>46</v>
      </c>
      <c r="G825" s="7" t="s">
        <v>797</v>
      </c>
      <c r="H825" s="7" t="s">
        <v>798</v>
      </c>
      <c r="I825" s="7" t="s">
        <v>49</v>
      </c>
      <c r="J825" s="7" t="s">
        <v>50</v>
      </c>
      <c r="K825" s="7" t="s">
        <v>684</v>
      </c>
      <c r="L825" s="7" t="s">
        <v>829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4">
        <f t="shared" si="79"/>
        <v>0</v>
      </c>
      <c r="T825" s="6">
        <f t="shared" si="80"/>
        <v>0</v>
      </c>
      <c r="U825" s="4">
        <f t="shared" si="81"/>
        <v>0</v>
      </c>
      <c r="V825" s="6">
        <f t="shared" si="82"/>
        <v>0</v>
      </c>
      <c r="W825" s="4">
        <f t="shared" si="83"/>
        <v>0</v>
      </c>
      <c r="X825" s="6">
        <f t="shared" si="84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 t="s">
        <v>45</v>
      </c>
      <c r="F826" s="7" t="s">
        <v>46</v>
      </c>
      <c r="G826" s="7" t="s">
        <v>797</v>
      </c>
      <c r="H826" s="7" t="s">
        <v>798</v>
      </c>
      <c r="I826" s="7" t="s">
        <v>49</v>
      </c>
      <c r="J826" s="7" t="s">
        <v>50</v>
      </c>
      <c r="K826" s="7" t="s">
        <v>62</v>
      </c>
      <c r="L826" s="7" t="s">
        <v>63</v>
      </c>
      <c r="M826" s="8">
        <v>7250</v>
      </c>
      <c r="N826" s="8">
        <v>8000</v>
      </c>
      <c r="O826" s="8">
        <v>0</v>
      </c>
      <c r="P826" s="8">
        <v>8000</v>
      </c>
      <c r="Q826" s="8">
        <v>8000</v>
      </c>
      <c r="R826" s="8">
        <v>7250</v>
      </c>
      <c r="S826" s="4">
        <f t="shared" si="79"/>
        <v>-750</v>
      </c>
      <c r="T826" s="6">
        <f t="shared" si="80"/>
        <v>1.1033999999999999</v>
      </c>
      <c r="U826" s="4">
        <f t="shared" si="81"/>
        <v>0</v>
      </c>
      <c r="V826" s="6">
        <f t="shared" si="82"/>
        <v>1</v>
      </c>
      <c r="W826" s="4">
        <f t="shared" si="83"/>
        <v>-750</v>
      </c>
      <c r="X826" s="6">
        <f t="shared" si="84"/>
        <v>1.1033999999999999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>
        <f>IF(E827="","",IF(AND(H827=H828,J827=J828),"",MAX($D$3:D826)+1))</f>
        <v>96</v>
      </c>
      <c r="E827" s="7" t="s">
        <v>45</v>
      </c>
      <c r="F827" s="7" t="s">
        <v>46</v>
      </c>
      <c r="G827" s="7" t="s">
        <v>797</v>
      </c>
      <c r="H827" s="7" t="s">
        <v>798</v>
      </c>
      <c r="I827" s="7" t="s">
        <v>49</v>
      </c>
      <c r="J827" s="7" t="s">
        <v>50</v>
      </c>
      <c r="K827" s="7" t="s">
        <v>129</v>
      </c>
      <c r="L827" s="7" t="s">
        <v>130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4">
        <f t="shared" si="79"/>
        <v>0</v>
      </c>
      <c r="T827" s="6">
        <f t="shared" si="80"/>
        <v>0</v>
      </c>
      <c r="U827" s="4">
        <f t="shared" si="81"/>
        <v>0</v>
      </c>
      <c r="V827" s="6">
        <f t="shared" si="82"/>
        <v>0</v>
      </c>
      <c r="W827" s="4">
        <f t="shared" si="83"/>
        <v>0</v>
      </c>
      <c r="X827" s="6">
        <f t="shared" si="84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 t="s">
        <v>45</v>
      </c>
      <c r="F828" s="7" t="s">
        <v>46</v>
      </c>
      <c r="G828" s="7" t="s">
        <v>797</v>
      </c>
      <c r="H828" s="7" t="s">
        <v>798</v>
      </c>
      <c r="I828" s="7" t="s">
        <v>64</v>
      </c>
      <c r="J828" s="7" t="s">
        <v>65</v>
      </c>
      <c r="K828" s="7" t="s">
        <v>66</v>
      </c>
      <c r="L828" s="7" t="s">
        <v>67</v>
      </c>
      <c r="M828" s="8">
        <v>3500</v>
      </c>
      <c r="N828" s="8">
        <v>3500</v>
      </c>
      <c r="O828" s="8">
        <v>0</v>
      </c>
      <c r="P828" s="8">
        <v>2496.6999999999998</v>
      </c>
      <c r="Q828" s="8">
        <v>2496.6999999999998</v>
      </c>
      <c r="R828" s="8">
        <v>3500</v>
      </c>
      <c r="S828" s="4">
        <f t="shared" si="79"/>
        <v>1003.3000000000002</v>
      </c>
      <c r="T828" s="6">
        <f t="shared" si="80"/>
        <v>0.71330000000000005</v>
      </c>
      <c r="U828" s="4">
        <f t="shared" si="81"/>
        <v>1003.3000000000002</v>
      </c>
      <c r="V828" s="6">
        <f t="shared" si="82"/>
        <v>0.71330000000000005</v>
      </c>
      <c r="W828" s="4">
        <f t="shared" si="83"/>
        <v>1003.3000000000002</v>
      </c>
      <c r="X828" s="6">
        <f t="shared" si="84"/>
        <v>0.71330000000000005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 t="s">
        <v>45</v>
      </c>
      <c r="F829" s="7" t="s">
        <v>46</v>
      </c>
      <c r="G829" s="7" t="s">
        <v>797</v>
      </c>
      <c r="H829" s="7" t="s">
        <v>798</v>
      </c>
      <c r="I829" s="7" t="s">
        <v>64</v>
      </c>
      <c r="J829" s="7" t="s">
        <v>65</v>
      </c>
      <c r="K829" s="7" t="s">
        <v>70</v>
      </c>
      <c r="L829" s="7" t="s">
        <v>71</v>
      </c>
      <c r="M829" s="8">
        <v>7000</v>
      </c>
      <c r="N829" s="8">
        <v>7000</v>
      </c>
      <c r="O829" s="8">
        <v>0</v>
      </c>
      <c r="P829" s="8">
        <v>5393.56</v>
      </c>
      <c r="Q829" s="8">
        <v>5393.56</v>
      </c>
      <c r="R829" s="8">
        <v>7000</v>
      </c>
      <c r="S829" s="4">
        <f t="shared" si="79"/>
        <v>1606.4399999999996</v>
      </c>
      <c r="T829" s="6">
        <f t="shared" si="80"/>
        <v>0.77049999999999996</v>
      </c>
      <c r="U829" s="4">
        <f t="shared" si="81"/>
        <v>1606.4399999999996</v>
      </c>
      <c r="V829" s="6">
        <f t="shared" si="82"/>
        <v>0.77049999999999996</v>
      </c>
      <c r="W829" s="4">
        <f t="shared" si="83"/>
        <v>1606.4399999999996</v>
      </c>
      <c r="X829" s="6">
        <f t="shared" si="84"/>
        <v>0.77049999999999996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 t="s">
        <v>45</v>
      </c>
      <c r="F830" s="7" t="s">
        <v>46</v>
      </c>
      <c r="G830" s="7" t="s">
        <v>797</v>
      </c>
      <c r="H830" s="7" t="s">
        <v>798</v>
      </c>
      <c r="I830" s="7" t="s">
        <v>64</v>
      </c>
      <c r="J830" s="7" t="s">
        <v>65</v>
      </c>
      <c r="K830" s="7" t="s">
        <v>830</v>
      </c>
      <c r="L830" s="7" t="s">
        <v>831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4">
        <f t="shared" si="79"/>
        <v>0</v>
      </c>
      <c r="T830" s="6">
        <f t="shared" si="80"/>
        <v>0</v>
      </c>
      <c r="U830" s="4">
        <f t="shared" si="81"/>
        <v>0</v>
      </c>
      <c r="V830" s="6">
        <f t="shared" si="82"/>
        <v>0</v>
      </c>
      <c r="W830" s="4">
        <f t="shared" si="83"/>
        <v>0</v>
      </c>
      <c r="X830" s="6">
        <f t="shared" si="84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 t="s">
        <v>45</v>
      </c>
      <c r="F831" s="7" t="s">
        <v>46</v>
      </c>
      <c r="G831" s="7" t="s">
        <v>797</v>
      </c>
      <c r="H831" s="7" t="s">
        <v>798</v>
      </c>
      <c r="I831" s="7" t="s">
        <v>64</v>
      </c>
      <c r="J831" s="7" t="s">
        <v>65</v>
      </c>
      <c r="K831" s="7" t="s">
        <v>133</v>
      </c>
      <c r="L831" s="7" t="s">
        <v>134</v>
      </c>
      <c r="M831" s="8">
        <v>250</v>
      </c>
      <c r="N831" s="8">
        <v>250</v>
      </c>
      <c r="O831" s="8">
        <v>0</v>
      </c>
      <c r="P831" s="8">
        <v>0</v>
      </c>
      <c r="Q831" s="8">
        <v>0</v>
      </c>
      <c r="R831" s="8">
        <v>250</v>
      </c>
      <c r="S831" s="4">
        <f t="shared" si="79"/>
        <v>250</v>
      </c>
      <c r="T831" s="6">
        <f t="shared" si="80"/>
        <v>0</v>
      </c>
      <c r="U831" s="4">
        <f t="shared" si="81"/>
        <v>250</v>
      </c>
      <c r="V831" s="6">
        <f t="shared" si="82"/>
        <v>0</v>
      </c>
      <c r="W831" s="4">
        <f t="shared" si="83"/>
        <v>250</v>
      </c>
      <c r="X831" s="6">
        <f t="shared" si="84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 t="s">
        <v>45</v>
      </c>
      <c r="F832" s="7" t="s">
        <v>46</v>
      </c>
      <c r="G832" s="7" t="s">
        <v>797</v>
      </c>
      <c r="H832" s="7" t="s">
        <v>798</v>
      </c>
      <c r="I832" s="7" t="s">
        <v>64</v>
      </c>
      <c r="J832" s="7" t="s">
        <v>65</v>
      </c>
      <c r="K832" s="7" t="s">
        <v>72</v>
      </c>
      <c r="L832" s="7" t="s">
        <v>73</v>
      </c>
      <c r="M832" s="8">
        <v>6500</v>
      </c>
      <c r="N832" s="8">
        <v>939</v>
      </c>
      <c r="O832" s="8">
        <v>0</v>
      </c>
      <c r="P832" s="8">
        <v>0</v>
      </c>
      <c r="Q832" s="8">
        <v>0</v>
      </c>
      <c r="R832" s="8">
        <v>6500</v>
      </c>
      <c r="S832" s="4">
        <f t="shared" si="79"/>
        <v>6500</v>
      </c>
      <c r="T832" s="6">
        <f t="shared" si="80"/>
        <v>0</v>
      </c>
      <c r="U832" s="4">
        <f t="shared" si="81"/>
        <v>939</v>
      </c>
      <c r="V832" s="6">
        <f t="shared" si="82"/>
        <v>0</v>
      </c>
      <c r="W832" s="4">
        <f t="shared" si="83"/>
        <v>6500</v>
      </c>
      <c r="X832" s="6">
        <f t="shared" si="84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 t="s">
        <v>45</v>
      </c>
      <c r="F833" s="7" t="s">
        <v>46</v>
      </c>
      <c r="G833" s="7" t="s">
        <v>797</v>
      </c>
      <c r="H833" s="7" t="s">
        <v>798</v>
      </c>
      <c r="I833" s="7" t="s">
        <v>64</v>
      </c>
      <c r="J833" s="7" t="s">
        <v>65</v>
      </c>
      <c r="K833" s="7" t="s">
        <v>832</v>
      </c>
      <c r="L833" s="7" t="s">
        <v>597</v>
      </c>
      <c r="M833" s="8">
        <v>40000</v>
      </c>
      <c r="N833" s="8">
        <v>40000</v>
      </c>
      <c r="O833" s="8">
        <v>0</v>
      </c>
      <c r="P833" s="8">
        <v>37956.639999999999</v>
      </c>
      <c r="Q833" s="8">
        <v>37956.639999999999</v>
      </c>
      <c r="R833" s="8">
        <v>40000</v>
      </c>
      <c r="S833" s="4">
        <f t="shared" si="79"/>
        <v>2043.3600000000006</v>
      </c>
      <c r="T833" s="6">
        <f t="shared" si="80"/>
        <v>0.94889999999999997</v>
      </c>
      <c r="U833" s="4">
        <f t="shared" si="81"/>
        <v>2043.3600000000006</v>
      </c>
      <c r="V833" s="6">
        <f t="shared" si="82"/>
        <v>0.94889999999999997</v>
      </c>
      <c r="W833" s="4">
        <f t="shared" si="83"/>
        <v>2043.3600000000006</v>
      </c>
      <c r="X833" s="6">
        <f t="shared" si="84"/>
        <v>0.94889999999999997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>
        <f>IF(E834="","",IF(AND(H834=H835,J834=J835),"",MAX($D$3:D833)+1))</f>
        <v>97</v>
      </c>
      <c r="E834" s="7" t="s">
        <v>45</v>
      </c>
      <c r="F834" s="7" t="s">
        <v>46</v>
      </c>
      <c r="G834" s="7" t="s">
        <v>797</v>
      </c>
      <c r="H834" s="7" t="s">
        <v>798</v>
      </c>
      <c r="I834" s="7" t="s">
        <v>64</v>
      </c>
      <c r="J834" s="7" t="s">
        <v>65</v>
      </c>
      <c r="K834" s="7" t="s">
        <v>833</v>
      </c>
      <c r="L834" s="7" t="s">
        <v>834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  <c r="R834" s="8">
        <v>0</v>
      </c>
      <c r="S834" s="4">
        <f t="shared" si="79"/>
        <v>0</v>
      </c>
      <c r="T834" s="6">
        <f t="shared" si="80"/>
        <v>0</v>
      </c>
      <c r="U834" s="4">
        <f t="shared" si="81"/>
        <v>0</v>
      </c>
      <c r="V834" s="6">
        <f t="shared" si="82"/>
        <v>0</v>
      </c>
      <c r="W834" s="4">
        <f t="shared" si="83"/>
        <v>0</v>
      </c>
      <c r="X834" s="6">
        <f t="shared" si="84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 t="s">
        <v>45</v>
      </c>
      <c r="F835" s="7" t="s">
        <v>46</v>
      </c>
      <c r="G835" s="7" t="s">
        <v>797</v>
      </c>
      <c r="H835" s="7" t="s">
        <v>798</v>
      </c>
      <c r="I835" s="7" t="s">
        <v>74</v>
      </c>
      <c r="J835" s="7" t="s">
        <v>75</v>
      </c>
      <c r="K835" s="7" t="s">
        <v>76</v>
      </c>
      <c r="L835" s="7" t="s">
        <v>77</v>
      </c>
      <c r="M835" s="8">
        <v>4500</v>
      </c>
      <c r="N835" s="8">
        <v>4500</v>
      </c>
      <c r="O835" s="8">
        <v>0</v>
      </c>
      <c r="P835" s="8">
        <v>2438.9299999999998</v>
      </c>
      <c r="Q835" s="8">
        <v>2438.9299999999998</v>
      </c>
      <c r="R835" s="8">
        <v>4500</v>
      </c>
      <c r="S835" s="4">
        <f t="shared" si="79"/>
        <v>2061.0700000000002</v>
      </c>
      <c r="T835" s="6">
        <f t="shared" si="80"/>
        <v>0.54200000000000004</v>
      </c>
      <c r="U835" s="4">
        <f t="shared" si="81"/>
        <v>2061.0700000000002</v>
      </c>
      <c r="V835" s="6">
        <f t="shared" si="82"/>
        <v>0.54200000000000004</v>
      </c>
      <c r="W835" s="4">
        <f t="shared" si="83"/>
        <v>2061.0700000000002</v>
      </c>
      <c r="X835" s="6">
        <f t="shared" si="84"/>
        <v>0.54200000000000004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 t="s">
        <v>45</v>
      </c>
      <c r="F836" s="7" t="s">
        <v>46</v>
      </c>
      <c r="G836" s="7" t="s">
        <v>797</v>
      </c>
      <c r="H836" s="7" t="s">
        <v>798</v>
      </c>
      <c r="I836" s="7" t="s">
        <v>74</v>
      </c>
      <c r="J836" s="7" t="s">
        <v>75</v>
      </c>
      <c r="K836" s="7" t="s">
        <v>141</v>
      </c>
      <c r="L836" s="7" t="s">
        <v>278</v>
      </c>
      <c r="M836" s="8">
        <v>3500</v>
      </c>
      <c r="N836" s="8">
        <v>4000</v>
      </c>
      <c r="O836" s="8">
        <v>0</v>
      </c>
      <c r="P836" s="8">
        <v>4276.97</v>
      </c>
      <c r="Q836" s="8">
        <v>4276.97</v>
      </c>
      <c r="R836" s="8">
        <v>5500</v>
      </c>
      <c r="S836" s="4">
        <f t="shared" si="79"/>
        <v>-776.97000000000025</v>
      </c>
      <c r="T836" s="6">
        <f t="shared" si="80"/>
        <v>1.222</v>
      </c>
      <c r="U836" s="4">
        <f t="shared" si="81"/>
        <v>-276.97000000000025</v>
      </c>
      <c r="V836" s="6">
        <f t="shared" si="82"/>
        <v>1.0691999999999999</v>
      </c>
      <c r="W836" s="4">
        <f t="shared" si="83"/>
        <v>1223.0299999999997</v>
      </c>
      <c r="X836" s="6">
        <f t="shared" si="84"/>
        <v>0.77759999999999996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 t="s">
        <v>45</v>
      </c>
      <c r="F837" s="7" t="s">
        <v>46</v>
      </c>
      <c r="G837" s="7" t="s">
        <v>797</v>
      </c>
      <c r="H837" s="7" t="s">
        <v>798</v>
      </c>
      <c r="I837" s="7" t="s">
        <v>74</v>
      </c>
      <c r="J837" s="7" t="s">
        <v>75</v>
      </c>
      <c r="K837" s="7" t="s">
        <v>694</v>
      </c>
      <c r="L837" s="7" t="s">
        <v>695</v>
      </c>
      <c r="M837" s="8">
        <v>500</v>
      </c>
      <c r="N837" s="8">
        <v>500</v>
      </c>
      <c r="O837" s="8">
        <v>0</v>
      </c>
      <c r="P837" s="8">
        <v>436.8</v>
      </c>
      <c r="Q837" s="8">
        <v>436.8</v>
      </c>
      <c r="R837" s="8">
        <v>500</v>
      </c>
      <c r="S837" s="4">
        <f t="shared" ref="S837:S900" si="85">M837-O837-Q837</f>
        <v>63.199999999999989</v>
      </c>
      <c r="T837" s="6">
        <f t="shared" ref="T837:T900" si="86">IF(M837=0,0,ROUND((O837+Q837)/M837,4))</f>
        <v>0.87360000000000004</v>
      </c>
      <c r="U837" s="4">
        <f t="shared" ref="U837:U900" si="87">N837-O837-Q837</f>
        <v>63.199999999999989</v>
      </c>
      <c r="V837" s="6">
        <f t="shared" ref="V837:V900" si="88">IF(N837=0,0,ROUND((O837+Q837)/N837,4))</f>
        <v>0.87360000000000004</v>
      </c>
      <c r="W837" s="4">
        <f t="shared" ref="W837:W900" si="89">R837-O837-Q837</f>
        <v>63.199999999999989</v>
      </c>
      <c r="X837" s="6">
        <f t="shared" ref="X837:X900" si="90">IF(R837=0,0,ROUND((O837+Q837)/R837,4))</f>
        <v>0.87360000000000004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 t="s">
        <v>45</v>
      </c>
      <c r="F838" s="7" t="s">
        <v>46</v>
      </c>
      <c r="G838" s="7" t="s">
        <v>797</v>
      </c>
      <c r="H838" s="7" t="s">
        <v>798</v>
      </c>
      <c r="I838" s="7" t="s">
        <v>74</v>
      </c>
      <c r="J838" s="7" t="s">
        <v>75</v>
      </c>
      <c r="K838" s="7" t="s">
        <v>390</v>
      </c>
      <c r="L838" s="7" t="s">
        <v>607</v>
      </c>
      <c r="M838" s="8">
        <v>400</v>
      </c>
      <c r="N838" s="8">
        <v>400</v>
      </c>
      <c r="O838" s="8">
        <v>0</v>
      </c>
      <c r="P838" s="8">
        <v>395.9</v>
      </c>
      <c r="Q838" s="8">
        <v>395.9</v>
      </c>
      <c r="R838" s="8">
        <v>400</v>
      </c>
      <c r="S838" s="4">
        <f t="shared" si="85"/>
        <v>4.1000000000000227</v>
      </c>
      <c r="T838" s="6">
        <f t="shared" si="86"/>
        <v>0.98980000000000001</v>
      </c>
      <c r="U838" s="4">
        <f t="shared" si="87"/>
        <v>4.1000000000000227</v>
      </c>
      <c r="V838" s="6">
        <f t="shared" si="88"/>
        <v>0.98980000000000001</v>
      </c>
      <c r="W838" s="4">
        <f t="shared" si="89"/>
        <v>4.1000000000000227</v>
      </c>
      <c r="X838" s="6">
        <f t="shared" si="90"/>
        <v>0.98980000000000001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 t="s">
        <v>45</v>
      </c>
      <c r="F839" s="7" t="s">
        <v>46</v>
      </c>
      <c r="G839" s="7" t="s">
        <v>797</v>
      </c>
      <c r="H839" s="7" t="s">
        <v>798</v>
      </c>
      <c r="I839" s="7" t="s">
        <v>74</v>
      </c>
      <c r="J839" s="7" t="s">
        <v>75</v>
      </c>
      <c r="K839" s="7" t="s">
        <v>835</v>
      </c>
      <c r="L839" s="7" t="s">
        <v>836</v>
      </c>
      <c r="M839" s="8">
        <v>9000</v>
      </c>
      <c r="N839" s="8">
        <v>9000</v>
      </c>
      <c r="O839" s="8">
        <v>0</v>
      </c>
      <c r="P839" s="8">
        <v>7987.95</v>
      </c>
      <c r="Q839" s="8">
        <v>7987.95</v>
      </c>
      <c r="R839" s="8">
        <v>9000</v>
      </c>
      <c r="S839" s="4">
        <f t="shared" si="85"/>
        <v>1012.0500000000002</v>
      </c>
      <c r="T839" s="6">
        <f t="shared" si="86"/>
        <v>0.88759999999999994</v>
      </c>
      <c r="U839" s="4">
        <f t="shared" si="87"/>
        <v>1012.0500000000002</v>
      </c>
      <c r="V839" s="6">
        <f t="shared" si="88"/>
        <v>0.88759999999999994</v>
      </c>
      <c r="W839" s="4">
        <f t="shared" si="89"/>
        <v>1012.0500000000002</v>
      </c>
      <c r="X839" s="6">
        <f t="shared" si="90"/>
        <v>0.88759999999999994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 t="s">
        <v>45</v>
      </c>
      <c r="F840" s="7" t="s">
        <v>46</v>
      </c>
      <c r="G840" s="7" t="s">
        <v>797</v>
      </c>
      <c r="H840" s="7" t="s">
        <v>798</v>
      </c>
      <c r="I840" s="7" t="s">
        <v>74</v>
      </c>
      <c r="J840" s="7" t="s">
        <v>75</v>
      </c>
      <c r="K840" s="7" t="s">
        <v>837</v>
      </c>
      <c r="L840" s="7" t="s">
        <v>838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0</v>
      </c>
      <c r="S840" s="4">
        <f t="shared" si="85"/>
        <v>0</v>
      </c>
      <c r="T840" s="6">
        <f t="shared" si="86"/>
        <v>0</v>
      </c>
      <c r="U840" s="4">
        <f t="shared" si="87"/>
        <v>0</v>
      </c>
      <c r="V840" s="6">
        <f t="shared" si="88"/>
        <v>0</v>
      </c>
      <c r="W840" s="4">
        <f t="shared" si="89"/>
        <v>0</v>
      </c>
      <c r="X840" s="6">
        <f t="shared" si="90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 t="s">
        <v>45</v>
      </c>
      <c r="F841" s="7" t="s">
        <v>46</v>
      </c>
      <c r="G841" s="7" t="s">
        <v>797</v>
      </c>
      <c r="H841" s="7" t="s">
        <v>798</v>
      </c>
      <c r="I841" s="7" t="s">
        <v>74</v>
      </c>
      <c r="J841" s="7" t="s">
        <v>75</v>
      </c>
      <c r="K841" s="7" t="s">
        <v>839</v>
      </c>
      <c r="L841" s="7" t="s">
        <v>840</v>
      </c>
      <c r="M841" s="8">
        <v>1000</v>
      </c>
      <c r="N841" s="8">
        <v>1300</v>
      </c>
      <c r="O841" s="8">
        <v>0</v>
      </c>
      <c r="P841" s="8">
        <v>1117.4000000000001</v>
      </c>
      <c r="Q841" s="8">
        <v>1117.4000000000001</v>
      </c>
      <c r="R841" s="8">
        <v>1000</v>
      </c>
      <c r="S841" s="4">
        <f t="shared" si="85"/>
        <v>-117.40000000000009</v>
      </c>
      <c r="T841" s="6">
        <f t="shared" si="86"/>
        <v>1.1173999999999999</v>
      </c>
      <c r="U841" s="4">
        <f t="shared" si="87"/>
        <v>182.59999999999991</v>
      </c>
      <c r="V841" s="6">
        <f t="shared" si="88"/>
        <v>0.85950000000000004</v>
      </c>
      <c r="W841" s="4">
        <f t="shared" si="89"/>
        <v>-117.40000000000009</v>
      </c>
      <c r="X841" s="6">
        <f t="shared" si="90"/>
        <v>1.1173999999999999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 t="s">
        <v>45</v>
      </c>
      <c r="F842" s="7" t="s">
        <v>46</v>
      </c>
      <c r="G842" s="7" t="s">
        <v>797</v>
      </c>
      <c r="H842" s="7" t="s">
        <v>798</v>
      </c>
      <c r="I842" s="7" t="s">
        <v>74</v>
      </c>
      <c r="J842" s="7" t="s">
        <v>75</v>
      </c>
      <c r="K842" s="7" t="s">
        <v>841</v>
      </c>
      <c r="L842" s="7" t="s">
        <v>842</v>
      </c>
      <c r="M842" s="8">
        <v>500</v>
      </c>
      <c r="N842" s="8">
        <v>500</v>
      </c>
      <c r="O842" s="8">
        <v>0</v>
      </c>
      <c r="P842" s="8">
        <v>249.06</v>
      </c>
      <c r="Q842" s="8">
        <v>249.06</v>
      </c>
      <c r="R842" s="8">
        <v>500</v>
      </c>
      <c r="S842" s="4">
        <f t="shared" si="85"/>
        <v>250.94</v>
      </c>
      <c r="T842" s="6">
        <f t="shared" si="86"/>
        <v>0.49809999999999999</v>
      </c>
      <c r="U842" s="4">
        <f t="shared" si="87"/>
        <v>250.94</v>
      </c>
      <c r="V842" s="6">
        <f t="shared" si="88"/>
        <v>0.49809999999999999</v>
      </c>
      <c r="W842" s="4">
        <f t="shared" si="89"/>
        <v>250.94</v>
      </c>
      <c r="X842" s="6">
        <f t="shared" si="90"/>
        <v>0.49809999999999999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 t="s">
        <v>45</v>
      </c>
      <c r="F843" s="7" t="s">
        <v>46</v>
      </c>
      <c r="G843" s="7" t="s">
        <v>797</v>
      </c>
      <c r="H843" s="7" t="s">
        <v>798</v>
      </c>
      <c r="I843" s="7" t="s">
        <v>74</v>
      </c>
      <c r="J843" s="7" t="s">
        <v>75</v>
      </c>
      <c r="K843" s="7" t="s">
        <v>506</v>
      </c>
      <c r="L843" s="7" t="s">
        <v>507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0</v>
      </c>
      <c r="S843" s="4">
        <f t="shared" si="85"/>
        <v>0</v>
      </c>
      <c r="T843" s="6">
        <f t="shared" si="86"/>
        <v>0</v>
      </c>
      <c r="U843" s="4">
        <f t="shared" si="87"/>
        <v>0</v>
      </c>
      <c r="V843" s="6">
        <f t="shared" si="88"/>
        <v>0</v>
      </c>
      <c r="W843" s="4">
        <f t="shared" si="89"/>
        <v>0</v>
      </c>
      <c r="X843" s="6">
        <f t="shared" si="90"/>
        <v>0</v>
      </c>
    </row>
    <row r="844" spans="1:24" x14ac:dyDescent="0.2">
      <c r="A844">
        <f>IF(AND(ABS(S844)&gt;Input!$A$3,ABS(1-T844)&gt;Input!$A$4),MAX($A$3:A843)+1,"")</f>
        <v>86</v>
      </c>
      <c r="B844">
        <f>IF(AND(ABS(U844)&gt;Input!$B$3,ABS(1-V844)&gt;Input!$B$4),MAX($B$3:B843)+1,"")</f>
        <v>39</v>
      </c>
      <c r="C844">
        <f>IF(AND(ABS(W844)&gt;Input!$C$3,ABS(1-X844)&gt;Input!$C$4),MAX($C$3:C843)+1,"")</f>
        <v>91</v>
      </c>
      <c r="D844" t="str">
        <f>IF(E844="","",IF(AND(H844=H845,J844=J845),"",MAX($D$3:D843)+1))</f>
        <v/>
      </c>
      <c r="E844" s="7" t="s">
        <v>45</v>
      </c>
      <c r="F844" s="7" t="s">
        <v>46</v>
      </c>
      <c r="G844" s="7" t="s">
        <v>797</v>
      </c>
      <c r="H844" s="7" t="s">
        <v>798</v>
      </c>
      <c r="I844" s="7" t="s">
        <v>74</v>
      </c>
      <c r="J844" s="7" t="s">
        <v>75</v>
      </c>
      <c r="K844" s="7" t="s">
        <v>82</v>
      </c>
      <c r="L844" s="7" t="s">
        <v>648</v>
      </c>
      <c r="M844" s="8">
        <v>30000</v>
      </c>
      <c r="N844" s="8">
        <v>30000</v>
      </c>
      <c r="O844" s="8">
        <v>0</v>
      </c>
      <c r="P844" s="8">
        <v>14227.37</v>
      </c>
      <c r="Q844" s="8">
        <v>14227.37</v>
      </c>
      <c r="R844" s="8">
        <v>30000</v>
      </c>
      <c r="S844" s="4">
        <f t="shared" si="85"/>
        <v>15772.63</v>
      </c>
      <c r="T844" s="6">
        <f t="shared" si="86"/>
        <v>0.47420000000000001</v>
      </c>
      <c r="U844" s="4">
        <f t="shared" si="87"/>
        <v>15772.63</v>
      </c>
      <c r="V844" s="6">
        <f t="shared" si="88"/>
        <v>0.47420000000000001</v>
      </c>
      <c r="W844" s="4">
        <f t="shared" si="89"/>
        <v>15772.63</v>
      </c>
      <c r="X844" s="6">
        <f t="shared" si="90"/>
        <v>0.47420000000000001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 t="s">
        <v>45</v>
      </c>
      <c r="F845" s="7" t="s">
        <v>46</v>
      </c>
      <c r="G845" s="7" t="s">
        <v>797</v>
      </c>
      <c r="H845" s="7" t="s">
        <v>798</v>
      </c>
      <c r="I845" s="7" t="s">
        <v>74</v>
      </c>
      <c r="J845" s="7" t="s">
        <v>75</v>
      </c>
      <c r="K845" s="7" t="s">
        <v>84</v>
      </c>
      <c r="L845" s="7" t="s">
        <v>843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0</v>
      </c>
      <c r="S845" s="4">
        <f t="shared" si="85"/>
        <v>0</v>
      </c>
      <c r="T845" s="6">
        <f t="shared" si="86"/>
        <v>0</v>
      </c>
      <c r="U845" s="4">
        <f t="shared" si="87"/>
        <v>0</v>
      </c>
      <c r="V845" s="6">
        <f t="shared" si="88"/>
        <v>0</v>
      </c>
      <c r="W845" s="4">
        <f t="shared" si="89"/>
        <v>0</v>
      </c>
      <c r="X845" s="6">
        <f t="shared" si="90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 t="s">
        <v>45</v>
      </c>
      <c r="F846" s="7" t="s">
        <v>46</v>
      </c>
      <c r="G846" s="7" t="s">
        <v>797</v>
      </c>
      <c r="H846" s="7" t="s">
        <v>798</v>
      </c>
      <c r="I846" s="7" t="s">
        <v>74</v>
      </c>
      <c r="J846" s="7" t="s">
        <v>75</v>
      </c>
      <c r="K846" s="7" t="s">
        <v>700</v>
      </c>
      <c r="L846" s="7" t="s">
        <v>844</v>
      </c>
      <c r="M846" s="8">
        <v>500</v>
      </c>
      <c r="N846" s="8">
        <v>500</v>
      </c>
      <c r="O846" s="8">
        <v>0</v>
      </c>
      <c r="P846" s="8">
        <v>235</v>
      </c>
      <c r="Q846" s="8">
        <v>235</v>
      </c>
      <c r="R846" s="8">
        <v>500</v>
      </c>
      <c r="S846" s="4">
        <f t="shared" si="85"/>
        <v>265</v>
      </c>
      <c r="T846" s="6">
        <f t="shared" si="86"/>
        <v>0.47</v>
      </c>
      <c r="U846" s="4">
        <f t="shared" si="87"/>
        <v>265</v>
      </c>
      <c r="V846" s="6">
        <f t="shared" si="88"/>
        <v>0.47</v>
      </c>
      <c r="W846" s="4">
        <f t="shared" si="89"/>
        <v>265</v>
      </c>
      <c r="X846" s="6">
        <f t="shared" si="90"/>
        <v>0.47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 t="s">
        <v>45</v>
      </c>
      <c r="F847" s="7" t="s">
        <v>46</v>
      </c>
      <c r="G847" s="7" t="s">
        <v>797</v>
      </c>
      <c r="H847" s="7" t="s">
        <v>798</v>
      </c>
      <c r="I847" s="7" t="s">
        <v>74</v>
      </c>
      <c r="J847" s="7" t="s">
        <v>75</v>
      </c>
      <c r="K847" s="7" t="s">
        <v>187</v>
      </c>
      <c r="L847" s="7" t="s">
        <v>188</v>
      </c>
      <c r="M847" s="8">
        <v>27000</v>
      </c>
      <c r="N847" s="8">
        <v>27250</v>
      </c>
      <c r="O847" s="8">
        <v>0</v>
      </c>
      <c r="P847" s="8">
        <v>24250</v>
      </c>
      <c r="Q847" s="8">
        <v>24250</v>
      </c>
      <c r="R847" s="8">
        <v>32750</v>
      </c>
      <c r="S847" s="4">
        <f t="shared" si="85"/>
        <v>2750</v>
      </c>
      <c r="T847" s="6">
        <f t="shared" si="86"/>
        <v>0.89810000000000001</v>
      </c>
      <c r="U847" s="4">
        <f t="shared" si="87"/>
        <v>3000</v>
      </c>
      <c r="V847" s="6">
        <f t="shared" si="88"/>
        <v>0.88990000000000002</v>
      </c>
      <c r="W847" s="4">
        <f t="shared" si="89"/>
        <v>8500</v>
      </c>
      <c r="X847" s="6">
        <f t="shared" si="90"/>
        <v>0.74050000000000005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 t="s">
        <v>45</v>
      </c>
      <c r="F848" s="7" t="s">
        <v>46</v>
      </c>
      <c r="G848" s="7" t="s">
        <v>797</v>
      </c>
      <c r="H848" s="7" t="s">
        <v>798</v>
      </c>
      <c r="I848" s="7" t="s">
        <v>74</v>
      </c>
      <c r="J848" s="7" t="s">
        <v>75</v>
      </c>
      <c r="K848" s="7" t="s">
        <v>148</v>
      </c>
      <c r="L848" s="7" t="s">
        <v>845</v>
      </c>
      <c r="M848" s="8">
        <v>26000</v>
      </c>
      <c r="N848" s="8">
        <v>26000</v>
      </c>
      <c r="O848" s="8">
        <v>0</v>
      </c>
      <c r="P848" s="8">
        <v>19903.32</v>
      </c>
      <c r="Q848" s="8">
        <v>19903.32</v>
      </c>
      <c r="R848" s="8">
        <v>26000</v>
      </c>
      <c r="S848" s="4">
        <f t="shared" si="85"/>
        <v>6096.68</v>
      </c>
      <c r="T848" s="6">
        <f t="shared" si="86"/>
        <v>0.76549999999999996</v>
      </c>
      <c r="U848" s="4">
        <f t="shared" si="87"/>
        <v>6096.68</v>
      </c>
      <c r="V848" s="6">
        <f t="shared" si="88"/>
        <v>0.76549999999999996</v>
      </c>
      <c r="W848" s="4">
        <f t="shared" si="89"/>
        <v>6096.68</v>
      </c>
      <c r="X848" s="6">
        <f t="shared" si="90"/>
        <v>0.76549999999999996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 t="s">
        <v>45</v>
      </c>
      <c r="F849" s="7" t="s">
        <v>46</v>
      </c>
      <c r="G849" s="7" t="s">
        <v>797</v>
      </c>
      <c r="H849" s="7" t="s">
        <v>798</v>
      </c>
      <c r="I849" s="7" t="s">
        <v>74</v>
      </c>
      <c r="J849" s="7" t="s">
        <v>75</v>
      </c>
      <c r="K849" s="7" t="s">
        <v>846</v>
      </c>
      <c r="L849" s="7" t="s">
        <v>847</v>
      </c>
      <c r="M849" s="8">
        <v>500</v>
      </c>
      <c r="N849" s="8">
        <v>500</v>
      </c>
      <c r="O849" s="8">
        <v>0</v>
      </c>
      <c r="P849" s="8">
        <v>73.040000000000006</v>
      </c>
      <c r="Q849" s="8">
        <v>73.040000000000006</v>
      </c>
      <c r="R849" s="8">
        <v>500</v>
      </c>
      <c r="S849" s="4">
        <f t="shared" si="85"/>
        <v>426.96</v>
      </c>
      <c r="T849" s="6">
        <f t="shared" si="86"/>
        <v>0.14610000000000001</v>
      </c>
      <c r="U849" s="4">
        <f t="shared" si="87"/>
        <v>426.96</v>
      </c>
      <c r="V849" s="6">
        <f t="shared" si="88"/>
        <v>0.14610000000000001</v>
      </c>
      <c r="W849" s="4">
        <f t="shared" si="89"/>
        <v>426.96</v>
      </c>
      <c r="X849" s="6">
        <f t="shared" si="90"/>
        <v>0.14610000000000001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 t="s">
        <v>45</v>
      </c>
      <c r="F850" s="7" t="s">
        <v>46</v>
      </c>
      <c r="G850" s="7" t="s">
        <v>797</v>
      </c>
      <c r="H850" s="7" t="s">
        <v>798</v>
      </c>
      <c r="I850" s="7" t="s">
        <v>74</v>
      </c>
      <c r="J850" s="7" t="s">
        <v>75</v>
      </c>
      <c r="K850" s="7" t="s">
        <v>253</v>
      </c>
      <c r="L850" s="7" t="s">
        <v>777</v>
      </c>
      <c r="M850" s="8">
        <v>12000</v>
      </c>
      <c r="N850" s="8">
        <v>12000</v>
      </c>
      <c r="O850" s="8">
        <v>0</v>
      </c>
      <c r="P850" s="8">
        <v>12000</v>
      </c>
      <c r="Q850" s="8">
        <v>12000</v>
      </c>
      <c r="R850" s="8">
        <v>12000</v>
      </c>
      <c r="S850" s="4">
        <f t="shared" si="85"/>
        <v>0</v>
      </c>
      <c r="T850" s="6">
        <f t="shared" si="86"/>
        <v>1</v>
      </c>
      <c r="U850" s="4">
        <f t="shared" si="87"/>
        <v>0</v>
      </c>
      <c r="V850" s="6">
        <f t="shared" si="88"/>
        <v>1</v>
      </c>
      <c r="W850" s="4">
        <f t="shared" si="89"/>
        <v>0</v>
      </c>
      <c r="X850" s="6">
        <f t="shared" si="90"/>
        <v>1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 t="s">
        <v>45</v>
      </c>
      <c r="F851" s="7" t="s">
        <v>46</v>
      </c>
      <c r="G851" s="7" t="s">
        <v>797</v>
      </c>
      <c r="H851" s="7" t="s">
        <v>798</v>
      </c>
      <c r="I851" s="7" t="s">
        <v>74</v>
      </c>
      <c r="J851" s="7" t="s">
        <v>75</v>
      </c>
      <c r="K851" s="7" t="s">
        <v>154</v>
      </c>
      <c r="L851" s="7" t="s">
        <v>155</v>
      </c>
      <c r="M851" s="8">
        <v>3000</v>
      </c>
      <c r="N851" s="8">
        <v>3000</v>
      </c>
      <c r="O851" s="8">
        <v>0</v>
      </c>
      <c r="P851" s="8">
        <v>2885.64</v>
      </c>
      <c r="Q851" s="8">
        <v>2885.64</v>
      </c>
      <c r="R851" s="8">
        <v>3000</v>
      </c>
      <c r="S851" s="4">
        <f t="shared" si="85"/>
        <v>114.36000000000013</v>
      </c>
      <c r="T851" s="6">
        <f t="shared" si="86"/>
        <v>0.96189999999999998</v>
      </c>
      <c r="U851" s="4">
        <f t="shared" si="87"/>
        <v>114.36000000000013</v>
      </c>
      <c r="V851" s="6">
        <f t="shared" si="88"/>
        <v>0.96189999999999998</v>
      </c>
      <c r="W851" s="4">
        <f t="shared" si="89"/>
        <v>114.36000000000013</v>
      </c>
      <c r="X851" s="6">
        <f t="shared" si="90"/>
        <v>0.96189999999999998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 t="s">
        <v>45</v>
      </c>
      <c r="F852" s="7" t="s">
        <v>46</v>
      </c>
      <c r="G852" s="7" t="s">
        <v>797</v>
      </c>
      <c r="H852" s="7" t="s">
        <v>798</v>
      </c>
      <c r="I852" s="7" t="s">
        <v>74</v>
      </c>
      <c r="J852" s="7" t="s">
        <v>75</v>
      </c>
      <c r="K852" s="7" t="s">
        <v>86</v>
      </c>
      <c r="L852" s="7" t="s">
        <v>87</v>
      </c>
      <c r="M852" s="8">
        <v>500</v>
      </c>
      <c r="N852" s="8">
        <v>500</v>
      </c>
      <c r="O852" s="8">
        <v>0</v>
      </c>
      <c r="P852" s="8">
        <v>85</v>
      </c>
      <c r="Q852" s="8">
        <v>85</v>
      </c>
      <c r="R852" s="8">
        <v>500</v>
      </c>
      <c r="S852" s="4">
        <f t="shared" si="85"/>
        <v>415</v>
      </c>
      <c r="T852" s="6">
        <f t="shared" si="86"/>
        <v>0.17</v>
      </c>
      <c r="U852" s="4">
        <f t="shared" si="87"/>
        <v>415</v>
      </c>
      <c r="V852" s="6">
        <f t="shared" si="88"/>
        <v>0.17</v>
      </c>
      <c r="W852" s="4">
        <f t="shared" si="89"/>
        <v>415</v>
      </c>
      <c r="X852" s="6">
        <f t="shared" si="90"/>
        <v>0.17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 t="s">
        <v>45</v>
      </c>
      <c r="F853" s="7" t="s">
        <v>46</v>
      </c>
      <c r="G853" s="7" t="s">
        <v>797</v>
      </c>
      <c r="H853" s="7" t="s">
        <v>798</v>
      </c>
      <c r="I853" s="7" t="s">
        <v>74</v>
      </c>
      <c r="J853" s="7" t="s">
        <v>75</v>
      </c>
      <c r="K853" s="7" t="s">
        <v>88</v>
      </c>
      <c r="L853" s="7" t="s">
        <v>89</v>
      </c>
      <c r="M853" s="8">
        <v>2500</v>
      </c>
      <c r="N853" s="8">
        <v>6000</v>
      </c>
      <c r="O853" s="8">
        <v>0</v>
      </c>
      <c r="P853" s="8">
        <v>5035.92</v>
      </c>
      <c r="Q853" s="8">
        <v>5035.92</v>
      </c>
      <c r="R853" s="8">
        <v>2500</v>
      </c>
      <c r="S853" s="4">
        <f t="shared" si="85"/>
        <v>-2535.92</v>
      </c>
      <c r="T853" s="6">
        <f t="shared" si="86"/>
        <v>2.0144000000000002</v>
      </c>
      <c r="U853" s="4">
        <f t="shared" si="87"/>
        <v>964.07999999999993</v>
      </c>
      <c r="V853" s="6">
        <f t="shared" si="88"/>
        <v>0.83930000000000005</v>
      </c>
      <c r="W853" s="4">
        <f t="shared" si="89"/>
        <v>-2535.92</v>
      </c>
      <c r="X853" s="6">
        <f t="shared" si="90"/>
        <v>2.0144000000000002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 t="s">
        <v>45</v>
      </c>
      <c r="F854" s="7" t="s">
        <v>46</v>
      </c>
      <c r="G854" s="7" t="s">
        <v>797</v>
      </c>
      <c r="H854" s="7" t="s">
        <v>798</v>
      </c>
      <c r="I854" s="7" t="s">
        <v>74</v>
      </c>
      <c r="J854" s="7" t="s">
        <v>75</v>
      </c>
      <c r="K854" s="7" t="s">
        <v>90</v>
      </c>
      <c r="L854" s="7" t="s">
        <v>91</v>
      </c>
      <c r="M854" s="8">
        <v>2500</v>
      </c>
      <c r="N854" s="8">
        <v>2000</v>
      </c>
      <c r="O854" s="8">
        <v>0</v>
      </c>
      <c r="P854" s="8">
        <v>1975.82</v>
      </c>
      <c r="Q854" s="8">
        <v>1975.82</v>
      </c>
      <c r="R854" s="8">
        <v>2500</v>
      </c>
      <c r="S854" s="4">
        <f t="shared" si="85"/>
        <v>524.18000000000006</v>
      </c>
      <c r="T854" s="6">
        <f t="shared" si="86"/>
        <v>0.7903</v>
      </c>
      <c r="U854" s="4">
        <f t="shared" si="87"/>
        <v>24.180000000000064</v>
      </c>
      <c r="V854" s="6">
        <f t="shared" si="88"/>
        <v>0.9879</v>
      </c>
      <c r="W854" s="4">
        <f t="shared" si="89"/>
        <v>524.18000000000006</v>
      </c>
      <c r="X854" s="6">
        <f t="shared" si="90"/>
        <v>0.7903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 t="s">
        <v>45</v>
      </c>
      <c r="F855" s="7" t="s">
        <v>46</v>
      </c>
      <c r="G855" s="7" t="s">
        <v>797</v>
      </c>
      <c r="H855" s="7" t="s">
        <v>798</v>
      </c>
      <c r="I855" s="7" t="s">
        <v>74</v>
      </c>
      <c r="J855" s="7" t="s">
        <v>75</v>
      </c>
      <c r="K855" s="7" t="s">
        <v>565</v>
      </c>
      <c r="L855" s="7" t="s">
        <v>848</v>
      </c>
      <c r="M855" s="8">
        <v>1000</v>
      </c>
      <c r="N855" s="8">
        <v>1000</v>
      </c>
      <c r="O855" s="8">
        <v>0</v>
      </c>
      <c r="P855" s="8">
        <v>948.51</v>
      </c>
      <c r="Q855" s="8">
        <v>948.51</v>
      </c>
      <c r="R855" s="8">
        <v>1000</v>
      </c>
      <c r="S855" s="4">
        <f t="shared" si="85"/>
        <v>51.490000000000009</v>
      </c>
      <c r="T855" s="6">
        <f t="shared" si="86"/>
        <v>0.94850000000000001</v>
      </c>
      <c r="U855" s="4">
        <f t="shared" si="87"/>
        <v>51.490000000000009</v>
      </c>
      <c r="V855" s="6">
        <f t="shared" si="88"/>
        <v>0.94850000000000001</v>
      </c>
      <c r="W855" s="4">
        <f t="shared" si="89"/>
        <v>51.490000000000009</v>
      </c>
      <c r="X855" s="6">
        <f t="shared" si="90"/>
        <v>0.94850000000000001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 t="s">
        <v>45</v>
      </c>
      <c r="F856" s="7" t="s">
        <v>46</v>
      </c>
      <c r="G856" s="7" t="s">
        <v>797</v>
      </c>
      <c r="H856" s="7" t="s">
        <v>798</v>
      </c>
      <c r="I856" s="7" t="s">
        <v>74</v>
      </c>
      <c r="J856" s="7" t="s">
        <v>75</v>
      </c>
      <c r="K856" s="7" t="s">
        <v>92</v>
      </c>
      <c r="L856" s="7" t="s">
        <v>93</v>
      </c>
      <c r="M856" s="8">
        <v>2000</v>
      </c>
      <c r="N856" s="8">
        <v>4000</v>
      </c>
      <c r="O856" s="8">
        <v>0</v>
      </c>
      <c r="P856" s="8">
        <v>2072.66</v>
      </c>
      <c r="Q856" s="8">
        <v>2072.66</v>
      </c>
      <c r="R856" s="8">
        <v>2000</v>
      </c>
      <c r="S856" s="4">
        <f t="shared" si="85"/>
        <v>-72.659999999999854</v>
      </c>
      <c r="T856" s="6">
        <f t="shared" si="86"/>
        <v>1.0363</v>
      </c>
      <c r="U856" s="4">
        <f t="shared" si="87"/>
        <v>1927.3400000000001</v>
      </c>
      <c r="V856" s="6">
        <f t="shared" si="88"/>
        <v>0.51819999999999999</v>
      </c>
      <c r="W856" s="4">
        <f t="shared" si="89"/>
        <v>-72.659999999999854</v>
      </c>
      <c r="X856" s="6">
        <f t="shared" si="90"/>
        <v>1.0363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 t="s">
        <v>45</v>
      </c>
      <c r="F857" s="7" t="s">
        <v>46</v>
      </c>
      <c r="G857" s="7" t="s">
        <v>797</v>
      </c>
      <c r="H857" s="7" t="s">
        <v>798</v>
      </c>
      <c r="I857" s="7" t="s">
        <v>74</v>
      </c>
      <c r="J857" s="7" t="s">
        <v>75</v>
      </c>
      <c r="K857" s="7" t="s">
        <v>260</v>
      </c>
      <c r="L857" s="7" t="s">
        <v>849</v>
      </c>
      <c r="M857" s="8">
        <v>500</v>
      </c>
      <c r="N857" s="8">
        <v>0</v>
      </c>
      <c r="O857" s="8">
        <v>0</v>
      </c>
      <c r="P857" s="8">
        <v>0</v>
      </c>
      <c r="Q857" s="8">
        <v>0</v>
      </c>
      <c r="R857" s="8">
        <v>500</v>
      </c>
      <c r="S857" s="4">
        <f t="shared" si="85"/>
        <v>500</v>
      </c>
      <c r="T857" s="6">
        <f t="shared" si="86"/>
        <v>0</v>
      </c>
      <c r="U857" s="4">
        <f t="shared" si="87"/>
        <v>0</v>
      </c>
      <c r="V857" s="6">
        <f t="shared" si="88"/>
        <v>0</v>
      </c>
      <c r="W857" s="4">
        <f t="shared" si="89"/>
        <v>500</v>
      </c>
      <c r="X857" s="6">
        <f t="shared" si="90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 t="s">
        <v>45</v>
      </c>
      <c r="F858" s="7" t="s">
        <v>46</v>
      </c>
      <c r="G858" s="7" t="s">
        <v>797</v>
      </c>
      <c r="H858" s="7" t="s">
        <v>798</v>
      </c>
      <c r="I858" s="7" t="s">
        <v>74</v>
      </c>
      <c r="J858" s="7" t="s">
        <v>75</v>
      </c>
      <c r="K858" s="7" t="s">
        <v>367</v>
      </c>
      <c r="L858" s="7" t="s">
        <v>368</v>
      </c>
      <c r="M858" s="8">
        <v>4000</v>
      </c>
      <c r="N858" s="8">
        <v>5200</v>
      </c>
      <c r="O858" s="8">
        <v>0</v>
      </c>
      <c r="P858" s="8">
        <v>3912.14</v>
      </c>
      <c r="Q858" s="8">
        <v>3912.14</v>
      </c>
      <c r="R858" s="8">
        <v>4000</v>
      </c>
      <c r="S858" s="4">
        <f t="shared" si="85"/>
        <v>87.860000000000127</v>
      </c>
      <c r="T858" s="6">
        <f t="shared" si="86"/>
        <v>0.97799999999999998</v>
      </c>
      <c r="U858" s="4">
        <f t="shared" si="87"/>
        <v>1287.8600000000001</v>
      </c>
      <c r="V858" s="6">
        <f t="shared" si="88"/>
        <v>0.75229999999999997</v>
      </c>
      <c r="W858" s="4">
        <f t="shared" si="89"/>
        <v>87.860000000000127</v>
      </c>
      <c r="X858" s="6">
        <f t="shared" si="90"/>
        <v>0.97799999999999998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 t="s">
        <v>45</v>
      </c>
      <c r="F859" s="7" t="s">
        <v>46</v>
      </c>
      <c r="G859" s="7" t="s">
        <v>797</v>
      </c>
      <c r="H859" s="7" t="s">
        <v>798</v>
      </c>
      <c r="I859" s="7" t="s">
        <v>74</v>
      </c>
      <c r="J859" s="7" t="s">
        <v>75</v>
      </c>
      <c r="K859" s="7" t="s">
        <v>230</v>
      </c>
      <c r="L859" s="7" t="s">
        <v>306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4">
        <f t="shared" si="85"/>
        <v>0</v>
      </c>
      <c r="T859" s="6">
        <f t="shared" si="86"/>
        <v>0</v>
      </c>
      <c r="U859" s="4">
        <f t="shared" si="87"/>
        <v>0</v>
      </c>
      <c r="V859" s="6">
        <f t="shared" si="88"/>
        <v>0</v>
      </c>
      <c r="W859" s="4">
        <f t="shared" si="89"/>
        <v>0</v>
      </c>
      <c r="X859" s="6">
        <f t="shared" si="90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 t="s">
        <v>45</v>
      </c>
      <c r="F860" s="7" t="s">
        <v>46</v>
      </c>
      <c r="G860" s="7" t="s">
        <v>797</v>
      </c>
      <c r="H860" s="7" t="s">
        <v>798</v>
      </c>
      <c r="I860" s="7" t="s">
        <v>74</v>
      </c>
      <c r="J860" s="7" t="s">
        <v>75</v>
      </c>
      <c r="K860" s="7" t="s">
        <v>850</v>
      </c>
      <c r="L860" s="7" t="s">
        <v>851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4">
        <f t="shared" si="85"/>
        <v>0</v>
      </c>
      <c r="T860" s="6">
        <f t="shared" si="86"/>
        <v>0</v>
      </c>
      <c r="U860" s="4">
        <f t="shared" si="87"/>
        <v>0</v>
      </c>
      <c r="V860" s="6">
        <f t="shared" si="88"/>
        <v>0</v>
      </c>
      <c r="W860" s="4">
        <f t="shared" si="89"/>
        <v>0</v>
      </c>
      <c r="X860" s="6">
        <f t="shared" si="90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 t="s">
        <v>45</v>
      </c>
      <c r="F861" s="7" t="s">
        <v>46</v>
      </c>
      <c r="G861" s="7" t="s">
        <v>797</v>
      </c>
      <c r="H861" s="7" t="s">
        <v>798</v>
      </c>
      <c r="I861" s="7" t="s">
        <v>74</v>
      </c>
      <c r="J861" s="7" t="s">
        <v>75</v>
      </c>
      <c r="K861" s="7" t="s">
        <v>379</v>
      </c>
      <c r="L861" s="7" t="s">
        <v>852</v>
      </c>
      <c r="M861" s="8">
        <v>17500</v>
      </c>
      <c r="N861" s="8">
        <v>17500</v>
      </c>
      <c r="O861" s="8">
        <v>3750</v>
      </c>
      <c r="P861" s="8">
        <v>13234.14</v>
      </c>
      <c r="Q861" s="8">
        <v>13234.14</v>
      </c>
      <c r="R861" s="8">
        <v>12500</v>
      </c>
      <c r="S861" s="4">
        <f t="shared" si="85"/>
        <v>515.86000000000058</v>
      </c>
      <c r="T861" s="6">
        <f t="shared" si="86"/>
        <v>0.97050000000000003</v>
      </c>
      <c r="U861" s="4">
        <f t="shared" si="87"/>
        <v>515.86000000000058</v>
      </c>
      <c r="V861" s="6">
        <f t="shared" si="88"/>
        <v>0.97050000000000003</v>
      </c>
      <c r="W861" s="4">
        <f t="shared" si="89"/>
        <v>-4484.1399999999994</v>
      </c>
      <c r="X861" s="6">
        <f t="shared" si="90"/>
        <v>1.3587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 t="s">
        <v>45</v>
      </c>
      <c r="F862" s="7" t="s">
        <v>46</v>
      </c>
      <c r="G862" s="7" t="s">
        <v>797</v>
      </c>
      <c r="H862" s="7" t="s">
        <v>798</v>
      </c>
      <c r="I862" s="7" t="s">
        <v>74</v>
      </c>
      <c r="J862" s="7" t="s">
        <v>75</v>
      </c>
      <c r="K862" s="7" t="s">
        <v>96</v>
      </c>
      <c r="L862" s="7" t="s">
        <v>853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8">
        <v>0</v>
      </c>
      <c r="S862" s="4">
        <f t="shared" si="85"/>
        <v>0</v>
      </c>
      <c r="T862" s="6">
        <f t="shared" si="86"/>
        <v>0</v>
      </c>
      <c r="U862" s="4">
        <f t="shared" si="87"/>
        <v>0</v>
      </c>
      <c r="V862" s="6">
        <f t="shared" si="88"/>
        <v>0</v>
      </c>
      <c r="W862" s="4">
        <f t="shared" si="89"/>
        <v>0</v>
      </c>
      <c r="X862" s="6">
        <f t="shared" si="90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 t="s">
        <v>45</v>
      </c>
      <c r="F863" s="7" t="s">
        <v>46</v>
      </c>
      <c r="G863" s="7" t="s">
        <v>797</v>
      </c>
      <c r="H863" s="7" t="s">
        <v>798</v>
      </c>
      <c r="I863" s="7" t="s">
        <v>74</v>
      </c>
      <c r="J863" s="7" t="s">
        <v>75</v>
      </c>
      <c r="K863" s="7" t="s">
        <v>854</v>
      </c>
      <c r="L863" s="7" t="s">
        <v>855</v>
      </c>
      <c r="M863" s="8">
        <v>5500</v>
      </c>
      <c r="N863" s="8">
        <v>4100</v>
      </c>
      <c r="O863" s="8">
        <v>0</v>
      </c>
      <c r="P863" s="8">
        <v>3524.69</v>
      </c>
      <c r="Q863" s="8">
        <v>3524.69</v>
      </c>
      <c r="R863" s="8">
        <v>5500</v>
      </c>
      <c r="S863" s="4">
        <f t="shared" si="85"/>
        <v>1975.31</v>
      </c>
      <c r="T863" s="6">
        <f t="shared" si="86"/>
        <v>0.64090000000000003</v>
      </c>
      <c r="U863" s="4">
        <f t="shared" si="87"/>
        <v>575.30999999999995</v>
      </c>
      <c r="V863" s="6">
        <f t="shared" si="88"/>
        <v>0.85970000000000002</v>
      </c>
      <c r="W863" s="4">
        <f t="shared" si="89"/>
        <v>1975.31</v>
      </c>
      <c r="X863" s="6">
        <f t="shared" si="90"/>
        <v>0.64090000000000003</v>
      </c>
    </row>
    <row r="864" spans="1:24" x14ac:dyDescent="0.2">
      <c r="A864">
        <f>IF(AND(ABS(S864)&gt;Input!$A$3,ABS(1-T864)&gt;Input!$A$4),MAX($A$3:A863)+1,"")</f>
        <v>87</v>
      </c>
      <c r="B864">
        <f>IF(AND(ABS(U864)&gt;Input!$B$3,ABS(1-V864)&gt;Input!$B$4),MAX($B$3:B863)+1,"")</f>
        <v>40</v>
      </c>
      <c r="C864">
        <f>IF(AND(ABS(W864)&gt;Input!$C$3,ABS(1-X864)&gt;Input!$C$4),MAX($C$3:C863)+1,"")</f>
        <v>92</v>
      </c>
      <c r="D864" t="str">
        <f>IF(E864="","",IF(AND(H864=H865,J864=J865),"",MAX($D$3:D863)+1))</f>
        <v/>
      </c>
      <c r="E864" s="7" t="s">
        <v>45</v>
      </c>
      <c r="F864" s="7" t="s">
        <v>46</v>
      </c>
      <c r="G864" s="7" t="s">
        <v>797</v>
      </c>
      <c r="H864" s="7" t="s">
        <v>798</v>
      </c>
      <c r="I864" s="7" t="s">
        <v>74</v>
      </c>
      <c r="J864" s="7" t="s">
        <v>75</v>
      </c>
      <c r="K864" s="7" t="s">
        <v>856</v>
      </c>
      <c r="L864" s="7" t="s">
        <v>857</v>
      </c>
      <c r="M864" s="8">
        <v>22000</v>
      </c>
      <c r="N864" s="8">
        <v>22000</v>
      </c>
      <c r="O864" s="8">
        <v>0</v>
      </c>
      <c r="P864" s="8">
        <v>10135.719999999999</v>
      </c>
      <c r="Q864" s="8">
        <v>10135.719999999999</v>
      </c>
      <c r="R864" s="8">
        <v>22000</v>
      </c>
      <c r="S864" s="4">
        <f t="shared" si="85"/>
        <v>11864.28</v>
      </c>
      <c r="T864" s="6">
        <f t="shared" si="86"/>
        <v>0.4607</v>
      </c>
      <c r="U864" s="4">
        <f t="shared" si="87"/>
        <v>11864.28</v>
      </c>
      <c r="V864" s="6">
        <f t="shared" si="88"/>
        <v>0.4607</v>
      </c>
      <c r="W864" s="4">
        <f t="shared" si="89"/>
        <v>11864.28</v>
      </c>
      <c r="X864" s="6">
        <f t="shared" si="90"/>
        <v>0.4607</v>
      </c>
    </row>
    <row r="865" spans="1:24" x14ac:dyDescent="0.2">
      <c r="A865">
        <f>IF(AND(ABS(S865)&gt;Input!$A$3,ABS(1-T865)&gt;Input!$A$4),MAX($A$3:A864)+1,"")</f>
        <v>88</v>
      </c>
      <c r="B865">
        <f>IF(AND(ABS(U865)&gt;Input!$B$3,ABS(1-V865)&gt;Input!$B$4),MAX($B$3:B864)+1,"")</f>
        <v>41</v>
      </c>
      <c r="C865">
        <f>IF(AND(ABS(W865)&gt;Input!$C$3,ABS(1-X865)&gt;Input!$C$4),MAX($C$3:C864)+1,"")</f>
        <v>93</v>
      </c>
      <c r="D865" t="str">
        <f>IF(E865="","",IF(AND(H865=H866,J865=J866),"",MAX($D$3:D864)+1))</f>
        <v/>
      </c>
      <c r="E865" s="7" t="s">
        <v>45</v>
      </c>
      <c r="F865" s="7" t="s">
        <v>46</v>
      </c>
      <c r="G865" s="7" t="s">
        <v>797</v>
      </c>
      <c r="H865" s="7" t="s">
        <v>798</v>
      </c>
      <c r="I865" s="7" t="s">
        <v>74</v>
      </c>
      <c r="J865" s="7" t="s">
        <v>75</v>
      </c>
      <c r="K865" s="7" t="s">
        <v>858</v>
      </c>
      <c r="L865" s="7" t="s">
        <v>859</v>
      </c>
      <c r="M865" s="8">
        <v>45000</v>
      </c>
      <c r="N865" s="8">
        <v>45000</v>
      </c>
      <c r="O865" s="8">
        <v>0</v>
      </c>
      <c r="P865" s="8">
        <v>13400</v>
      </c>
      <c r="Q865" s="8">
        <v>13400</v>
      </c>
      <c r="R865" s="8">
        <v>45000</v>
      </c>
      <c r="S865" s="4">
        <f t="shared" si="85"/>
        <v>31600</v>
      </c>
      <c r="T865" s="6">
        <f t="shared" si="86"/>
        <v>0.29780000000000001</v>
      </c>
      <c r="U865" s="4">
        <f t="shared" si="87"/>
        <v>31600</v>
      </c>
      <c r="V865" s="6">
        <f t="shared" si="88"/>
        <v>0.29780000000000001</v>
      </c>
      <c r="W865" s="4">
        <f t="shared" si="89"/>
        <v>31600</v>
      </c>
      <c r="X865" s="6">
        <f t="shared" si="90"/>
        <v>0.29780000000000001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 t="s">
        <v>45</v>
      </c>
      <c r="F866" s="7" t="s">
        <v>46</v>
      </c>
      <c r="G866" s="7" t="s">
        <v>797</v>
      </c>
      <c r="H866" s="7" t="s">
        <v>798</v>
      </c>
      <c r="I866" s="7" t="s">
        <v>74</v>
      </c>
      <c r="J866" s="7" t="s">
        <v>75</v>
      </c>
      <c r="K866" s="7" t="s">
        <v>860</v>
      </c>
      <c r="L866" s="7" t="s">
        <v>861</v>
      </c>
      <c r="M866" s="8">
        <v>675</v>
      </c>
      <c r="N866" s="8">
        <v>675</v>
      </c>
      <c r="O866" s="8">
        <v>0</v>
      </c>
      <c r="P866" s="8">
        <v>0</v>
      </c>
      <c r="Q866" s="8">
        <v>0</v>
      </c>
      <c r="R866" s="8">
        <v>675</v>
      </c>
      <c r="S866" s="4">
        <f t="shared" si="85"/>
        <v>675</v>
      </c>
      <c r="T866" s="6">
        <f t="shared" si="86"/>
        <v>0</v>
      </c>
      <c r="U866" s="4">
        <f t="shared" si="87"/>
        <v>675</v>
      </c>
      <c r="V866" s="6">
        <f t="shared" si="88"/>
        <v>0</v>
      </c>
      <c r="W866" s="4">
        <f t="shared" si="89"/>
        <v>675</v>
      </c>
      <c r="X866" s="6">
        <f t="shared" si="90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 t="s">
        <v>45</v>
      </c>
      <c r="F867" s="7" t="s">
        <v>46</v>
      </c>
      <c r="G867" s="7" t="s">
        <v>797</v>
      </c>
      <c r="H867" s="7" t="s">
        <v>798</v>
      </c>
      <c r="I867" s="7" t="s">
        <v>74</v>
      </c>
      <c r="J867" s="7" t="s">
        <v>75</v>
      </c>
      <c r="K867" s="7" t="s">
        <v>862</v>
      </c>
      <c r="L867" s="7" t="s">
        <v>863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4">
        <f t="shared" si="85"/>
        <v>0</v>
      </c>
      <c r="T867" s="6">
        <f t="shared" si="86"/>
        <v>0</v>
      </c>
      <c r="U867" s="4">
        <f t="shared" si="87"/>
        <v>0</v>
      </c>
      <c r="V867" s="6">
        <f t="shared" si="88"/>
        <v>0</v>
      </c>
      <c r="W867" s="4">
        <f t="shared" si="89"/>
        <v>0</v>
      </c>
      <c r="X867" s="6">
        <f t="shared" si="90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 t="s">
        <v>45</v>
      </c>
      <c r="F868" s="7" t="s">
        <v>46</v>
      </c>
      <c r="G868" s="7" t="s">
        <v>797</v>
      </c>
      <c r="H868" s="7" t="s">
        <v>798</v>
      </c>
      <c r="I868" s="7" t="s">
        <v>74</v>
      </c>
      <c r="J868" s="7" t="s">
        <v>75</v>
      </c>
      <c r="K868" s="7" t="s">
        <v>864</v>
      </c>
      <c r="L868" s="7" t="s">
        <v>865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4">
        <f t="shared" si="85"/>
        <v>0</v>
      </c>
      <c r="T868" s="6">
        <f t="shared" si="86"/>
        <v>0</v>
      </c>
      <c r="U868" s="4">
        <f t="shared" si="87"/>
        <v>0</v>
      </c>
      <c r="V868" s="6">
        <f t="shared" si="88"/>
        <v>0</v>
      </c>
      <c r="W868" s="4">
        <f t="shared" si="89"/>
        <v>0</v>
      </c>
      <c r="X868" s="6">
        <f t="shared" si="90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 t="s">
        <v>45</v>
      </c>
      <c r="F869" s="7" t="s">
        <v>46</v>
      </c>
      <c r="G869" s="7" t="s">
        <v>797</v>
      </c>
      <c r="H869" s="7" t="s">
        <v>798</v>
      </c>
      <c r="I869" s="7" t="s">
        <v>74</v>
      </c>
      <c r="J869" s="7" t="s">
        <v>75</v>
      </c>
      <c r="K869" s="7" t="s">
        <v>866</v>
      </c>
      <c r="L869" s="7" t="s">
        <v>867</v>
      </c>
      <c r="M869" s="8">
        <v>750</v>
      </c>
      <c r="N869" s="8">
        <v>750</v>
      </c>
      <c r="O869" s="8">
        <v>0</v>
      </c>
      <c r="P869" s="8">
        <v>343.56</v>
      </c>
      <c r="Q869" s="8">
        <v>343.56</v>
      </c>
      <c r="R869" s="8">
        <v>750</v>
      </c>
      <c r="S869" s="4">
        <f t="shared" si="85"/>
        <v>406.44</v>
      </c>
      <c r="T869" s="6">
        <f t="shared" si="86"/>
        <v>0.45810000000000001</v>
      </c>
      <c r="U869" s="4">
        <f t="shared" si="87"/>
        <v>406.44</v>
      </c>
      <c r="V869" s="6">
        <f t="shared" si="88"/>
        <v>0.45810000000000001</v>
      </c>
      <c r="W869" s="4">
        <f t="shared" si="89"/>
        <v>406.44</v>
      </c>
      <c r="X869" s="6">
        <f t="shared" si="90"/>
        <v>0.45810000000000001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 t="s">
        <v>45</v>
      </c>
      <c r="F870" s="7" t="s">
        <v>46</v>
      </c>
      <c r="G870" s="7" t="s">
        <v>797</v>
      </c>
      <c r="H870" s="7" t="s">
        <v>798</v>
      </c>
      <c r="I870" s="7" t="s">
        <v>74</v>
      </c>
      <c r="J870" s="7" t="s">
        <v>75</v>
      </c>
      <c r="K870" s="7" t="s">
        <v>868</v>
      </c>
      <c r="L870" s="7" t="s">
        <v>869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4">
        <f t="shared" si="85"/>
        <v>0</v>
      </c>
      <c r="T870" s="6">
        <f t="shared" si="86"/>
        <v>0</v>
      </c>
      <c r="U870" s="4">
        <f t="shared" si="87"/>
        <v>0</v>
      </c>
      <c r="V870" s="6">
        <f t="shared" si="88"/>
        <v>0</v>
      </c>
      <c r="W870" s="4">
        <f t="shared" si="89"/>
        <v>0</v>
      </c>
      <c r="X870" s="6">
        <f t="shared" si="90"/>
        <v>0</v>
      </c>
    </row>
    <row r="871" spans="1:24" x14ac:dyDescent="0.2">
      <c r="A871">
        <f>IF(AND(ABS(S871)&gt;Input!$A$3,ABS(1-T871)&gt;Input!$A$4),MAX($A$3:A870)+1,"")</f>
        <v>89</v>
      </c>
      <c r="B871">
        <f>IF(AND(ABS(U871)&gt;Input!$B$3,ABS(1-V871)&gt;Input!$B$4),MAX($B$3:B870)+1,"")</f>
        <v>42</v>
      </c>
      <c r="C871">
        <f>IF(AND(ABS(W871)&gt;Input!$C$3,ABS(1-X871)&gt;Input!$C$4),MAX($C$3:C870)+1,"")</f>
        <v>94</v>
      </c>
      <c r="D871" t="str">
        <f>IF(E871="","",IF(AND(H871=H872,J871=J872),"",MAX($D$3:D870)+1))</f>
        <v/>
      </c>
      <c r="E871" s="7" t="s">
        <v>45</v>
      </c>
      <c r="F871" s="7" t="s">
        <v>46</v>
      </c>
      <c r="G871" s="7" t="s">
        <v>797</v>
      </c>
      <c r="H871" s="7" t="s">
        <v>798</v>
      </c>
      <c r="I871" s="7" t="s">
        <v>74</v>
      </c>
      <c r="J871" s="7" t="s">
        <v>75</v>
      </c>
      <c r="K871" s="7" t="s">
        <v>870</v>
      </c>
      <c r="L871" s="7" t="s">
        <v>871</v>
      </c>
      <c r="M871" s="8">
        <v>54435</v>
      </c>
      <c r="N871" s="8">
        <v>54435</v>
      </c>
      <c r="O871" s="8">
        <v>0</v>
      </c>
      <c r="P871" s="8">
        <v>22198.959999999999</v>
      </c>
      <c r="Q871" s="8">
        <v>22198.959999999999</v>
      </c>
      <c r="R871" s="8">
        <v>54435</v>
      </c>
      <c r="S871" s="4">
        <f t="shared" si="85"/>
        <v>32236.04</v>
      </c>
      <c r="T871" s="6">
        <f t="shared" si="86"/>
        <v>0.4078</v>
      </c>
      <c r="U871" s="4">
        <f t="shared" si="87"/>
        <v>32236.04</v>
      </c>
      <c r="V871" s="6">
        <f t="shared" si="88"/>
        <v>0.4078</v>
      </c>
      <c r="W871" s="4">
        <f t="shared" si="89"/>
        <v>32236.04</v>
      </c>
      <c r="X871" s="6">
        <f t="shared" si="90"/>
        <v>0.4078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 t="s">
        <v>45</v>
      </c>
      <c r="F872" s="7" t="s">
        <v>46</v>
      </c>
      <c r="G872" s="7" t="s">
        <v>797</v>
      </c>
      <c r="H872" s="7" t="s">
        <v>798</v>
      </c>
      <c r="I872" s="7" t="s">
        <v>74</v>
      </c>
      <c r="J872" s="7" t="s">
        <v>75</v>
      </c>
      <c r="K872" s="7" t="s">
        <v>872</v>
      </c>
      <c r="L872" s="7" t="s">
        <v>873</v>
      </c>
      <c r="M872" s="8">
        <v>1000</v>
      </c>
      <c r="N872" s="8">
        <v>1000</v>
      </c>
      <c r="O872" s="8">
        <v>0</v>
      </c>
      <c r="P872" s="8">
        <v>0</v>
      </c>
      <c r="Q872" s="8">
        <v>0</v>
      </c>
      <c r="R872" s="8">
        <v>1000</v>
      </c>
      <c r="S872" s="4">
        <f t="shared" si="85"/>
        <v>1000</v>
      </c>
      <c r="T872" s="6">
        <f t="shared" si="86"/>
        <v>0</v>
      </c>
      <c r="U872" s="4">
        <f t="shared" si="87"/>
        <v>1000</v>
      </c>
      <c r="V872" s="6">
        <f t="shared" si="88"/>
        <v>0</v>
      </c>
      <c r="W872" s="4">
        <f t="shared" si="89"/>
        <v>1000</v>
      </c>
      <c r="X872" s="6">
        <f t="shared" si="90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>
        <f>IF(E873="","",IF(AND(H873=H874,J873=J874),"",MAX($D$3:D872)+1))</f>
        <v>98</v>
      </c>
      <c r="E873" s="7" t="s">
        <v>45</v>
      </c>
      <c r="F873" s="7" t="s">
        <v>46</v>
      </c>
      <c r="G873" s="7" t="s">
        <v>797</v>
      </c>
      <c r="H873" s="7" t="s">
        <v>798</v>
      </c>
      <c r="I873" s="7" t="s">
        <v>74</v>
      </c>
      <c r="J873" s="7" t="s">
        <v>75</v>
      </c>
      <c r="K873" s="7" t="s">
        <v>874</v>
      </c>
      <c r="L873" s="7" t="s">
        <v>875</v>
      </c>
      <c r="M873" s="8">
        <v>6000</v>
      </c>
      <c r="N873" s="8">
        <v>6011</v>
      </c>
      <c r="O873" s="8">
        <v>0</v>
      </c>
      <c r="P873" s="8">
        <v>6010.76</v>
      </c>
      <c r="Q873" s="8">
        <v>6010.76</v>
      </c>
      <c r="R873" s="8">
        <v>6000</v>
      </c>
      <c r="S873" s="4">
        <f t="shared" si="85"/>
        <v>-10.760000000000218</v>
      </c>
      <c r="T873" s="6">
        <f t="shared" si="86"/>
        <v>1.0018</v>
      </c>
      <c r="U873" s="4">
        <f t="shared" si="87"/>
        <v>0.23999999999978172</v>
      </c>
      <c r="V873" s="6">
        <f t="shared" si="88"/>
        <v>1</v>
      </c>
      <c r="W873" s="4">
        <f t="shared" si="89"/>
        <v>-10.760000000000218</v>
      </c>
      <c r="X873" s="6">
        <f t="shared" si="90"/>
        <v>1.0018</v>
      </c>
    </row>
    <row r="874" spans="1:24" x14ac:dyDescent="0.2">
      <c r="A874">
        <f>IF(AND(ABS(S874)&gt;Input!$A$3,ABS(1-T874)&gt;Input!$A$4),MAX($A$3:A873)+1,"")</f>
        <v>90</v>
      </c>
      <c r="B874">
        <f>IF(AND(ABS(U874)&gt;Input!$B$3,ABS(1-V874)&gt;Input!$B$4),MAX($B$3:B873)+1,"")</f>
        <v>43</v>
      </c>
      <c r="C874">
        <f>IF(AND(ABS(W874)&gt;Input!$C$3,ABS(1-X874)&gt;Input!$C$4),MAX($C$3:C873)+1,"")</f>
        <v>95</v>
      </c>
      <c r="D874">
        <f>IF(E874="","",IF(AND(H874=H875,J874=J875),"",MAX($D$3:D873)+1))</f>
        <v>99</v>
      </c>
      <c r="E874" s="7" t="s">
        <v>45</v>
      </c>
      <c r="F874" s="7" t="s">
        <v>46</v>
      </c>
      <c r="G874" s="7" t="s">
        <v>876</v>
      </c>
      <c r="H874" s="7" t="s">
        <v>877</v>
      </c>
      <c r="I874" s="7" t="s">
        <v>74</v>
      </c>
      <c r="J874" s="7" t="s">
        <v>75</v>
      </c>
      <c r="K874" s="7" t="s">
        <v>878</v>
      </c>
      <c r="L874" s="7" t="s">
        <v>879</v>
      </c>
      <c r="M874" s="8">
        <v>15000</v>
      </c>
      <c r="N874" s="8">
        <v>15000</v>
      </c>
      <c r="O874" s="8">
        <v>0</v>
      </c>
      <c r="P874" s="8">
        <v>4903.88</v>
      </c>
      <c r="Q874" s="8">
        <v>4903.88</v>
      </c>
      <c r="R874" s="8">
        <v>15000</v>
      </c>
      <c r="S874" s="4">
        <f t="shared" si="85"/>
        <v>10096.119999999999</v>
      </c>
      <c r="T874" s="6">
        <f t="shared" si="86"/>
        <v>0.32690000000000002</v>
      </c>
      <c r="U874" s="4">
        <f t="shared" si="87"/>
        <v>10096.119999999999</v>
      </c>
      <c r="V874" s="6">
        <f t="shared" si="88"/>
        <v>0.32690000000000002</v>
      </c>
      <c r="W874" s="4">
        <f t="shared" si="89"/>
        <v>10096.119999999999</v>
      </c>
      <c r="X874" s="6">
        <f t="shared" si="90"/>
        <v>0.32690000000000002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>
        <f>IF(E875="","",IF(AND(H875=H876,J875=J876),"",MAX($D$3:D874)+1))</f>
        <v>100</v>
      </c>
      <c r="E875" s="7" t="s">
        <v>45</v>
      </c>
      <c r="F875" s="7" t="s">
        <v>46</v>
      </c>
      <c r="G875" s="7" t="s">
        <v>880</v>
      </c>
      <c r="H875" s="7" t="s">
        <v>881</v>
      </c>
      <c r="I875" s="7" t="s">
        <v>74</v>
      </c>
      <c r="J875" s="7" t="s">
        <v>75</v>
      </c>
      <c r="K875" s="7" t="s">
        <v>882</v>
      </c>
      <c r="L875" s="7" t="s">
        <v>883</v>
      </c>
      <c r="M875" s="8">
        <v>15000</v>
      </c>
      <c r="N875" s="8">
        <v>15000</v>
      </c>
      <c r="O875" s="8">
        <v>0</v>
      </c>
      <c r="P875" s="8">
        <v>5356.72</v>
      </c>
      <c r="Q875" s="8">
        <v>5356.72</v>
      </c>
      <c r="R875" s="8">
        <v>15000</v>
      </c>
      <c r="S875" s="4">
        <f t="shared" si="85"/>
        <v>9643.2799999999988</v>
      </c>
      <c r="T875" s="6">
        <f t="shared" si="86"/>
        <v>0.35709999999999997</v>
      </c>
      <c r="U875" s="4">
        <f t="shared" si="87"/>
        <v>9643.2799999999988</v>
      </c>
      <c r="V875" s="6">
        <f t="shared" si="88"/>
        <v>0.35709999999999997</v>
      </c>
      <c r="W875" s="4">
        <f t="shared" si="89"/>
        <v>9643.2799999999988</v>
      </c>
      <c r="X875" s="6">
        <f t="shared" si="90"/>
        <v>0.35709999999999997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>
        <f>IF(E876="","",IF(AND(H876=H877,J876=J877),"",MAX($D$3:D875)+1))</f>
        <v>101</v>
      </c>
      <c r="E876" s="7" t="s">
        <v>45</v>
      </c>
      <c r="F876" s="7" t="s">
        <v>46</v>
      </c>
      <c r="G876" s="7" t="s">
        <v>884</v>
      </c>
      <c r="H876" s="7" t="s">
        <v>885</v>
      </c>
      <c r="I876" s="7" t="s">
        <v>74</v>
      </c>
      <c r="J876" s="7" t="s">
        <v>75</v>
      </c>
      <c r="K876" s="7" t="s">
        <v>878</v>
      </c>
      <c r="L876" s="7" t="s">
        <v>885</v>
      </c>
      <c r="M876" s="8">
        <v>9786</v>
      </c>
      <c r="N876" s="8">
        <v>9786</v>
      </c>
      <c r="O876" s="8">
        <v>0</v>
      </c>
      <c r="P876" s="8">
        <v>5839.99</v>
      </c>
      <c r="Q876" s="8">
        <v>5839.99</v>
      </c>
      <c r="R876" s="8">
        <v>9786</v>
      </c>
      <c r="S876" s="4">
        <f t="shared" si="85"/>
        <v>3946.01</v>
      </c>
      <c r="T876" s="6">
        <f t="shared" si="86"/>
        <v>0.5968</v>
      </c>
      <c r="U876" s="4">
        <f t="shared" si="87"/>
        <v>3946.01</v>
      </c>
      <c r="V876" s="6">
        <f t="shared" si="88"/>
        <v>0.5968</v>
      </c>
      <c r="W876" s="4">
        <f t="shared" si="89"/>
        <v>3946.01</v>
      </c>
      <c r="X876" s="6">
        <f t="shared" si="90"/>
        <v>0.5968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>
        <f>IF(E877="","",IF(AND(H877=H878,J877=J878),"",MAX($D$3:D876)+1))</f>
        <v>102</v>
      </c>
      <c r="E877" s="7" t="s">
        <v>45</v>
      </c>
      <c r="F877" s="7" t="s">
        <v>46</v>
      </c>
      <c r="G877" s="7" t="s">
        <v>887</v>
      </c>
      <c r="H877" s="7" t="s">
        <v>888</v>
      </c>
      <c r="I877" s="7" t="s">
        <v>74</v>
      </c>
      <c r="J877" s="7" t="s">
        <v>75</v>
      </c>
      <c r="K877" s="7" t="s">
        <v>841</v>
      </c>
      <c r="L877" s="7" t="s">
        <v>888</v>
      </c>
      <c r="M877" s="8">
        <v>15000</v>
      </c>
      <c r="N877" s="8">
        <v>15000</v>
      </c>
      <c r="O877" s="8">
        <v>0</v>
      </c>
      <c r="P877" s="8">
        <v>9601.35</v>
      </c>
      <c r="Q877" s="8">
        <v>9601.35</v>
      </c>
      <c r="R877" s="8">
        <v>15000</v>
      </c>
      <c r="S877" s="4">
        <f t="shared" si="85"/>
        <v>5398.65</v>
      </c>
      <c r="T877" s="6">
        <f t="shared" si="86"/>
        <v>0.6401</v>
      </c>
      <c r="U877" s="4">
        <f t="shared" si="87"/>
        <v>5398.65</v>
      </c>
      <c r="V877" s="6">
        <f t="shared" si="88"/>
        <v>0.6401</v>
      </c>
      <c r="W877" s="4">
        <f t="shared" si="89"/>
        <v>5398.65</v>
      </c>
      <c r="X877" s="6">
        <f t="shared" si="90"/>
        <v>0.6401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>
        <f>IF(E878="","",IF(AND(H878=H879,J878=J879),"",MAX($D$3:D877)+1))</f>
        <v>103</v>
      </c>
      <c r="E878" s="7" t="s">
        <v>45</v>
      </c>
      <c r="F878" s="7" t="s">
        <v>46</v>
      </c>
      <c r="G878" s="7" t="s">
        <v>889</v>
      </c>
      <c r="H878" s="7" t="s">
        <v>890</v>
      </c>
      <c r="I878" s="7" t="s">
        <v>74</v>
      </c>
      <c r="J878" s="7" t="s">
        <v>75</v>
      </c>
      <c r="K878" s="7" t="s">
        <v>891</v>
      </c>
      <c r="L878" s="7" t="s">
        <v>892</v>
      </c>
      <c r="M878" s="8">
        <v>5000</v>
      </c>
      <c r="N878" s="8">
        <v>1500</v>
      </c>
      <c r="O878" s="8">
        <v>0</v>
      </c>
      <c r="P878" s="8">
        <v>0</v>
      </c>
      <c r="Q878" s="8">
        <v>0</v>
      </c>
      <c r="R878" s="8">
        <v>5000</v>
      </c>
      <c r="S878" s="4">
        <f t="shared" si="85"/>
        <v>5000</v>
      </c>
      <c r="T878" s="6">
        <f t="shared" si="86"/>
        <v>0</v>
      </c>
      <c r="U878" s="4">
        <f t="shared" si="87"/>
        <v>1500</v>
      </c>
      <c r="V878" s="6">
        <f t="shared" si="88"/>
        <v>0</v>
      </c>
      <c r="W878" s="4">
        <f t="shared" si="89"/>
        <v>5000</v>
      </c>
      <c r="X878" s="6">
        <f t="shared" si="90"/>
        <v>0</v>
      </c>
    </row>
    <row r="879" spans="1:24" x14ac:dyDescent="0.2">
      <c r="A879">
        <f>IF(AND(ABS(S879)&gt;Input!$A$3,ABS(1-T879)&gt;Input!$A$4),MAX($A$3:A878)+1,"")</f>
        <v>91</v>
      </c>
      <c r="B879">
        <f>IF(AND(ABS(U879)&gt;Input!$B$3,ABS(1-V879)&gt;Input!$B$4),MAX($B$3:B878)+1,"")</f>
        <v>44</v>
      </c>
      <c r="C879">
        <f>IF(AND(ABS(W879)&gt;Input!$C$3,ABS(1-X879)&gt;Input!$C$4),MAX($C$3:C878)+1,"")</f>
        <v>96</v>
      </c>
      <c r="D879">
        <f>IF(E879="","",IF(AND(H879=H880,J879=J880),"",MAX($D$3:D878)+1))</f>
        <v>104</v>
      </c>
      <c r="E879" s="7" t="s">
        <v>45</v>
      </c>
      <c r="F879" s="7" t="s">
        <v>46</v>
      </c>
      <c r="G879" s="7" t="s">
        <v>893</v>
      </c>
      <c r="H879" s="7" t="s">
        <v>894</v>
      </c>
      <c r="I879" s="7" t="s">
        <v>74</v>
      </c>
      <c r="J879" s="7" t="s">
        <v>75</v>
      </c>
      <c r="K879" s="7" t="s">
        <v>895</v>
      </c>
      <c r="L879" s="7" t="s">
        <v>896</v>
      </c>
      <c r="M879" s="8">
        <v>17000</v>
      </c>
      <c r="N879" s="8">
        <v>17000</v>
      </c>
      <c r="O879" s="8">
        <v>0</v>
      </c>
      <c r="P879" s="8">
        <v>4122.74</v>
      </c>
      <c r="Q879" s="8">
        <v>4122.74</v>
      </c>
      <c r="R879" s="8">
        <v>17000</v>
      </c>
      <c r="S879" s="4">
        <f t="shared" si="85"/>
        <v>12877.26</v>
      </c>
      <c r="T879" s="6">
        <f t="shared" si="86"/>
        <v>0.24249999999999999</v>
      </c>
      <c r="U879" s="4">
        <f t="shared" si="87"/>
        <v>12877.26</v>
      </c>
      <c r="V879" s="6">
        <f t="shared" si="88"/>
        <v>0.24249999999999999</v>
      </c>
      <c r="W879" s="4">
        <f t="shared" si="89"/>
        <v>12877.26</v>
      </c>
      <c r="X879" s="6">
        <f t="shared" si="90"/>
        <v>0.24249999999999999</v>
      </c>
    </row>
    <row r="880" spans="1:24" x14ac:dyDescent="0.2">
      <c r="A880">
        <f>IF(AND(ABS(S880)&gt;Input!$A$3,ABS(1-T880)&gt;Input!$A$4),MAX($A$3:A879)+1,"")</f>
        <v>92</v>
      </c>
      <c r="B880">
        <f>IF(AND(ABS(U880)&gt;Input!$B$3,ABS(1-V880)&gt;Input!$B$4),MAX($B$3:B879)+1,"")</f>
        <v>45</v>
      </c>
      <c r="C880">
        <f>IF(AND(ABS(W880)&gt;Input!$C$3,ABS(1-X880)&gt;Input!$C$4),MAX($C$3:C879)+1,"")</f>
        <v>97</v>
      </c>
      <c r="D880" t="str">
        <f>IF(E880="","",IF(AND(H880=H881,J880=J881),"",MAX($D$3:D879)+1))</f>
        <v/>
      </c>
      <c r="E880" s="7" t="s">
        <v>45</v>
      </c>
      <c r="F880" s="7" t="s">
        <v>46</v>
      </c>
      <c r="G880" s="7" t="s">
        <v>897</v>
      </c>
      <c r="H880" s="7" t="s">
        <v>898</v>
      </c>
      <c r="I880" s="7" t="s">
        <v>74</v>
      </c>
      <c r="J880" s="7" t="s">
        <v>75</v>
      </c>
      <c r="K880" s="7" t="s">
        <v>899</v>
      </c>
      <c r="L880" s="7" t="s">
        <v>900</v>
      </c>
      <c r="M880" s="8">
        <v>95000</v>
      </c>
      <c r="N880" s="8">
        <v>95000</v>
      </c>
      <c r="O880" s="8">
        <v>0</v>
      </c>
      <c r="P880" s="8">
        <v>61316.49</v>
      </c>
      <c r="Q880" s="8">
        <v>61316.49</v>
      </c>
      <c r="R880" s="8">
        <v>105000</v>
      </c>
      <c r="S880" s="4">
        <f t="shared" si="85"/>
        <v>33683.51</v>
      </c>
      <c r="T880" s="6">
        <f t="shared" si="86"/>
        <v>0.64539999999999997</v>
      </c>
      <c r="U880" s="4">
        <f t="shared" si="87"/>
        <v>33683.51</v>
      </c>
      <c r="V880" s="6">
        <f t="shared" si="88"/>
        <v>0.64539999999999997</v>
      </c>
      <c r="W880" s="4">
        <f t="shared" si="89"/>
        <v>43683.51</v>
      </c>
      <c r="X880" s="6">
        <f t="shared" si="90"/>
        <v>0.58399999999999996</v>
      </c>
    </row>
    <row r="881" spans="1:24" x14ac:dyDescent="0.2">
      <c r="A881">
        <f>IF(AND(ABS(S881)&gt;Input!$A$3,ABS(1-T881)&gt;Input!$A$4),MAX($A$3:A880)+1,"")</f>
        <v>93</v>
      </c>
      <c r="B881">
        <f>IF(AND(ABS(U881)&gt;Input!$B$3,ABS(1-V881)&gt;Input!$B$4),MAX($B$3:B880)+1,"")</f>
        <v>46</v>
      </c>
      <c r="C881">
        <f>IF(AND(ABS(W881)&gt;Input!$C$3,ABS(1-X881)&gt;Input!$C$4),MAX($C$3:C880)+1,"")</f>
        <v>98</v>
      </c>
      <c r="D881">
        <f>IF(E881="","",IF(AND(H881=H882,J881=J882),"",MAX($D$3:D880)+1))</f>
        <v>105</v>
      </c>
      <c r="E881" s="7" t="s">
        <v>45</v>
      </c>
      <c r="F881" s="7" t="s">
        <v>46</v>
      </c>
      <c r="G881" s="7" t="s">
        <v>897</v>
      </c>
      <c r="H881" s="7" t="s">
        <v>898</v>
      </c>
      <c r="I881" s="7" t="s">
        <v>74</v>
      </c>
      <c r="J881" s="7" t="s">
        <v>75</v>
      </c>
      <c r="K881" s="7" t="s">
        <v>901</v>
      </c>
      <c r="L881" s="7" t="s">
        <v>902</v>
      </c>
      <c r="M881" s="8">
        <v>50000</v>
      </c>
      <c r="N881" s="8">
        <v>50000</v>
      </c>
      <c r="O881" s="8">
        <v>0</v>
      </c>
      <c r="P881" s="8">
        <v>5810.34</v>
      </c>
      <c r="Q881" s="8">
        <v>5810.34</v>
      </c>
      <c r="R881" s="8">
        <v>60000</v>
      </c>
      <c r="S881" s="4">
        <f t="shared" si="85"/>
        <v>44189.66</v>
      </c>
      <c r="T881" s="6">
        <f t="shared" si="86"/>
        <v>0.1162</v>
      </c>
      <c r="U881" s="4">
        <f t="shared" si="87"/>
        <v>44189.66</v>
      </c>
      <c r="V881" s="6">
        <f t="shared" si="88"/>
        <v>0.1162</v>
      </c>
      <c r="W881" s="4">
        <f t="shared" si="89"/>
        <v>54189.66</v>
      </c>
      <c r="X881" s="6">
        <f t="shared" si="90"/>
        <v>9.6799999999999997E-2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>
        <f>IF(E882="","",IF(AND(H882=H883,J882=J883),"",MAX($D$3:D881)+1))</f>
        <v>106</v>
      </c>
      <c r="E882" s="7" t="s">
        <v>45</v>
      </c>
      <c r="F882" s="7" t="s">
        <v>46</v>
      </c>
      <c r="G882" s="7" t="s">
        <v>903</v>
      </c>
      <c r="H882" s="7" t="s">
        <v>904</v>
      </c>
      <c r="I882" s="7" t="s">
        <v>74</v>
      </c>
      <c r="J882" s="7" t="s">
        <v>75</v>
      </c>
      <c r="K882" s="7" t="s">
        <v>905</v>
      </c>
      <c r="L882" s="7" t="s">
        <v>906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4">
        <f t="shared" si="85"/>
        <v>0</v>
      </c>
      <c r="T882" s="6">
        <f t="shared" si="86"/>
        <v>0</v>
      </c>
      <c r="U882" s="4">
        <f t="shared" si="87"/>
        <v>0</v>
      </c>
      <c r="V882" s="6">
        <f t="shared" si="88"/>
        <v>0</v>
      </c>
      <c r="W882" s="4">
        <f t="shared" si="89"/>
        <v>0</v>
      </c>
      <c r="X882" s="6">
        <f t="shared" si="90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>
        <f>IF(E883="","",IF(AND(H883=H884,J883=J884),"",MAX($D$3:D882)+1))</f>
        <v>107</v>
      </c>
      <c r="E883" s="7" t="s">
        <v>45</v>
      </c>
      <c r="F883" s="7" t="s">
        <v>46</v>
      </c>
      <c r="G883" s="7" t="s">
        <v>907</v>
      </c>
      <c r="H883" s="7" t="s">
        <v>908</v>
      </c>
      <c r="I883" s="7" t="s">
        <v>74</v>
      </c>
      <c r="J883" s="7" t="s">
        <v>75</v>
      </c>
      <c r="K883" s="7" t="s">
        <v>905</v>
      </c>
      <c r="L883" s="7" t="s">
        <v>908</v>
      </c>
      <c r="M883" s="8">
        <v>200</v>
      </c>
      <c r="N883" s="8">
        <v>400</v>
      </c>
      <c r="O883" s="8">
        <v>0</v>
      </c>
      <c r="P883" s="8">
        <v>376.56</v>
      </c>
      <c r="Q883" s="8">
        <v>376.56</v>
      </c>
      <c r="R883" s="8">
        <v>200</v>
      </c>
      <c r="S883" s="4">
        <f t="shared" si="85"/>
        <v>-176.56</v>
      </c>
      <c r="T883" s="6">
        <f t="shared" si="86"/>
        <v>1.8828</v>
      </c>
      <c r="U883" s="4">
        <f t="shared" si="87"/>
        <v>23.439999999999998</v>
      </c>
      <c r="V883" s="6">
        <f t="shared" si="88"/>
        <v>0.94140000000000001</v>
      </c>
      <c r="W883" s="4">
        <f t="shared" si="89"/>
        <v>-176.56</v>
      </c>
      <c r="X883" s="6">
        <f t="shared" si="90"/>
        <v>1.8828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 t="s">
        <v>45</v>
      </c>
      <c r="F884" s="7" t="s">
        <v>46</v>
      </c>
      <c r="G884" s="7" t="s">
        <v>398</v>
      </c>
      <c r="H884" s="7" t="s">
        <v>909</v>
      </c>
      <c r="I884" s="7" t="s">
        <v>49</v>
      </c>
      <c r="J884" s="7" t="s">
        <v>50</v>
      </c>
      <c r="K884" s="7" t="s">
        <v>102</v>
      </c>
      <c r="L884" s="7" t="s">
        <v>910</v>
      </c>
      <c r="M884" s="8">
        <v>38693</v>
      </c>
      <c r="N884" s="8">
        <v>38693</v>
      </c>
      <c r="O884" s="8">
        <v>0</v>
      </c>
      <c r="P884" s="8">
        <v>38693</v>
      </c>
      <c r="Q884" s="8">
        <v>38693</v>
      </c>
      <c r="R884" s="8">
        <v>38693</v>
      </c>
      <c r="S884" s="4">
        <f t="shared" si="85"/>
        <v>0</v>
      </c>
      <c r="T884" s="6">
        <f t="shared" si="86"/>
        <v>1</v>
      </c>
      <c r="U884" s="4">
        <f t="shared" si="87"/>
        <v>0</v>
      </c>
      <c r="V884" s="6">
        <f t="shared" si="88"/>
        <v>1</v>
      </c>
      <c r="W884" s="4">
        <f t="shared" si="89"/>
        <v>0</v>
      </c>
      <c r="X884" s="6">
        <f t="shared" si="90"/>
        <v>1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 t="s">
        <v>45</v>
      </c>
      <c r="F885" s="7" t="s">
        <v>46</v>
      </c>
      <c r="G885" s="7" t="s">
        <v>398</v>
      </c>
      <c r="H885" s="7" t="s">
        <v>909</v>
      </c>
      <c r="I885" s="7" t="s">
        <v>49</v>
      </c>
      <c r="J885" s="7" t="s">
        <v>50</v>
      </c>
      <c r="K885" s="7" t="s">
        <v>104</v>
      </c>
      <c r="L885" s="7" t="s">
        <v>911</v>
      </c>
      <c r="M885" s="8">
        <v>57639</v>
      </c>
      <c r="N885" s="8">
        <v>60139</v>
      </c>
      <c r="O885" s="8">
        <v>0</v>
      </c>
      <c r="P885" s="8">
        <v>53216.77</v>
      </c>
      <c r="Q885" s="8">
        <v>53216.77</v>
      </c>
      <c r="R885" s="8">
        <v>57639</v>
      </c>
      <c r="S885" s="4">
        <f t="shared" si="85"/>
        <v>4422.2300000000032</v>
      </c>
      <c r="T885" s="6">
        <f t="shared" si="86"/>
        <v>0.92330000000000001</v>
      </c>
      <c r="U885" s="4">
        <f t="shared" si="87"/>
        <v>6922.2300000000032</v>
      </c>
      <c r="V885" s="6">
        <f t="shared" si="88"/>
        <v>0.88490000000000002</v>
      </c>
      <c r="W885" s="4">
        <f t="shared" si="89"/>
        <v>4422.2300000000032</v>
      </c>
      <c r="X885" s="6">
        <f t="shared" si="90"/>
        <v>0.92330000000000001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 t="s">
        <v>45</v>
      </c>
      <c r="F886" s="7" t="s">
        <v>46</v>
      </c>
      <c r="G886" s="7" t="s">
        <v>398</v>
      </c>
      <c r="H886" s="7" t="s">
        <v>909</v>
      </c>
      <c r="I886" s="7" t="s">
        <v>49</v>
      </c>
      <c r="J886" s="7" t="s">
        <v>50</v>
      </c>
      <c r="K886" s="7" t="s">
        <v>210</v>
      </c>
      <c r="L886" s="7" t="s">
        <v>912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4">
        <f t="shared" si="85"/>
        <v>0</v>
      </c>
      <c r="T886" s="6">
        <f t="shared" si="86"/>
        <v>0</v>
      </c>
      <c r="U886" s="4">
        <f t="shared" si="87"/>
        <v>0</v>
      </c>
      <c r="V886" s="6">
        <f t="shared" si="88"/>
        <v>0</v>
      </c>
      <c r="W886" s="4">
        <f t="shared" si="89"/>
        <v>0</v>
      </c>
      <c r="X886" s="6">
        <f t="shared" si="90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 t="s">
        <v>45</v>
      </c>
      <c r="F887" s="7" t="s">
        <v>46</v>
      </c>
      <c r="G887" s="7" t="s">
        <v>398</v>
      </c>
      <c r="H887" s="7" t="s">
        <v>909</v>
      </c>
      <c r="I887" s="7" t="s">
        <v>49</v>
      </c>
      <c r="J887" s="7" t="s">
        <v>50</v>
      </c>
      <c r="K887" s="7" t="s">
        <v>241</v>
      </c>
      <c r="L887" s="7" t="s">
        <v>913</v>
      </c>
      <c r="M887" s="8">
        <v>56704</v>
      </c>
      <c r="N887" s="8">
        <v>56704</v>
      </c>
      <c r="O887" s="8">
        <v>0</v>
      </c>
      <c r="P887" s="8">
        <v>56704</v>
      </c>
      <c r="Q887" s="8">
        <v>56704</v>
      </c>
      <c r="R887" s="8">
        <v>56704</v>
      </c>
      <c r="S887" s="4">
        <f t="shared" si="85"/>
        <v>0</v>
      </c>
      <c r="T887" s="6">
        <f t="shared" si="86"/>
        <v>1</v>
      </c>
      <c r="U887" s="4">
        <f t="shared" si="87"/>
        <v>0</v>
      </c>
      <c r="V887" s="6">
        <f t="shared" si="88"/>
        <v>1</v>
      </c>
      <c r="W887" s="4">
        <f t="shared" si="89"/>
        <v>0</v>
      </c>
      <c r="X887" s="6">
        <f t="shared" si="90"/>
        <v>1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 t="s">
        <v>45</v>
      </c>
      <c r="F888" s="7" t="s">
        <v>46</v>
      </c>
      <c r="G888" s="7" t="s">
        <v>398</v>
      </c>
      <c r="H888" s="7" t="s">
        <v>909</v>
      </c>
      <c r="I888" s="7" t="s">
        <v>49</v>
      </c>
      <c r="J888" s="7" t="s">
        <v>50</v>
      </c>
      <c r="K888" s="7" t="s">
        <v>53</v>
      </c>
      <c r="L888" s="7" t="s">
        <v>914</v>
      </c>
      <c r="M888" s="8">
        <v>33335</v>
      </c>
      <c r="N888" s="8">
        <v>33335</v>
      </c>
      <c r="O888" s="8">
        <v>0</v>
      </c>
      <c r="P888" s="8">
        <v>33335</v>
      </c>
      <c r="Q888" s="8">
        <v>33335</v>
      </c>
      <c r="R888" s="8">
        <v>33335</v>
      </c>
      <c r="S888" s="4">
        <f t="shared" si="85"/>
        <v>0</v>
      </c>
      <c r="T888" s="6">
        <f t="shared" si="86"/>
        <v>1</v>
      </c>
      <c r="U888" s="4">
        <f t="shared" si="87"/>
        <v>0</v>
      </c>
      <c r="V888" s="6">
        <f t="shared" si="88"/>
        <v>1</v>
      </c>
      <c r="W888" s="4">
        <f t="shared" si="89"/>
        <v>0</v>
      </c>
      <c r="X888" s="6">
        <f t="shared" si="90"/>
        <v>1</v>
      </c>
    </row>
    <row r="889" spans="1:24" x14ac:dyDescent="0.2">
      <c r="A889">
        <f>IF(AND(ABS(S889)&gt;Input!$A$3,ABS(1-T889)&gt;Input!$A$4),MAX($A$3:A888)+1,"")</f>
        <v>94</v>
      </c>
      <c r="B889">
        <f>IF(AND(ABS(U889)&gt;Input!$B$3,ABS(1-V889)&gt;Input!$B$4),MAX($B$3:B888)+1,"")</f>
        <v>47</v>
      </c>
      <c r="C889">
        <f>IF(AND(ABS(W889)&gt;Input!$C$3,ABS(1-X889)&gt;Input!$C$4),MAX($C$3:C888)+1,"")</f>
        <v>99</v>
      </c>
      <c r="D889" t="str">
        <f>IF(E889="","",IF(AND(H889=H890,J889=J890),"",MAX($D$3:D888)+1))</f>
        <v/>
      </c>
      <c r="E889" s="7" t="s">
        <v>45</v>
      </c>
      <c r="F889" s="7" t="s">
        <v>46</v>
      </c>
      <c r="G889" s="7" t="s">
        <v>398</v>
      </c>
      <c r="H889" s="7" t="s">
        <v>909</v>
      </c>
      <c r="I889" s="7" t="s">
        <v>49</v>
      </c>
      <c r="J889" s="7" t="s">
        <v>50</v>
      </c>
      <c r="K889" s="7" t="s">
        <v>215</v>
      </c>
      <c r="L889" s="7" t="s">
        <v>913</v>
      </c>
      <c r="M889" s="8">
        <v>51890</v>
      </c>
      <c r="N889" s="8">
        <v>61525</v>
      </c>
      <c r="O889" s="8">
        <v>0</v>
      </c>
      <c r="P889" s="8">
        <v>41483.379999999997</v>
      </c>
      <c r="Q889" s="8">
        <v>41483.379999999997</v>
      </c>
      <c r="R889" s="8">
        <v>51890</v>
      </c>
      <c r="S889" s="4">
        <f t="shared" si="85"/>
        <v>10406.620000000003</v>
      </c>
      <c r="T889" s="6">
        <f t="shared" si="86"/>
        <v>0.7994</v>
      </c>
      <c r="U889" s="4">
        <f t="shared" si="87"/>
        <v>20041.620000000003</v>
      </c>
      <c r="V889" s="6">
        <f t="shared" si="88"/>
        <v>0.67430000000000001</v>
      </c>
      <c r="W889" s="4">
        <f t="shared" si="89"/>
        <v>10406.620000000003</v>
      </c>
      <c r="X889" s="6">
        <f t="shared" si="90"/>
        <v>0.7994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 t="s">
        <v>45</v>
      </c>
      <c r="F890" s="7" t="s">
        <v>46</v>
      </c>
      <c r="G890" s="7" t="s">
        <v>398</v>
      </c>
      <c r="H890" s="7" t="s">
        <v>909</v>
      </c>
      <c r="I890" s="7" t="s">
        <v>49</v>
      </c>
      <c r="J890" s="7" t="s">
        <v>50</v>
      </c>
      <c r="K890" s="7" t="s">
        <v>244</v>
      </c>
      <c r="L890" s="7" t="s">
        <v>915</v>
      </c>
      <c r="M890" s="8">
        <v>48339</v>
      </c>
      <c r="N890" s="8">
        <v>48339</v>
      </c>
      <c r="O890" s="8">
        <v>0</v>
      </c>
      <c r="P890" s="8">
        <v>48339</v>
      </c>
      <c r="Q890" s="8">
        <v>48339</v>
      </c>
      <c r="R890" s="8">
        <v>48339</v>
      </c>
      <c r="S890" s="4">
        <f t="shared" si="85"/>
        <v>0</v>
      </c>
      <c r="T890" s="6">
        <f t="shared" si="86"/>
        <v>1</v>
      </c>
      <c r="U890" s="4">
        <f t="shared" si="87"/>
        <v>0</v>
      </c>
      <c r="V890" s="6">
        <f t="shared" si="88"/>
        <v>1</v>
      </c>
      <c r="W890" s="4">
        <f t="shared" si="89"/>
        <v>0</v>
      </c>
      <c r="X890" s="6">
        <f t="shared" si="90"/>
        <v>1</v>
      </c>
    </row>
    <row r="891" spans="1:24" x14ac:dyDescent="0.2">
      <c r="A891">
        <f>IF(AND(ABS(S891)&gt;Input!$A$3,ABS(1-T891)&gt;Input!$A$4),MAX($A$3:A890)+1,"")</f>
        <v>95</v>
      </c>
      <c r="B891">
        <f>IF(AND(ABS(U891)&gt;Input!$B$3,ABS(1-V891)&gt;Input!$B$4),MAX($B$3:B890)+1,"")</f>
        <v>48</v>
      </c>
      <c r="C891">
        <f>IF(AND(ABS(W891)&gt;Input!$C$3,ABS(1-X891)&gt;Input!$C$4),MAX($C$3:C890)+1,"")</f>
        <v>100</v>
      </c>
      <c r="D891" t="str">
        <f>IF(E891="","",IF(AND(H891=H892,J891=J892),"",MAX($D$3:D890)+1))</f>
        <v/>
      </c>
      <c r="E891" s="7" t="s">
        <v>45</v>
      </c>
      <c r="F891" s="7" t="s">
        <v>46</v>
      </c>
      <c r="G891" s="7" t="s">
        <v>398</v>
      </c>
      <c r="H891" s="7" t="s">
        <v>909</v>
      </c>
      <c r="I891" s="7" t="s">
        <v>49</v>
      </c>
      <c r="J891" s="7" t="s">
        <v>50</v>
      </c>
      <c r="K891" s="7" t="s">
        <v>168</v>
      </c>
      <c r="L891" s="7" t="s">
        <v>916</v>
      </c>
      <c r="M891" s="8">
        <v>44942</v>
      </c>
      <c r="N891" s="8">
        <v>31817</v>
      </c>
      <c r="O891" s="8">
        <v>0</v>
      </c>
      <c r="P891" s="8">
        <v>3713.61</v>
      </c>
      <c r="Q891" s="8">
        <v>3713.61</v>
      </c>
      <c r="R891" s="8">
        <v>44942</v>
      </c>
      <c r="S891" s="4">
        <f t="shared" si="85"/>
        <v>41228.39</v>
      </c>
      <c r="T891" s="6">
        <f t="shared" si="86"/>
        <v>8.2600000000000007E-2</v>
      </c>
      <c r="U891" s="4">
        <f t="shared" si="87"/>
        <v>28103.39</v>
      </c>
      <c r="V891" s="6">
        <f t="shared" si="88"/>
        <v>0.1167</v>
      </c>
      <c r="W891" s="4">
        <f t="shared" si="89"/>
        <v>41228.39</v>
      </c>
      <c r="X891" s="6">
        <f t="shared" si="90"/>
        <v>8.2600000000000007E-2</v>
      </c>
    </row>
    <row r="892" spans="1:24" x14ac:dyDescent="0.2">
      <c r="A892">
        <f>IF(AND(ABS(S892)&gt;Input!$A$3,ABS(1-T892)&gt;Input!$A$4),MAX($A$3:A891)+1,"")</f>
        <v>96</v>
      </c>
      <c r="B892" t="str">
        <f>IF(AND(ABS(U892)&gt;Input!$B$3,ABS(1-V892)&gt;Input!$B$4),MAX($B$3:B891)+1,"")</f>
        <v/>
      </c>
      <c r="C892">
        <f>IF(AND(ABS(W892)&gt;Input!$C$3,ABS(1-X892)&gt;Input!$C$4),MAX($C$3:C891)+1,"")</f>
        <v>101</v>
      </c>
      <c r="D892" t="str">
        <f>IF(E892="","",IF(AND(H892=H893,J892=J893),"",MAX($D$3:D891)+1))</f>
        <v/>
      </c>
      <c r="E892" s="7" t="s">
        <v>45</v>
      </c>
      <c r="F892" s="7" t="s">
        <v>46</v>
      </c>
      <c r="G892" s="7" t="s">
        <v>398</v>
      </c>
      <c r="H892" s="7" t="s">
        <v>909</v>
      </c>
      <c r="I892" s="7" t="s">
        <v>49</v>
      </c>
      <c r="J892" s="7" t="s">
        <v>50</v>
      </c>
      <c r="K892" s="7" t="s">
        <v>494</v>
      </c>
      <c r="L892" s="7" t="s">
        <v>917</v>
      </c>
      <c r="M892" s="8">
        <v>42173</v>
      </c>
      <c r="N892" s="8">
        <v>4250</v>
      </c>
      <c r="O892" s="8">
        <v>0</v>
      </c>
      <c r="P892" s="8">
        <v>4104.1899999999996</v>
      </c>
      <c r="Q892" s="8">
        <v>4104.1899999999996</v>
      </c>
      <c r="R892" s="8">
        <v>42173</v>
      </c>
      <c r="S892" s="4">
        <f t="shared" si="85"/>
        <v>38068.81</v>
      </c>
      <c r="T892" s="6">
        <f t="shared" si="86"/>
        <v>9.7299999999999998E-2</v>
      </c>
      <c r="U892" s="4">
        <f t="shared" si="87"/>
        <v>145.8100000000004</v>
      </c>
      <c r="V892" s="6">
        <f t="shared" si="88"/>
        <v>0.9657</v>
      </c>
      <c r="W892" s="4">
        <f t="shared" si="89"/>
        <v>38068.81</v>
      </c>
      <c r="X892" s="6">
        <f t="shared" si="90"/>
        <v>9.7299999999999998E-2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 t="s">
        <v>45</v>
      </c>
      <c r="F893" s="7" t="s">
        <v>46</v>
      </c>
      <c r="G893" s="7" t="s">
        <v>398</v>
      </c>
      <c r="H893" s="7" t="s">
        <v>909</v>
      </c>
      <c r="I893" s="7" t="s">
        <v>49</v>
      </c>
      <c r="J893" s="7" t="s">
        <v>50</v>
      </c>
      <c r="K893" s="7" t="s">
        <v>108</v>
      </c>
      <c r="L893" s="7" t="s">
        <v>918</v>
      </c>
      <c r="M893" s="8">
        <v>0</v>
      </c>
      <c r="N893" s="8">
        <v>7500</v>
      </c>
      <c r="O893" s="8">
        <v>0</v>
      </c>
      <c r="P893" s="8">
        <v>6275.08</v>
      </c>
      <c r="Q893" s="8">
        <v>6275.08</v>
      </c>
      <c r="R893" s="8">
        <v>0</v>
      </c>
      <c r="S893" s="4">
        <f t="shared" si="85"/>
        <v>-6275.08</v>
      </c>
      <c r="T893" s="6">
        <f t="shared" si="86"/>
        <v>0</v>
      </c>
      <c r="U893" s="4">
        <f t="shared" si="87"/>
        <v>1224.92</v>
      </c>
      <c r="V893" s="6">
        <f t="shared" si="88"/>
        <v>0.8367</v>
      </c>
      <c r="W893" s="4">
        <f t="shared" si="89"/>
        <v>-6275.08</v>
      </c>
      <c r="X893" s="6">
        <f t="shared" si="90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 t="s">
        <v>45</v>
      </c>
      <c r="F894" s="7" t="s">
        <v>46</v>
      </c>
      <c r="G894" s="7" t="s">
        <v>398</v>
      </c>
      <c r="H894" s="7" t="s">
        <v>909</v>
      </c>
      <c r="I894" s="7" t="s">
        <v>49</v>
      </c>
      <c r="J894" s="7" t="s">
        <v>50</v>
      </c>
      <c r="K894" s="7" t="s">
        <v>110</v>
      </c>
      <c r="L894" s="7" t="s">
        <v>111</v>
      </c>
      <c r="M894" s="8">
        <v>750</v>
      </c>
      <c r="N894" s="8">
        <v>1119</v>
      </c>
      <c r="O894" s="8">
        <v>0</v>
      </c>
      <c r="P894" s="8">
        <v>907.62</v>
      </c>
      <c r="Q894" s="8">
        <v>907.62</v>
      </c>
      <c r="R894" s="8">
        <v>750</v>
      </c>
      <c r="S894" s="4">
        <f t="shared" si="85"/>
        <v>-157.62</v>
      </c>
      <c r="T894" s="6">
        <f t="shared" si="86"/>
        <v>1.2101999999999999</v>
      </c>
      <c r="U894" s="4">
        <f t="shared" si="87"/>
        <v>211.38</v>
      </c>
      <c r="V894" s="6">
        <f t="shared" si="88"/>
        <v>0.81110000000000004</v>
      </c>
      <c r="W894" s="4">
        <f t="shared" si="89"/>
        <v>-157.62</v>
      </c>
      <c r="X894" s="6">
        <f t="shared" si="90"/>
        <v>1.2101999999999999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 t="s">
        <v>45</v>
      </c>
      <c r="F895" s="7" t="s">
        <v>46</v>
      </c>
      <c r="G895" s="7" t="s">
        <v>398</v>
      </c>
      <c r="H895" s="7" t="s">
        <v>909</v>
      </c>
      <c r="I895" s="7" t="s">
        <v>49</v>
      </c>
      <c r="J895" s="7" t="s">
        <v>50</v>
      </c>
      <c r="K895" s="7" t="s">
        <v>62</v>
      </c>
      <c r="L895" s="7" t="s">
        <v>63</v>
      </c>
      <c r="M895" s="8">
        <v>1000</v>
      </c>
      <c r="N895" s="8">
        <v>2500</v>
      </c>
      <c r="O895" s="8">
        <v>0</v>
      </c>
      <c r="P895" s="8">
        <v>2500</v>
      </c>
      <c r="Q895" s="8">
        <v>2500</v>
      </c>
      <c r="R895" s="8">
        <v>1000</v>
      </c>
      <c r="S895" s="4">
        <f t="shared" si="85"/>
        <v>-1500</v>
      </c>
      <c r="T895" s="6">
        <f t="shared" si="86"/>
        <v>2.5</v>
      </c>
      <c r="U895" s="4">
        <f t="shared" si="87"/>
        <v>0</v>
      </c>
      <c r="V895" s="6">
        <f t="shared" si="88"/>
        <v>1</v>
      </c>
      <c r="W895" s="4">
        <f t="shared" si="89"/>
        <v>-1500</v>
      </c>
      <c r="X895" s="6">
        <f t="shared" si="90"/>
        <v>2.5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>
        <f>IF(E896="","",IF(AND(H896=H897,J896=J897),"",MAX($D$3:D895)+1))</f>
        <v>108</v>
      </c>
      <c r="E896" s="7" t="s">
        <v>45</v>
      </c>
      <c r="F896" s="7" t="s">
        <v>46</v>
      </c>
      <c r="G896" s="7" t="s">
        <v>398</v>
      </c>
      <c r="H896" s="7" t="s">
        <v>909</v>
      </c>
      <c r="I896" s="7" t="s">
        <v>49</v>
      </c>
      <c r="J896" s="7" t="s">
        <v>50</v>
      </c>
      <c r="K896" s="7" t="s">
        <v>129</v>
      </c>
      <c r="L896" s="7" t="s">
        <v>130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0</v>
      </c>
      <c r="S896" s="4">
        <f t="shared" si="85"/>
        <v>0</v>
      </c>
      <c r="T896" s="6">
        <f t="shared" si="86"/>
        <v>0</v>
      </c>
      <c r="U896" s="4">
        <f t="shared" si="87"/>
        <v>0</v>
      </c>
      <c r="V896" s="6">
        <f t="shared" si="88"/>
        <v>0</v>
      </c>
      <c r="W896" s="4">
        <f t="shared" si="89"/>
        <v>0</v>
      </c>
      <c r="X896" s="6">
        <f t="shared" si="90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 t="s">
        <v>45</v>
      </c>
      <c r="F897" s="7" t="s">
        <v>46</v>
      </c>
      <c r="G897" s="7" t="s">
        <v>398</v>
      </c>
      <c r="H897" s="7" t="s">
        <v>909</v>
      </c>
      <c r="I897" s="7" t="s">
        <v>64</v>
      </c>
      <c r="J897" s="7" t="s">
        <v>65</v>
      </c>
      <c r="K897" s="7" t="s">
        <v>919</v>
      </c>
      <c r="L897" s="7" t="s">
        <v>67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4">
        <f t="shared" si="85"/>
        <v>0</v>
      </c>
      <c r="T897" s="6">
        <f t="shared" si="86"/>
        <v>0</v>
      </c>
      <c r="U897" s="4">
        <f t="shared" si="87"/>
        <v>0</v>
      </c>
      <c r="V897" s="6">
        <f t="shared" si="88"/>
        <v>0</v>
      </c>
      <c r="W897" s="4">
        <f t="shared" si="89"/>
        <v>0</v>
      </c>
      <c r="X897" s="6">
        <f t="shared" si="90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 t="s">
        <v>45</v>
      </c>
      <c r="F898" s="7" t="s">
        <v>46</v>
      </c>
      <c r="G898" s="7" t="s">
        <v>398</v>
      </c>
      <c r="H898" s="7" t="s">
        <v>909</v>
      </c>
      <c r="I898" s="7" t="s">
        <v>64</v>
      </c>
      <c r="J898" s="7" t="s">
        <v>65</v>
      </c>
      <c r="K898" s="7" t="s">
        <v>70</v>
      </c>
      <c r="L898" s="7" t="s">
        <v>71</v>
      </c>
      <c r="M898" s="8">
        <v>2500</v>
      </c>
      <c r="N898" s="8">
        <v>7200</v>
      </c>
      <c r="O898" s="8">
        <v>950</v>
      </c>
      <c r="P898" s="8">
        <v>6034.32</v>
      </c>
      <c r="Q898" s="8">
        <v>6034.32</v>
      </c>
      <c r="R898" s="8">
        <v>2500</v>
      </c>
      <c r="S898" s="4">
        <f t="shared" si="85"/>
        <v>-4484.32</v>
      </c>
      <c r="T898" s="6">
        <f t="shared" si="86"/>
        <v>2.7936999999999999</v>
      </c>
      <c r="U898" s="4">
        <f t="shared" si="87"/>
        <v>215.68000000000029</v>
      </c>
      <c r="V898" s="6">
        <f t="shared" si="88"/>
        <v>0.97</v>
      </c>
      <c r="W898" s="4">
        <f t="shared" si="89"/>
        <v>-4484.32</v>
      </c>
      <c r="X898" s="6">
        <f t="shared" si="90"/>
        <v>2.7936999999999999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 t="s">
        <v>45</v>
      </c>
      <c r="F899" s="7" t="s">
        <v>46</v>
      </c>
      <c r="G899" s="7" t="s">
        <v>398</v>
      </c>
      <c r="H899" s="7" t="s">
        <v>909</v>
      </c>
      <c r="I899" s="7" t="s">
        <v>64</v>
      </c>
      <c r="J899" s="7" t="s">
        <v>65</v>
      </c>
      <c r="K899" s="7" t="s">
        <v>133</v>
      </c>
      <c r="L899" s="7" t="s">
        <v>134</v>
      </c>
      <c r="M899" s="8">
        <v>0</v>
      </c>
      <c r="N899" s="8">
        <v>600</v>
      </c>
      <c r="O899" s="8">
        <v>0</v>
      </c>
      <c r="P899" s="8">
        <v>525.08000000000004</v>
      </c>
      <c r="Q899" s="8">
        <v>525.08000000000004</v>
      </c>
      <c r="R899" s="8">
        <v>0</v>
      </c>
      <c r="S899" s="4">
        <f t="shared" si="85"/>
        <v>-525.08000000000004</v>
      </c>
      <c r="T899" s="6">
        <f t="shared" si="86"/>
        <v>0</v>
      </c>
      <c r="U899" s="4">
        <f t="shared" si="87"/>
        <v>74.919999999999959</v>
      </c>
      <c r="V899" s="6">
        <f t="shared" si="88"/>
        <v>0.87509999999999999</v>
      </c>
      <c r="W899" s="4">
        <f t="shared" si="89"/>
        <v>-525.08000000000004</v>
      </c>
      <c r="X899" s="6">
        <f t="shared" si="90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>
        <f>IF(E900="","",IF(AND(H900=H901,J900=J901),"",MAX($D$3:D899)+1))</f>
        <v>109</v>
      </c>
      <c r="E900" s="7" t="s">
        <v>45</v>
      </c>
      <c r="F900" s="7" t="s">
        <v>46</v>
      </c>
      <c r="G900" s="7" t="s">
        <v>398</v>
      </c>
      <c r="H900" s="7" t="s">
        <v>909</v>
      </c>
      <c r="I900" s="7" t="s">
        <v>64</v>
      </c>
      <c r="J900" s="7" t="s">
        <v>65</v>
      </c>
      <c r="K900" s="7" t="s">
        <v>596</v>
      </c>
      <c r="L900" s="7" t="s">
        <v>597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4">
        <f t="shared" si="85"/>
        <v>0</v>
      </c>
      <c r="T900" s="6">
        <f t="shared" si="86"/>
        <v>0</v>
      </c>
      <c r="U900" s="4">
        <f t="shared" si="87"/>
        <v>0</v>
      </c>
      <c r="V900" s="6">
        <f t="shared" si="88"/>
        <v>0</v>
      </c>
      <c r="W900" s="4">
        <f t="shared" si="89"/>
        <v>0</v>
      </c>
      <c r="X900" s="6">
        <f t="shared" si="90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 t="s">
        <v>45</v>
      </c>
      <c r="F901" s="7" t="s">
        <v>46</v>
      </c>
      <c r="G901" s="7" t="s">
        <v>398</v>
      </c>
      <c r="H901" s="7" t="s">
        <v>909</v>
      </c>
      <c r="I901" s="7" t="s">
        <v>74</v>
      </c>
      <c r="J901" s="7" t="s">
        <v>75</v>
      </c>
      <c r="K901" s="7" t="s">
        <v>76</v>
      </c>
      <c r="L901" s="7" t="s">
        <v>77</v>
      </c>
      <c r="M901" s="8">
        <v>1250</v>
      </c>
      <c r="N901" s="8">
        <v>1250</v>
      </c>
      <c r="O901" s="8">
        <v>0</v>
      </c>
      <c r="P901" s="8">
        <v>1250</v>
      </c>
      <c r="Q901" s="8">
        <v>1250</v>
      </c>
      <c r="R901" s="8">
        <v>1500</v>
      </c>
      <c r="S901" s="4">
        <f t="shared" ref="S901:S964" si="91">M901-O901-Q901</f>
        <v>0</v>
      </c>
      <c r="T901" s="6">
        <f t="shared" ref="T901:T964" si="92">IF(M901=0,0,ROUND((O901+Q901)/M901,4))</f>
        <v>1</v>
      </c>
      <c r="U901" s="4">
        <f t="shared" ref="U901:U964" si="93">N901-O901-Q901</f>
        <v>0</v>
      </c>
      <c r="V901" s="6">
        <f t="shared" ref="V901:V964" si="94">IF(N901=0,0,ROUND((O901+Q901)/N901,4))</f>
        <v>1</v>
      </c>
      <c r="W901" s="4">
        <f t="shared" ref="W901:W964" si="95">R901-O901-Q901</f>
        <v>250</v>
      </c>
      <c r="X901" s="6">
        <f t="shared" ref="X901:X964" si="96">IF(R901=0,0,ROUND((O901+Q901)/R901,4))</f>
        <v>0.83330000000000004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 t="s">
        <v>45</v>
      </c>
      <c r="F902" s="7" t="s">
        <v>46</v>
      </c>
      <c r="G902" s="7" t="s">
        <v>398</v>
      </c>
      <c r="H902" s="7" t="s">
        <v>909</v>
      </c>
      <c r="I902" s="7" t="s">
        <v>74</v>
      </c>
      <c r="J902" s="7" t="s">
        <v>75</v>
      </c>
      <c r="K902" s="7" t="s">
        <v>172</v>
      </c>
      <c r="L902" s="7" t="s">
        <v>775</v>
      </c>
      <c r="M902" s="8">
        <v>500</v>
      </c>
      <c r="N902" s="8">
        <v>500</v>
      </c>
      <c r="O902" s="8">
        <v>0</v>
      </c>
      <c r="P902" s="8">
        <v>363.88</v>
      </c>
      <c r="Q902" s="8">
        <v>363.88</v>
      </c>
      <c r="R902" s="8">
        <v>500</v>
      </c>
      <c r="S902" s="4">
        <f t="shared" si="91"/>
        <v>136.12</v>
      </c>
      <c r="T902" s="6">
        <f t="shared" si="92"/>
        <v>0.7278</v>
      </c>
      <c r="U902" s="4">
        <f t="shared" si="93"/>
        <v>136.12</v>
      </c>
      <c r="V902" s="6">
        <f t="shared" si="94"/>
        <v>0.7278</v>
      </c>
      <c r="W902" s="4">
        <f t="shared" si="95"/>
        <v>136.12</v>
      </c>
      <c r="X902" s="6">
        <f t="shared" si="96"/>
        <v>0.7278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 t="s">
        <v>45</v>
      </c>
      <c r="F903" s="7" t="s">
        <v>46</v>
      </c>
      <c r="G903" s="7" t="s">
        <v>398</v>
      </c>
      <c r="H903" s="7" t="s">
        <v>909</v>
      </c>
      <c r="I903" s="7" t="s">
        <v>74</v>
      </c>
      <c r="J903" s="7" t="s">
        <v>75</v>
      </c>
      <c r="K903" s="7" t="s">
        <v>392</v>
      </c>
      <c r="L903" s="7" t="s">
        <v>393</v>
      </c>
      <c r="M903" s="8">
        <v>60</v>
      </c>
      <c r="N903" s="8">
        <v>60</v>
      </c>
      <c r="O903" s="8">
        <v>0</v>
      </c>
      <c r="P903" s="8">
        <v>59</v>
      </c>
      <c r="Q903" s="8">
        <v>59</v>
      </c>
      <c r="R903" s="8">
        <v>60</v>
      </c>
      <c r="S903" s="4">
        <f t="shared" si="91"/>
        <v>1</v>
      </c>
      <c r="T903" s="6">
        <f t="shared" si="92"/>
        <v>0.98329999999999995</v>
      </c>
      <c r="U903" s="4">
        <f t="shared" si="93"/>
        <v>1</v>
      </c>
      <c r="V903" s="6">
        <f t="shared" si="94"/>
        <v>0.98329999999999995</v>
      </c>
      <c r="W903" s="4">
        <f t="shared" si="95"/>
        <v>1</v>
      </c>
      <c r="X903" s="6">
        <f t="shared" si="96"/>
        <v>0.98329999999999995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 t="s">
        <v>45</v>
      </c>
      <c r="F904" s="7" t="s">
        <v>46</v>
      </c>
      <c r="G904" s="7" t="s">
        <v>398</v>
      </c>
      <c r="H904" s="7" t="s">
        <v>909</v>
      </c>
      <c r="I904" s="7" t="s">
        <v>74</v>
      </c>
      <c r="J904" s="7" t="s">
        <v>75</v>
      </c>
      <c r="K904" s="7" t="s">
        <v>82</v>
      </c>
      <c r="L904" s="7" t="s">
        <v>920</v>
      </c>
      <c r="M904" s="8">
        <v>5000</v>
      </c>
      <c r="N904" s="8">
        <v>5000</v>
      </c>
      <c r="O904" s="8">
        <v>0</v>
      </c>
      <c r="P904" s="8">
        <v>481.77</v>
      </c>
      <c r="Q904" s="8">
        <v>481.77</v>
      </c>
      <c r="R904" s="8">
        <v>5000</v>
      </c>
      <c r="S904" s="4">
        <f t="shared" si="91"/>
        <v>4518.2299999999996</v>
      </c>
      <c r="T904" s="6">
        <f t="shared" si="92"/>
        <v>9.64E-2</v>
      </c>
      <c r="U904" s="4">
        <f t="shared" si="93"/>
        <v>4518.2299999999996</v>
      </c>
      <c r="V904" s="6">
        <f t="shared" si="94"/>
        <v>9.64E-2</v>
      </c>
      <c r="W904" s="4">
        <f t="shared" si="95"/>
        <v>4518.2299999999996</v>
      </c>
      <c r="X904" s="6">
        <f t="shared" si="96"/>
        <v>9.64E-2</v>
      </c>
    </row>
    <row r="905" spans="1:24" x14ac:dyDescent="0.2">
      <c r="A905" t="str">
        <f>IF(AND(ABS(S905)&gt;Input!$A$3,ABS(1-T905)&gt;Input!$A$4),MAX($A$3:A904)+1,"")</f>
        <v/>
      </c>
      <c r="B905">
        <f>IF(AND(ABS(U905)&gt;Input!$B$3,ABS(1-V905)&gt;Input!$B$4),MAX($B$3:B904)+1,"")</f>
        <v>49</v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 t="s">
        <v>45</v>
      </c>
      <c r="F905" s="7" t="s">
        <v>46</v>
      </c>
      <c r="G905" s="7" t="s">
        <v>398</v>
      </c>
      <c r="H905" s="7" t="s">
        <v>909</v>
      </c>
      <c r="I905" s="7" t="s">
        <v>74</v>
      </c>
      <c r="J905" s="7" t="s">
        <v>75</v>
      </c>
      <c r="K905" s="7" t="s">
        <v>619</v>
      </c>
      <c r="L905" s="7" t="s">
        <v>921</v>
      </c>
      <c r="M905" s="8">
        <v>20000</v>
      </c>
      <c r="N905" s="8">
        <v>29485</v>
      </c>
      <c r="O905" s="8">
        <v>0</v>
      </c>
      <c r="P905" s="8">
        <v>13693.41</v>
      </c>
      <c r="Q905" s="8">
        <v>13693.41</v>
      </c>
      <c r="R905" s="8">
        <v>20000</v>
      </c>
      <c r="S905" s="4">
        <f t="shared" si="91"/>
        <v>6306.59</v>
      </c>
      <c r="T905" s="6">
        <f t="shared" si="92"/>
        <v>0.68469999999999998</v>
      </c>
      <c r="U905" s="4">
        <f t="shared" si="93"/>
        <v>15791.59</v>
      </c>
      <c r="V905" s="6">
        <f t="shared" si="94"/>
        <v>0.46439999999999998</v>
      </c>
      <c r="W905" s="4">
        <f t="shared" si="95"/>
        <v>6306.59</v>
      </c>
      <c r="X905" s="6">
        <f t="shared" si="96"/>
        <v>0.68469999999999998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 t="s">
        <v>45</v>
      </c>
      <c r="F906" s="7" t="s">
        <v>46</v>
      </c>
      <c r="G906" s="7" t="s">
        <v>398</v>
      </c>
      <c r="H906" s="7" t="s">
        <v>909</v>
      </c>
      <c r="I906" s="7" t="s">
        <v>74</v>
      </c>
      <c r="J906" s="7" t="s">
        <v>75</v>
      </c>
      <c r="K906" s="7" t="s">
        <v>152</v>
      </c>
      <c r="L906" s="7" t="s">
        <v>922</v>
      </c>
      <c r="M906" s="8">
        <v>35000</v>
      </c>
      <c r="N906" s="8">
        <v>35000</v>
      </c>
      <c r="O906" s="8">
        <v>0</v>
      </c>
      <c r="P906" s="8">
        <v>25815</v>
      </c>
      <c r="Q906" s="8">
        <v>25815</v>
      </c>
      <c r="R906" s="8">
        <v>35000</v>
      </c>
      <c r="S906" s="4">
        <f t="shared" si="91"/>
        <v>9185</v>
      </c>
      <c r="T906" s="6">
        <f t="shared" si="92"/>
        <v>0.73760000000000003</v>
      </c>
      <c r="U906" s="4">
        <f t="shared" si="93"/>
        <v>9185</v>
      </c>
      <c r="V906" s="6">
        <f t="shared" si="94"/>
        <v>0.73760000000000003</v>
      </c>
      <c r="W906" s="4">
        <f t="shared" si="95"/>
        <v>9185</v>
      </c>
      <c r="X906" s="6">
        <f t="shared" si="96"/>
        <v>0.73760000000000003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 t="s">
        <v>45</v>
      </c>
      <c r="F907" s="7" t="s">
        <v>46</v>
      </c>
      <c r="G907" s="7" t="s">
        <v>398</v>
      </c>
      <c r="H907" s="7" t="s">
        <v>909</v>
      </c>
      <c r="I907" s="7" t="s">
        <v>74</v>
      </c>
      <c r="J907" s="7" t="s">
        <v>75</v>
      </c>
      <c r="K907" s="7" t="s">
        <v>923</v>
      </c>
      <c r="L907" s="7" t="s">
        <v>924</v>
      </c>
      <c r="M907" s="8">
        <v>100</v>
      </c>
      <c r="N907" s="8">
        <v>100</v>
      </c>
      <c r="O907" s="8">
        <v>0</v>
      </c>
      <c r="P907" s="8">
        <v>0</v>
      </c>
      <c r="Q907" s="8">
        <v>0</v>
      </c>
      <c r="R907" s="8">
        <v>100</v>
      </c>
      <c r="S907" s="4">
        <f t="shared" si="91"/>
        <v>100</v>
      </c>
      <c r="T907" s="6">
        <f t="shared" si="92"/>
        <v>0</v>
      </c>
      <c r="U907" s="4">
        <f t="shared" si="93"/>
        <v>100</v>
      </c>
      <c r="V907" s="6">
        <f t="shared" si="94"/>
        <v>0</v>
      </c>
      <c r="W907" s="4">
        <f t="shared" si="95"/>
        <v>100</v>
      </c>
      <c r="X907" s="6">
        <f t="shared" si="96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 t="s">
        <v>45</v>
      </c>
      <c r="F908" s="7" t="s">
        <v>46</v>
      </c>
      <c r="G908" s="7" t="s">
        <v>398</v>
      </c>
      <c r="H908" s="7" t="s">
        <v>909</v>
      </c>
      <c r="I908" s="7" t="s">
        <v>74</v>
      </c>
      <c r="J908" s="7" t="s">
        <v>75</v>
      </c>
      <c r="K908" s="7" t="s">
        <v>86</v>
      </c>
      <c r="L908" s="7" t="s">
        <v>87</v>
      </c>
      <c r="M908" s="8">
        <v>50</v>
      </c>
      <c r="N908" s="8">
        <v>550</v>
      </c>
      <c r="O908" s="8">
        <v>0</v>
      </c>
      <c r="P908" s="8">
        <v>425.42</v>
      </c>
      <c r="Q908" s="8">
        <v>425.42</v>
      </c>
      <c r="R908" s="8">
        <v>50</v>
      </c>
      <c r="S908" s="4">
        <f t="shared" si="91"/>
        <v>-375.42</v>
      </c>
      <c r="T908" s="6">
        <f t="shared" si="92"/>
        <v>8.5084</v>
      </c>
      <c r="U908" s="4">
        <f t="shared" si="93"/>
        <v>124.57999999999998</v>
      </c>
      <c r="V908" s="6">
        <f t="shared" si="94"/>
        <v>0.77349999999999997</v>
      </c>
      <c r="W908" s="4">
        <f t="shared" si="95"/>
        <v>-375.42</v>
      </c>
      <c r="X908" s="6">
        <f t="shared" si="96"/>
        <v>8.5084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 t="s">
        <v>45</v>
      </c>
      <c r="F909" s="7" t="s">
        <v>46</v>
      </c>
      <c r="G909" s="7" t="s">
        <v>398</v>
      </c>
      <c r="H909" s="7" t="s">
        <v>909</v>
      </c>
      <c r="I909" s="7" t="s">
        <v>74</v>
      </c>
      <c r="J909" s="7" t="s">
        <v>75</v>
      </c>
      <c r="K909" s="7" t="s">
        <v>90</v>
      </c>
      <c r="L909" s="7" t="s">
        <v>91</v>
      </c>
      <c r="M909" s="8">
        <v>500</v>
      </c>
      <c r="N909" s="8">
        <v>500</v>
      </c>
      <c r="O909" s="8">
        <v>0</v>
      </c>
      <c r="P909" s="8">
        <v>129.63999999999999</v>
      </c>
      <c r="Q909" s="8">
        <v>129.63999999999999</v>
      </c>
      <c r="R909" s="8">
        <v>500</v>
      </c>
      <c r="S909" s="4">
        <f t="shared" si="91"/>
        <v>370.36</v>
      </c>
      <c r="T909" s="6">
        <f t="shared" si="92"/>
        <v>0.25929999999999997</v>
      </c>
      <c r="U909" s="4">
        <f t="shared" si="93"/>
        <v>370.36</v>
      </c>
      <c r="V909" s="6">
        <f t="shared" si="94"/>
        <v>0.25929999999999997</v>
      </c>
      <c r="W909" s="4">
        <f t="shared" si="95"/>
        <v>370.36</v>
      </c>
      <c r="X909" s="6">
        <f t="shared" si="96"/>
        <v>0.25929999999999997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 t="s">
        <v>45</v>
      </c>
      <c r="F910" s="7" t="s">
        <v>46</v>
      </c>
      <c r="G910" s="7" t="s">
        <v>398</v>
      </c>
      <c r="H910" s="7" t="s">
        <v>909</v>
      </c>
      <c r="I910" s="7" t="s">
        <v>74</v>
      </c>
      <c r="J910" s="7" t="s">
        <v>75</v>
      </c>
      <c r="K910" s="7" t="s">
        <v>92</v>
      </c>
      <c r="L910" s="7" t="s">
        <v>93</v>
      </c>
      <c r="M910" s="8">
        <v>1000</v>
      </c>
      <c r="N910" s="8">
        <v>1000</v>
      </c>
      <c r="O910" s="8">
        <v>0</v>
      </c>
      <c r="P910" s="8">
        <v>560</v>
      </c>
      <c r="Q910" s="8">
        <v>560</v>
      </c>
      <c r="R910" s="8">
        <v>1000</v>
      </c>
      <c r="S910" s="4">
        <f t="shared" si="91"/>
        <v>440</v>
      </c>
      <c r="T910" s="6">
        <f t="shared" si="92"/>
        <v>0.56000000000000005</v>
      </c>
      <c r="U910" s="4">
        <f t="shared" si="93"/>
        <v>440</v>
      </c>
      <c r="V910" s="6">
        <f t="shared" si="94"/>
        <v>0.56000000000000005</v>
      </c>
      <c r="W910" s="4">
        <f t="shared" si="95"/>
        <v>440</v>
      </c>
      <c r="X910" s="6">
        <f t="shared" si="96"/>
        <v>0.56000000000000005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 t="s">
        <v>45</v>
      </c>
      <c r="F911" s="7" t="s">
        <v>46</v>
      </c>
      <c r="G911" s="7" t="s">
        <v>398</v>
      </c>
      <c r="H911" s="7" t="s">
        <v>909</v>
      </c>
      <c r="I911" s="7" t="s">
        <v>74</v>
      </c>
      <c r="J911" s="7" t="s">
        <v>75</v>
      </c>
      <c r="K911" s="7" t="s">
        <v>230</v>
      </c>
      <c r="L911" s="7" t="s">
        <v>306</v>
      </c>
      <c r="M911" s="8">
        <v>500</v>
      </c>
      <c r="N911" s="8">
        <v>500</v>
      </c>
      <c r="O911" s="8">
        <v>0</v>
      </c>
      <c r="P911" s="8">
        <v>72.33</v>
      </c>
      <c r="Q911" s="8">
        <v>72.33</v>
      </c>
      <c r="R911" s="8">
        <v>500</v>
      </c>
      <c r="S911" s="4">
        <f t="shared" si="91"/>
        <v>427.67</v>
      </c>
      <c r="T911" s="6">
        <f t="shared" si="92"/>
        <v>0.1447</v>
      </c>
      <c r="U911" s="4">
        <f t="shared" si="93"/>
        <v>427.67</v>
      </c>
      <c r="V911" s="6">
        <f t="shared" si="94"/>
        <v>0.1447</v>
      </c>
      <c r="W911" s="4">
        <f t="shared" si="95"/>
        <v>427.67</v>
      </c>
      <c r="X911" s="6">
        <f t="shared" si="96"/>
        <v>0.1447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 t="s">
        <v>45</v>
      </c>
      <c r="F912" s="7" t="s">
        <v>46</v>
      </c>
      <c r="G912" s="7" t="s">
        <v>398</v>
      </c>
      <c r="H912" s="7" t="s">
        <v>909</v>
      </c>
      <c r="I912" s="7" t="s">
        <v>74</v>
      </c>
      <c r="J912" s="7" t="s">
        <v>75</v>
      </c>
      <c r="K912" s="7" t="s">
        <v>925</v>
      </c>
      <c r="L912" s="7" t="s">
        <v>926</v>
      </c>
      <c r="M912" s="8">
        <v>22000</v>
      </c>
      <c r="N912" s="8">
        <v>22000</v>
      </c>
      <c r="O912" s="8">
        <v>0</v>
      </c>
      <c r="P912" s="8">
        <v>17728.64</v>
      </c>
      <c r="Q912" s="8">
        <v>17728.64</v>
      </c>
      <c r="R912" s="8">
        <v>22000</v>
      </c>
      <c r="S912" s="4">
        <f t="shared" si="91"/>
        <v>4271.3600000000006</v>
      </c>
      <c r="T912" s="6">
        <f t="shared" si="92"/>
        <v>0.80579999999999996</v>
      </c>
      <c r="U912" s="4">
        <f t="shared" si="93"/>
        <v>4271.3600000000006</v>
      </c>
      <c r="V912" s="6">
        <f t="shared" si="94"/>
        <v>0.80579999999999996</v>
      </c>
      <c r="W912" s="4">
        <f t="shared" si="95"/>
        <v>4271.3600000000006</v>
      </c>
      <c r="X912" s="6">
        <f t="shared" si="96"/>
        <v>0.80579999999999996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 t="s">
        <v>45</v>
      </c>
      <c r="F913" s="7" t="s">
        <v>46</v>
      </c>
      <c r="G913" s="7" t="s">
        <v>398</v>
      </c>
      <c r="H913" s="7" t="s">
        <v>909</v>
      </c>
      <c r="I913" s="7" t="s">
        <v>74</v>
      </c>
      <c r="J913" s="7" t="s">
        <v>75</v>
      </c>
      <c r="K913" s="7" t="s">
        <v>927</v>
      </c>
      <c r="L913" s="7" t="s">
        <v>928</v>
      </c>
      <c r="M913" s="8">
        <v>3000</v>
      </c>
      <c r="N913" s="8">
        <v>3000</v>
      </c>
      <c r="O913" s="8">
        <v>0</v>
      </c>
      <c r="P913" s="8">
        <v>3000</v>
      </c>
      <c r="Q913" s="8">
        <v>3000</v>
      </c>
      <c r="R913" s="8">
        <v>3000</v>
      </c>
      <c r="S913" s="4">
        <f t="shared" si="91"/>
        <v>0</v>
      </c>
      <c r="T913" s="6">
        <f t="shared" si="92"/>
        <v>1</v>
      </c>
      <c r="U913" s="4">
        <f t="shared" si="93"/>
        <v>0</v>
      </c>
      <c r="V913" s="6">
        <f t="shared" si="94"/>
        <v>1</v>
      </c>
      <c r="W913" s="4">
        <f t="shared" si="95"/>
        <v>0</v>
      </c>
      <c r="X913" s="6">
        <f t="shared" si="96"/>
        <v>1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 t="s">
        <v>45</v>
      </c>
      <c r="F914" s="7" t="s">
        <v>46</v>
      </c>
      <c r="G914" s="7" t="s">
        <v>398</v>
      </c>
      <c r="H914" s="7" t="s">
        <v>909</v>
      </c>
      <c r="I914" s="7" t="s">
        <v>74</v>
      </c>
      <c r="J914" s="7" t="s">
        <v>75</v>
      </c>
      <c r="K914" s="7" t="s">
        <v>929</v>
      </c>
      <c r="L914" s="7" t="s">
        <v>930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4">
        <f t="shared" si="91"/>
        <v>0</v>
      </c>
      <c r="T914" s="6">
        <f t="shared" si="92"/>
        <v>0</v>
      </c>
      <c r="U914" s="4">
        <f t="shared" si="93"/>
        <v>0</v>
      </c>
      <c r="V914" s="6">
        <f t="shared" si="94"/>
        <v>0</v>
      </c>
      <c r="W914" s="4">
        <f t="shared" si="95"/>
        <v>0</v>
      </c>
      <c r="X914" s="6">
        <f t="shared" si="96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>
        <f>IF(E915="","",IF(AND(H915=H916,J915=J916),"",MAX($D$3:D914)+1))</f>
        <v>110</v>
      </c>
      <c r="E915" s="7" t="s">
        <v>45</v>
      </c>
      <c r="F915" s="7" t="s">
        <v>46</v>
      </c>
      <c r="G915" s="7" t="s">
        <v>398</v>
      </c>
      <c r="H915" s="7" t="s">
        <v>909</v>
      </c>
      <c r="I915" s="7" t="s">
        <v>74</v>
      </c>
      <c r="J915" s="7" t="s">
        <v>75</v>
      </c>
      <c r="K915" s="7" t="s">
        <v>725</v>
      </c>
      <c r="L915" s="7" t="s">
        <v>931</v>
      </c>
      <c r="M915" s="8">
        <v>100</v>
      </c>
      <c r="N915" s="8">
        <v>100</v>
      </c>
      <c r="O915" s="8">
        <v>0</v>
      </c>
      <c r="P915" s="8">
        <v>0</v>
      </c>
      <c r="Q915" s="8">
        <v>0</v>
      </c>
      <c r="R915" s="8">
        <v>100</v>
      </c>
      <c r="S915" s="4">
        <f t="shared" si="91"/>
        <v>100</v>
      </c>
      <c r="T915" s="6">
        <f t="shared" si="92"/>
        <v>0</v>
      </c>
      <c r="U915" s="4">
        <f t="shared" si="93"/>
        <v>100</v>
      </c>
      <c r="V915" s="6">
        <f t="shared" si="94"/>
        <v>0</v>
      </c>
      <c r="W915" s="4">
        <f t="shared" si="95"/>
        <v>100</v>
      </c>
      <c r="X915" s="6">
        <f t="shared" si="96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 t="s">
        <v>45</v>
      </c>
      <c r="F916" s="7" t="s">
        <v>46</v>
      </c>
      <c r="G916" s="7" t="s">
        <v>565</v>
      </c>
      <c r="H916" s="7" t="s">
        <v>932</v>
      </c>
      <c r="I916" s="7" t="s">
        <v>49</v>
      </c>
      <c r="J916" s="7" t="s">
        <v>50</v>
      </c>
      <c r="K916" s="7" t="s">
        <v>51</v>
      </c>
      <c r="L916" s="7" t="s">
        <v>237</v>
      </c>
      <c r="M916" s="8">
        <v>86565</v>
      </c>
      <c r="N916" s="8">
        <v>86565</v>
      </c>
      <c r="O916" s="8">
        <v>0</v>
      </c>
      <c r="P916" s="8">
        <v>86565.119999999995</v>
      </c>
      <c r="Q916" s="8">
        <v>86565.119999999995</v>
      </c>
      <c r="R916" s="8">
        <v>91830</v>
      </c>
      <c r="S916" s="4">
        <f t="shared" si="91"/>
        <v>-0.11999999999534339</v>
      </c>
      <c r="T916" s="6">
        <f t="shared" si="92"/>
        <v>1</v>
      </c>
      <c r="U916" s="4">
        <f t="shared" si="93"/>
        <v>-0.11999999999534339</v>
      </c>
      <c r="V916" s="6">
        <f t="shared" si="94"/>
        <v>1</v>
      </c>
      <c r="W916" s="4">
        <f t="shared" si="95"/>
        <v>5264.8800000000047</v>
      </c>
      <c r="X916" s="6">
        <f t="shared" si="96"/>
        <v>0.94269999999999998</v>
      </c>
    </row>
    <row r="917" spans="1:24" x14ac:dyDescent="0.2">
      <c r="A917">
        <f>IF(AND(ABS(S917)&gt;Input!$A$3,ABS(1-T917)&gt;Input!$A$4),MAX($A$3:A916)+1,"")</f>
        <v>97</v>
      </c>
      <c r="B917" t="str">
        <f>IF(AND(ABS(U917)&gt;Input!$B$3,ABS(1-V917)&gt;Input!$B$4),MAX($B$3:B916)+1,"")</f>
        <v/>
      </c>
      <c r="C917">
        <f>IF(AND(ABS(W917)&gt;Input!$C$3,ABS(1-X917)&gt;Input!$C$4),MAX($C$3:C916)+1,"")</f>
        <v>102</v>
      </c>
      <c r="D917" t="str">
        <f>IF(E917="","",IF(AND(H917=H918,J917=J918),"",MAX($D$3:D916)+1))</f>
        <v/>
      </c>
      <c r="E917" s="7" t="s">
        <v>45</v>
      </c>
      <c r="F917" s="7" t="s">
        <v>46</v>
      </c>
      <c r="G917" s="7" t="s">
        <v>565</v>
      </c>
      <c r="H917" s="7" t="s">
        <v>932</v>
      </c>
      <c r="I917" s="7" t="s">
        <v>49</v>
      </c>
      <c r="J917" s="7" t="s">
        <v>50</v>
      </c>
      <c r="K917" s="29" t="s">
        <v>100</v>
      </c>
      <c r="L917" s="7" t="s">
        <v>933</v>
      </c>
      <c r="M917" s="8">
        <v>64909</v>
      </c>
      <c r="N917" s="8">
        <v>0</v>
      </c>
      <c r="O917" s="8">
        <v>0</v>
      </c>
      <c r="P917" s="8">
        <v>0</v>
      </c>
      <c r="Q917" s="8">
        <v>0</v>
      </c>
      <c r="R917" s="8">
        <v>64909</v>
      </c>
      <c r="S917" s="4">
        <f t="shared" si="91"/>
        <v>64909</v>
      </c>
      <c r="T917" s="6">
        <f t="shared" si="92"/>
        <v>0</v>
      </c>
      <c r="U917" s="4">
        <f t="shared" si="93"/>
        <v>0</v>
      </c>
      <c r="V917" s="6">
        <f t="shared" si="94"/>
        <v>0</v>
      </c>
      <c r="W917" s="4">
        <f t="shared" si="95"/>
        <v>64909</v>
      </c>
      <c r="X917" s="6">
        <f t="shared" si="96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 t="s">
        <v>45</v>
      </c>
      <c r="F918" s="7" t="s">
        <v>46</v>
      </c>
      <c r="G918" s="7" t="s">
        <v>565</v>
      </c>
      <c r="H918" s="7" t="s">
        <v>932</v>
      </c>
      <c r="I918" s="7" t="s">
        <v>49</v>
      </c>
      <c r="J918" s="7" t="s">
        <v>50</v>
      </c>
      <c r="K918" s="7" t="s">
        <v>104</v>
      </c>
      <c r="L918" s="7" t="s">
        <v>934</v>
      </c>
      <c r="M918" s="8">
        <v>59824</v>
      </c>
      <c r="N918" s="8">
        <v>59824</v>
      </c>
      <c r="O918" s="8">
        <v>0</v>
      </c>
      <c r="P918" s="8">
        <v>59824</v>
      </c>
      <c r="Q918" s="8">
        <v>59824</v>
      </c>
      <c r="R918" s="8">
        <v>59824</v>
      </c>
      <c r="S918" s="4">
        <f t="shared" si="91"/>
        <v>0</v>
      </c>
      <c r="T918" s="6">
        <f t="shared" si="92"/>
        <v>1</v>
      </c>
      <c r="U918" s="4">
        <f t="shared" si="93"/>
        <v>0</v>
      </c>
      <c r="V918" s="6">
        <f t="shared" si="94"/>
        <v>1</v>
      </c>
      <c r="W918" s="4">
        <f t="shared" si="95"/>
        <v>0</v>
      </c>
      <c r="X918" s="6">
        <f t="shared" si="96"/>
        <v>1</v>
      </c>
    </row>
    <row r="919" spans="1:24" x14ac:dyDescent="0.2">
      <c r="A919">
        <f>IF(AND(ABS(S919)&gt;Input!$A$3,ABS(1-T919)&gt;Input!$A$4),MAX($A$3:A918)+1,"")</f>
        <v>98</v>
      </c>
      <c r="B919">
        <f>IF(AND(ABS(U919)&gt;Input!$B$3,ABS(1-V919)&gt;Input!$B$4),MAX($B$3:B918)+1,"")</f>
        <v>50</v>
      </c>
      <c r="C919">
        <f>IF(AND(ABS(W919)&gt;Input!$C$3,ABS(1-X919)&gt;Input!$C$4),MAX($C$3:C918)+1,"")</f>
        <v>103</v>
      </c>
      <c r="D919" t="str">
        <f>IF(E919="","",IF(AND(H919=H920,J919=J920),"",MAX($D$3:D918)+1))</f>
        <v/>
      </c>
      <c r="E919" s="7" t="s">
        <v>45</v>
      </c>
      <c r="F919" s="7" t="s">
        <v>46</v>
      </c>
      <c r="G919" s="7" t="s">
        <v>565</v>
      </c>
      <c r="H919" s="7" t="s">
        <v>932</v>
      </c>
      <c r="I919" s="7" t="s">
        <v>49</v>
      </c>
      <c r="J919" s="7" t="s">
        <v>50</v>
      </c>
      <c r="K919" s="7" t="s">
        <v>105</v>
      </c>
      <c r="L919" s="7" t="s">
        <v>935</v>
      </c>
      <c r="M919" s="8">
        <v>43133</v>
      </c>
      <c r="N919" s="8">
        <v>43133</v>
      </c>
      <c r="O919" s="8">
        <v>0</v>
      </c>
      <c r="P919" s="8">
        <v>31378.26</v>
      </c>
      <c r="Q919" s="8">
        <v>31378.26</v>
      </c>
      <c r="R919" s="8">
        <v>43133</v>
      </c>
      <c r="S919" s="4">
        <f t="shared" si="91"/>
        <v>11754.740000000002</v>
      </c>
      <c r="T919" s="6">
        <f t="shared" si="92"/>
        <v>0.72750000000000004</v>
      </c>
      <c r="U919" s="4">
        <f t="shared" si="93"/>
        <v>11754.740000000002</v>
      </c>
      <c r="V919" s="6">
        <f t="shared" si="94"/>
        <v>0.72750000000000004</v>
      </c>
      <c r="W919" s="4">
        <f t="shared" si="95"/>
        <v>11754.740000000002</v>
      </c>
      <c r="X919" s="6">
        <f t="shared" si="96"/>
        <v>0.72750000000000004</v>
      </c>
    </row>
    <row r="920" spans="1:24" x14ac:dyDescent="0.2">
      <c r="A920">
        <f>IF(AND(ABS(S920)&gt;Input!$A$3,ABS(1-T920)&gt;Input!$A$4),MAX($A$3:A919)+1,"")</f>
        <v>99</v>
      </c>
      <c r="B920">
        <f>IF(AND(ABS(U920)&gt;Input!$B$3,ABS(1-V920)&gt;Input!$B$4),MAX($B$3:B919)+1,"")</f>
        <v>51</v>
      </c>
      <c r="C920">
        <f>IF(AND(ABS(W920)&gt;Input!$C$3,ABS(1-X920)&gt;Input!$C$4),MAX($C$3:C919)+1,"")</f>
        <v>104</v>
      </c>
      <c r="D920" t="str">
        <f>IF(E920="","",IF(AND(H920=H921,J920=J921),"",MAX($D$3:D919)+1))</f>
        <v/>
      </c>
      <c r="E920" s="7" t="s">
        <v>45</v>
      </c>
      <c r="F920" s="7" t="s">
        <v>46</v>
      </c>
      <c r="G920" s="7" t="s">
        <v>565</v>
      </c>
      <c r="H920" s="7" t="s">
        <v>932</v>
      </c>
      <c r="I920" s="7" t="s">
        <v>49</v>
      </c>
      <c r="J920" s="7" t="s">
        <v>50</v>
      </c>
      <c r="K920" s="7" t="s">
        <v>349</v>
      </c>
      <c r="L920" s="7" t="s">
        <v>913</v>
      </c>
      <c r="M920" s="8">
        <v>70239</v>
      </c>
      <c r="N920" s="8">
        <v>70239</v>
      </c>
      <c r="O920" s="8">
        <v>0</v>
      </c>
      <c r="P920" s="8">
        <v>59522.01</v>
      </c>
      <c r="Q920" s="8">
        <v>59522.01</v>
      </c>
      <c r="R920" s="8">
        <v>70239</v>
      </c>
      <c r="S920" s="4">
        <f t="shared" si="91"/>
        <v>10716.989999999998</v>
      </c>
      <c r="T920" s="6">
        <f t="shared" si="92"/>
        <v>0.84740000000000004</v>
      </c>
      <c r="U920" s="4">
        <f t="shared" si="93"/>
        <v>10716.989999999998</v>
      </c>
      <c r="V920" s="6">
        <f t="shared" si="94"/>
        <v>0.84740000000000004</v>
      </c>
      <c r="W920" s="4">
        <f t="shared" si="95"/>
        <v>10716.989999999998</v>
      </c>
      <c r="X920" s="6">
        <f t="shared" si="96"/>
        <v>0.84740000000000004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 t="s">
        <v>45</v>
      </c>
      <c r="F921" s="7" t="s">
        <v>46</v>
      </c>
      <c r="G921" s="7" t="s">
        <v>565</v>
      </c>
      <c r="H921" s="7" t="s">
        <v>932</v>
      </c>
      <c r="I921" s="7" t="s">
        <v>49</v>
      </c>
      <c r="J921" s="7" t="s">
        <v>50</v>
      </c>
      <c r="K921" s="7" t="s">
        <v>241</v>
      </c>
      <c r="L921" s="7" t="s">
        <v>913</v>
      </c>
      <c r="M921" s="8">
        <v>67332</v>
      </c>
      <c r="N921" s="8">
        <v>67332</v>
      </c>
      <c r="O921" s="8">
        <v>0</v>
      </c>
      <c r="P921" s="8">
        <v>67332</v>
      </c>
      <c r="Q921" s="8">
        <v>67332</v>
      </c>
      <c r="R921" s="8">
        <v>67332</v>
      </c>
      <c r="S921" s="4">
        <f t="shared" si="91"/>
        <v>0</v>
      </c>
      <c r="T921" s="6">
        <f t="shared" si="92"/>
        <v>1</v>
      </c>
      <c r="U921" s="4">
        <f t="shared" si="93"/>
        <v>0</v>
      </c>
      <c r="V921" s="6">
        <f t="shared" si="94"/>
        <v>1</v>
      </c>
      <c r="W921" s="4">
        <f t="shared" si="95"/>
        <v>0</v>
      </c>
      <c r="X921" s="6">
        <f t="shared" si="96"/>
        <v>1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 t="s">
        <v>45</v>
      </c>
      <c r="F922" s="7" t="s">
        <v>46</v>
      </c>
      <c r="G922" s="7" t="s">
        <v>565</v>
      </c>
      <c r="H922" s="7" t="s">
        <v>932</v>
      </c>
      <c r="I922" s="7" t="s">
        <v>49</v>
      </c>
      <c r="J922" s="7" t="s">
        <v>50</v>
      </c>
      <c r="K922" s="7" t="s">
        <v>215</v>
      </c>
      <c r="L922" s="7" t="s">
        <v>913</v>
      </c>
      <c r="M922" s="8">
        <v>67332</v>
      </c>
      <c r="N922" s="8">
        <v>67332</v>
      </c>
      <c r="O922" s="8">
        <v>0</v>
      </c>
      <c r="P922" s="8">
        <v>67332</v>
      </c>
      <c r="Q922" s="8">
        <v>67332</v>
      </c>
      <c r="R922" s="8">
        <v>67332</v>
      </c>
      <c r="S922" s="4">
        <f t="shared" si="91"/>
        <v>0</v>
      </c>
      <c r="T922" s="6">
        <f t="shared" si="92"/>
        <v>1</v>
      </c>
      <c r="U922" s="4">
        <f t="shared" si="93"/>
        <v>0</v>
      </c>
      <c r="V922" s="6">
        <f t="shared" si="94"/>
        <v>1</v>
      </c>
      <c r="W922" s="4">
        <f t="shared" si="95"/>
        <v>0</v>
      </c>
      <c r="X922" s="6">
        <f t="shared" si="96"/>
        <v>1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 t="s">
        <v>45</v>
      </c>
      <c r="F923" s="7" t="s">
        <v>46</v>
      </c>
      <c r="G923" s="7" t="s">
        <v>565</v>
      </c>
      <c r="H923" s="7" t="s">
        <v>932</v>
      </c>
      <c r="I923" s="7" t="s">
        <v>49</v>
      </c>
      <c r="J923" s="7" t="s">
        <v>50</v>
      </c>
      <c r="K923" s="7" t="s">
        <v>55</v>
      </c>
      <c r="L923" s="7" t="s">
        <v>936</v>
      </c>
      <c r="M923" s="8">
        <v>37432</v>
      </c>
      <c r="N923" s="8">
        <v>37432</v>
      </c>
      <c r="O923" s="8">
        <v>0</v>
      </c>
      <c r="P923" s="8">
        <v>35128.269999999997</v>
      </c>
      <c r="Q923" s="8">
        <v>35128.269999999997</v>
      </c>
      <c r="R923" s="8">
        <v>37432</v>
      </c>
      <c r="S923" s="4">
        <f t="shared" si="91"/>
        <v>2303.7300000000032</v>
      </c>
      <c r="T923" s="6">
        <f t="shared" si="92"/>
        <v>0.9385</v>
      </c>
      <c r="U923" s="4">
        <f t="shared" si="93"/>
        <v>2303.7300000000032</v>
      </c>
      <c r="V923" s="6">
        <f t="shared" si="94"/>
        <v>0.9385</v>
      </c>
      <c r="W923" s="4">
        <f t="shared" si="95"/>
        <v>2303.7300000000032</v>
      </c>
      <c r="X923" s="6">
        <f t="shared" si="96"/>
        <v>0.9385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 t="s">
        <v>45</v>
      </c>
      <c r="F924" s="7" t="s">
        <v>46</v>
      </c>
      <c r="G924" s="7" t="s">
        <v>565</v>
      </c>
      <c r="H924" s="7" t="s">
        <v>932</v>
      </c>
      <c r="I924" s="7" t="s">
        <v>49</v>
      </c>
      <c r="J924" s="7" t="s">
        <v>50</v>
      </c>
      <c r="K924" s="7" t="s">
        <v>57</v>
      </c>
      <c r="L924" s="7" t="s">
        <v>496</v>
      </c>
      <c r="M924" s="8">
        <v>32963</v>
      </c>
      <c r="N924" s="8">
        <v>32963</v>
      </c>
      <c r="O924" s="8">
        <v>0</v>
      </c>
      <c r="P924" s="8">
        <v>28771</v>
      </c>
      <c r="Q924" s="8">
        <v>28771</v>
      </c>
      <c r="R924" s="8">
        <v>32963</v>
      </c>
      <c r="S924" s="4">
        <f t="shared" si="91"/>
        <v>4192</v>
      </c>
      <c r="T924" s="6">
        <f t="shared" si="92"/>
        <v>0.87280000000000002</v>
      </c>
      <c r="U924" s="4">
        <f t="shared" si="93"/>
        <v>4192</v>
      </c>
      <c r="V924" s="6">
        <f t="shared" si="94"/>
        <v>0.87280000000000002</v>
      </c>
      <c r="W924" s="4">
        <f t="shared" si="95"/>
        <v>4192</v>
      </c>
      <c r="X924" s="6">
        <f t="shared" si="96"/>
        <v>0.87280000000000002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 t="s">
        <v>45</v>
      </c>
      <c r="F925" s="7" t="s">
        <v>46</v>
      </c>
      <c r="G925" s="7" t="s">
        <v>565</v>
      </c>
      <c r="H925" s="7" t="s">
        <v>932</v>
      </c>
      <c r="I925" s="7" t="s">
        <v>49</v>
      </c>
      <c r="J925" s="7" t="s">
        <v>50</v>
      </c>
      <c r="K925" s="7" t="s">
        <v>497</v>
      </c>
      <c r="L925" s="7" t="s">
        <v>937</v>
      </c>
      <c r="M925" s="8">
        <v>46242</v>
      </c>
      <c r="N925" s="8">
        <v>46242</v>
      </c>
      <c r="O925" s="8">
        <v>0</v>
      </c>
      <c r="P925" s="8">
        <v>46242</v>
      </c>
      <c r="Q925" s="8">
        <v>46242</v>
      </c>
      <c r="R925" s="8">
        <v>46242</v>
      </c>
      <c r="S925" s="4">
        <f t="shared" si="91"/>
        <v>0</v>
      </c>
      <c r="T925" s="6">
        <f t="shared" si="92"/>
        <v>1</v>
      </c>
      <c r="U925" s="4">
        <f t="shared" si="93"/>
        <v>0</v>
      </c>
      <c r="V925" s="6">
        <f t="shared" si="94"/>
        <v>1</v>
      </c>
      <c r="W925" s="4">
        <f t="shared" si="95"/>
        <v>0</v>
      </c>
      <c r="X925" s="6">
        <f t="shared" si="96"/>
        <v>1</v>
      </c>
    </row>
    <row r="926" spans="1:24" x14ac:dyDescent="0.2">
      <c r="A926">
        <f>IF(AND(ABS(S926)&gt;Input!$A$3,ABS(1-T926)&gt;Input!$A$4),MAX($A$3:A925)+1,"")</f>
        <v>100</v>
      </c>
      <c r="B926">
        <f>IF(AND(ABS(U926)&gt;Input!$B$3,ABS(1-V926)&gt;Input!$B$4),MAX($B$3:B925)+1,"")</f>
        <v>52</v>
      </c>
      <c r="C926">
        <f>IF(AND(ABS(W926)&gt;Input!$C$3,ABS(1-X926)&gt;Input!$C$4),MAX($C$3:C925)+1,"")</f>
        <v>105</v>
      </c>
      <c r="D926" t="str">
        <f>IF(E926="","",IF(AND(H926=H927,J926=J927),"",MAX($D$3:D925)+1))</f>
        <v/>
      </c>
      <c r="E926" s="7" t="s">
        <v>45</v>
      </c>
      <c r="F926" s="7" t="s">
        <v>46</v>
      </c>
      <c r="G926" s="7" t="s">
        <v>565</v>
      </c>
      <c r="H926" s="7" t="s">
        <v>932</v>
      </c>
      <c r="I926" s="7" t="s">
        <v>49</v>
      </c>
      <c r="J926" s="7" t="s">
        <v>50</v>
      </c>
      <c r="K926" s="7" t="s">
        <v>59</v>
      </c>
      <c r="L926" s="7" t="s">
        <v>913</v>
      </c>
      <c r="M926" s="8">
        <v>63925</v>
      </c>
      <c r="N926" s="8">
        <v>63925</v>
      </c>
      <c r="O926" s="8">
        <v>0</v>
      </c>
      <c r="P926" s="8">
        <v>52815.39</v>
      </c>
      <c r="Q926" s="8">
        <v>52815.39</v>
      </c>
      <c r="R926" s="8">
        <v>63925</v>
      </c>
      <c r="S926" s="4">
        <f t="shared" si="91"/>
        <v>11109.61</v>
      </c>
      <c r="T926" s="6">
        <f t="shared" si="92"/>
        <v>0.82620000000000005</v>
      </c>
      <c r="U926" s="4">
        <f t="shared" si="93"/>
        <v>11109.61</v>
      </c>
      <c r="V926" s="6">
        <f t="shared" si="94"/>
        <v>0.82620000000000005</v>
      </c>
      <c r="W926" s="4">
        <f t="shared" si="95"/>
        <v>11109.61</v>
      </c>
      <c r="X926" s="6">
        <f t="shared" si="96"/>
        <v>0.82620000000000005</v>
      </c>
    </row>
    <row r="927" spans="1:24" x14ac:dyDescent="0.2">
      <c r="A927">
        <f>IF(AND(ABS(S927)&gt;Input!$A$3,ABS(1-T927)&gt;Input!$A$4),MAX($A$3:A926)+1,"")</f>
        <v>101</v>
      </c>
      <c r="B927" t="str">
        <f>IF(AND(ABS(U927)&gt;Input!$B$3,ABS(1-V927)&gt;Input!$B$4),MAX($B$3:B926)+1,"")</f>
        <v/>
      </c>
      <c r="C927">
        <f>IF(AND(ABS(W927)&gt;Input!$C$3,ABS(1-X927)&gt;Input!$C$4),MAX($C$3:C926)+1,"")</f>
        <v>106</v>
      </c>
      <c r="D927" t="str">
        <f>IF(E927="","",IF(AND(H927=H928,J927=J928),"",MAX($D$3:D926)+1))</f>
        <v/>
      </c>
      <c r="E927" s="7" t="s">
        <v>45</v>
      </c>
      <c r="F927" s="7" t="s">
        <v>46</v>
      </c>
      <c r="G927" s="7" t="s">
        <v>565</v>
      </c>
      <c r="H927" s="7" t="s">
        <v>932</v>
      </c>
      <c r="I927" s="7" t="s">
        <v>49</v>
      </c>
      <c r="J927" s="7" t="s">
        <v>50</v>
      </c>
      <c r="K927" s="7" t="s">
        <v>938</v>
      </c>
      <c r="L927" s="7" t="s">
        <v>939</v>
      </c>
      <c r="M927" s="8">
        <v>33227</v>
      </c>
      <c r="N927" s="8">
        <v>20727</v>
      </c>
      <c r="O927" s="8">
        <v>0</v>
      </c>
      <c r="P927" s="8">
        <v>18008.97</v>
      </c>
      <c r="Q927" s="8">
        <v>18008.97</v>
      </c>
      <c r="R927" s="8">
        <v>33227</v>
      </c>
      <c r="S927" s="4">
        <f t="shared" si="91"/>
        <v>15218.029999999999</v>
      </c>
      <c r="T927" s="6">
        <f t="shared" si="92"/>
        <v>0.54200000000000004</v>
      </c>
      <c r="U927" s="4">
        <f t="shared" si="93"/>
        <v>2718.0299999999988</v>
      </c>
      <c r="V927" s="6">
        <f t="shared" si="94"/>
        <v>0.86890000000000001</v>
      </c>
      <c r="W927" s="4">
        <f t="shared" si="95"/>
        <v>15218.029999999999</v>
      </c>
      <c r="X927" s="6">
        <f t="shared" si="96"/>
        <v>0.54200000000000004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 t="s">
        <v>45</v>
      </c>
      <c r="F928" s="7" t="s">
        <v>46</v>
      </c>
      <c r="G928" s="7" t="s">
        <v>565</v>
      </c>
      <c r="H928" s="7" t="s">
        <v>932</v>
      </c>
      <c r="I928" s="7" t="s">
        <v>49</v>
      </c>
      <c r="J928" s="7" t="s">
        <v>50</v>
      </c>
      <c r="K928" s="7" t="s">
        <v>661</v>
      </c>
      <c r="L928" s="7" t="s">
        <v>940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8">
        <v>0</v>
      </c>
      <c r="S928" s="4">
        <f t="shared" si="91"/>
        <v>0</v>
      </c>
      <c r="T928" s="6">
        <f t="shared" si="92"/>
        <v>0</v>
      </c>
      <c r="U928" s="4">
        <f t="shared" si="93"/>
        <v>0</v>
      </c>
      <c r="V928" s="6">
        <f t="shared" si="94"/>
        <v>0</v>
      </c>
      <c r="W928" s="4">
        <f t="shared" si="95"/>
        <v>0</v>
      </c>
      <c r="X928" s="6">
        <f t="shared" si="96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 t="s">
        <v>45</v>
      </c>
      <c r="F929" s="7" t="s">
        <v>46</v>
      </c>
      <c r="G929" s="7" t="s">
        <v>565</v>
      </c>
      <c r="H929" s="7" t="s">
        <v>932</v>
      </c>
      <c r="I929" s="7" t="s">
        <v>49</v>
      </c>
      <c r="J929" s="7" t="s">
        <v>50</v>
      </c>
      <c r="K929" s="7" t="s">
        <v>662</v>
      </c>
      <c r="L929" s="7" t="s">
        <v>941</v>
      </c>
      <c r="M929" s="8">
        <v>29819</v>
      </c>
      <c r="N929" s="8">
        <v>29819</v>
      </c>
      <c r="O929" s="8">
        <v>0</v>
      </c>
      <c r="P929" s="8">
        <v>23560.69</v>
      </c>
      <c r="Q929" s="8">
        <v>23560.69</v>
      </c>
      <c r="R929" s="8">
        <v>29819</v>
      </c>
      <c r="S929" s="4">
        <f t="shared" si="91"/>
        <v>6258.3100000000013</v>
      </c>
      <c r="T929" s="6">
        <f t="shared" si="92"/>
        <v>0.79010000000000002</v>
      </c>
      <c r="U929" s="4">
        <f t="shared" si="93"/>
        <v>6258.3100000000013</v>
      </c>
      <c r="V929" s="6">
        <f t="shared" si="94"/>
        <v>0.79010000000000002</v>
      </c>
      <c r="W929" s="4">
        <f t="shared" si="95"/>
        <v>6258.3100000000013</v>
      </c>
      <c r="X929" s="6">
        <f t="shared" si="96"/>
        <v>0.79010000000000002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 t="s">
        <v>45</v>
      </c>
      <c r="F930" s="7" t="s">
        <v>46</v>
      </c>
      <c r="G930" s="7" t="s">
        <v>565</v>
      </c>
      <c r="H930" s="7" t="s">
        <v>932</v>
      </c>
      <c r="I930" s="7" t="s">
        <v>49</v>
      </c>
      <c r="J930" s="7" t="s">
        <v>50</v>
      </c>
      <c r="K930" s="7" t="s">
        <v>321</v>
      </c>
      <c r="L930" s="7" t="s">
        <v>942</v>
      </c>
      <c r="M930" s="8">
        <v>59611</v>
      </c>
      <c r="N930" s="8">
        <v>59611</v>
      </c>
      <c r="O930" s="8">
        <v>0</v>
      </c>
      <c r="P930" s="8">
        <v>59611</v>
      </c>
      <c r="Q930" s="8">
        <v>59611</v>
      </c>
      <c r="R930" s="8">
        <v>59611</v>
      </c>
      <c r="S930" s="4">
        <f t="shared" si="91"/>
        <v>0</v>
      </c>
      <c r="T930" s="6">
        <f t="shared" si="92"/>
        <v>1</v>
      </c>
      <c r="U930" s="4">
        <f t="shared" si="93"/>
        <v>0</v>
      </c>
      <c r="V930" s="6">
        <f t="shared" si="94"/>
        <v>1</v>
      </c>
      <c r="W930" s="4">
        <f t="shared" si="95"/>
        <v>0</v>
      </c>
      <c r="X930" s="6">
        <f t="shared" si="96"/>
        <v>1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 t="s">
        <v>45</v>
      </c>
      <c r="F931" s="7" t="s">
        <v>46</v>
      </c>
      <c r="G931" s="7" t="s">
        <v>565</v>
      </c>
      <c r="H931" s="7" t="s">
        <v>932</v>
      </c>
      <c r="I931" s="7" t="s">
        <v>49</v>
      </c>
      <c r="J931" s="7" t="s">
        <v>50</v>
      </c>
      <c r="K931" s="7" t="s">
        <v>578</v>
      </c>
      <c r="L931" s="7" t="s">
        <v>935</v>
      </c>
      <c r="M931" s="8">
        <v>41324</v>
      </c>
      <c r="N931" s="8">
        <v>41324</v>
      </c>
      <c r="O931" s="8">
        <v>0</v>
      </c>
      <c r="P931" s="8">
        <v>41324</v>
      </c>
      <c r="Q931" s="8">
        <v>41324</v>
      </c>
      <c r="R931" s="8">
        <v>41324</v>
      </c>
      <c r="S931" s="4">
        <f t="shared" si="91"/>
        <v>0</v>
      </c>
      <c r="T931" s="6">
        <f t="shared" si="92"/>
        <v>1</v>
      </c>
      <c r="U931" s="4">
        <f t="shared" si="93"/>
        <v>0</v>
      </c>
      <c r="V931" s="6">
        <f t="shared" si="94"/>
        <v>1</v>
      </c>
      <c r="W931" s="4">
        <f t="shared" si="95"/>
        <v>0</v>
      </c>
      <c r="X931" s="6">
        <f t="shared" si="96"/>
        <v>1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 t="s">
        <v>45</v>
      </c>
      <c r="F932" s="7" t="s">
        <v>46</v>
      </c>
      <c r="G932" s="7" t="s">
        <v>565</v>
      </c>
      <c r="H932" s="7" t="s">
        <v>932</v>
      </c>
      <c r="I932" s="7" t="s">
        <v>49</v>
      </c>
      <c r="J932" s="7" t="s">
        <v>50</v>
      </c>
      <c r="K932" s="7" t="s">
        <v>579</v>
      </c>
      <c r="L932" s="7" t="s">
        <v>943</v>
      </c>
      <c r="M932" s="8">
        <v>50436</v>
      </c>
      <c r="N932" s="8">
        <v>50436</v>
      </c>
      <c r="O932" s="8">
        <v>0</v>
      </c>
      <c r="P932" s="8">
        <v>50436</v>
      </c>
      <c r="Q932" s="8">
        <v>50436</v>
      </c>
      <c r="R932" s="8">
        <v>50436</v>
      </c>
      <c r="S932" s="4">
        <f t="shared" si="91"/>
        <v>0</v>
      </c>
      <c r="T932" s="6">
        <f t="shared" si="92"/>
        <v>1</v>
      </c>
      <c r="U932" s="4">
        <f t="shared" si="93"/>
        <v>0</v>
      </c>
      <c r="V932" s="6">
        <f t="shared" si="94"/>
        <v>1</v>
      </c>
      <c r="W932" s="4">
        <f t="shared" si="95"/>
        <v>0</v>
      </c>
      <c r="X932" s="6">
        <f t="shared" si="96"/>
        <v>1</v>
      </c>
    </row>
    <row r="933" spans="1:24" x14ac:dyDescent="0.2">
      <c r="A933">
        <f>IF(AND(ABS(S933)&gt;Input!$A$3,ABS(1-T933)&gt;Input!$A$4),MAX($A$3:A932)+1,"")</f>
        <v>102</v>
      </c>
      <c r="B933">
        <f>IF(AND(ABS(U933)&gt;Input!$B$3,ABS(1-V933)&gt;Input!$B$4),MAX($B$3:B932)+1,"")</f>
        <v>53</v>
      </c>
      <c r="C933">
        <f>IF(AND(ABS(W933)&gt;Input!$C$3,ABS(1-X933)&gt;Input!$C$4),MAX($C$3:C932)+1,"")</f>
        <v>107</v>
      </c>
      <c r="D933" t="str">
        <f>IF(E933="","",IF(AND(H933=H934,J933=J934),"",MAX($D$3:D932)+1))</f>
        <v/>
      </c>
      <c r="E933" s="7" t="s">
        <v>45</v>
      </c>
      <c r="F933" s="7" t="s">
        <v>46</v>
      </c>
      <c r="G933" s="7" t="s">
        <v>565</v>
      </c>
      <c r="H933" s="7" t="s">
        <v>932</v>
      </c>
      <c r="I933" s="7" t="s">
        <v>49</v>
      </c>
      <c r="J933" s="7" t="s">
        <v>50</v>
      </c>
      <c r="K933" s="7" t="s">
        <v>663</v>
      </c>
      <c r="L933" s="7" t="s">
        <v>783</v>
      </c>
      <c r="M933" s="8">
        <v>35817</v>
      </c>
      <c r="N933" s="8">
        <v>35817</v>
      </c>
      <c r="O933" s="8">
        <v>0</v>
      </c>
      <c r="P933" s="8">
        <v>24924.45</v>
      </c>
      <c r="Q933" s="8">
        <v>24924.45</v>
      </c>
      <c r="R933" s="8">
        <v>35817</v>
      </c>
      <c r="S933" s="4">
        <f t="shared" si="91"/>
        <v>10892.55</v>
      </c>
      <c r="T933" s="6">
        <f t="shared" si="92"/>
        <v>0.69589999999999996</v>
      </c>
      <c r="U933" s="4">
        <f t="shared" si="93"/>
        <v>10892.55</v>
      </c>
      <c r="V933" s="6">
        <f t="shared" si="94"/>
        <v>0.69589999999999996</v>
      </c>
      <c r="W933" s="4">
        <f t="shared" si="95"/>
        <v>10892.55</v>
      </c>
      <c r="X933" s="6">
        <f t="shared" si="96"/>
        <v>0.69589999999999996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 t="s">
        <v>45</v>
      </c>
      <c r="F934" s="7" t="s">
        <v>46</v>
      </c>
      <c r="G934" s="7" t="s">
        <v>565</v>
      </c>
      <c r="H934" s="7" t="s">
        <v>932</v>
      </c>
      <c r="I934" s="7" t="s">
        <v>49</v>
      </c>
      <c r="J934" s="7" t="s">
        <v>50</v>
      </c>
      <c r="K934" s="7" t="s">
        <v>580</v>
      </c>
      <c r="L934" s="7" t="s">
        <v>913</v>
      </c>
      <c r="M934" s="8">
        <v>61518</v>
      </c>
      <c r="N934" s="8">
        <v>67332</v>
      </c>
      <c r="O934" s="8">
        <v>0</v>
      </c>
      <c r="P934" s="8">
        <v>67332</v>
      </c>
      <c r="Q934" s="8">
        <v>67332</v>
      </c>
      <c r="R934" s="8">
        <v>61518</v>
      </c>
      <c r="S934" s="4">
        <f t="shared" si="91"/>
        <v>-5814</v>
      </c>
      <c r="T934" s="6">
        <f t="shared" si="92"/>
        <v>1.0945</v>
      </c>
      <c r="U934" s="4">
        <f t="shared" si="93"/>
        <v>0</v>
      </c>
      <c r="V934" s="6">
        <f t="shared" si="94"/>
        <v>1</v>
      </c>
      <c r="W934" s="4">
        <f t="shared" si="95"/>
        <v>-5814</v>
      </c>
      <c r="X934" s="6">
        <f t="shared" si="96"/>
        <v>1.0945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 t="s">
        <v>45</v>
      </c>
      <c r="F935" s="7" t="s">
        <v>46</v>
      </c>
      <c r="G935" s="7" t="s">
        <v>565</v>
      </c>
      <c r="H935" s="7" t="s">
        <v>932</v>
      </c>
      <c r="I935" s="7" t="s">
        <v>49</v>
      </c>
      <c r="J935" s="7" t="s">
        <v>50</v>
      </c>
      <c r="K935" s="7" t="s">
        <v>581</v>
      </c>
      <c r="L935" s="7" t="s">
        <v>915</v>
      </c>
      <c r="M935" s="8">
        <v>48339</v>
      </c>
      <c r="N935" s="8">
        <v>48339</v>
      </c>
      <c r="O935" s="8">
        <v>0</v>
      </c>
      <c r="P935" s="8">
        <v>48339</v>
      </c>
      <c r="Q935" s="8">
        <v>48339</v>
      </c>
      <c r="R935" s="8">
        <v>48339</v>
      </c>
      <c r="S935" s="4">
        <f t="shared" si="91"/>
        <v>0</v>
      </c>
      <c r="T935" s="6">
        <f t="shared" si="92"/>
        <v>1</v>
      </c>
      <c r="U935" s="4">
        <f t="shared" si="93"/>
        <v>0</v>
      </c>
      <c r="V935" s="6">
        <f t="shared" si="94"/>
        <v>1</v>
      </c>
      <c r="W935" s="4">
        <f t="shared" si="95"/>
        <v>0</v>
      </c>
      <c r="X935" s="6">
        <f t="shared" si="96"/>
        <v>1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 t="s">
        <v>45</v>
      </c>
      <c r="F936" s="7" t="s">
        <v>46</v>
      </c>
      <c r="G936" s="7" t="s">
        <v>565</v>
      </c>
      <c r="H936" s="7" t="s">
        <v>932</v>
      </c>
      <c r="I936" s="7" t="s">
        <v>49</v>
      </c>
      <c r="J936" s="7" t="s">
        <v>50</v>
      </c>
      <c r="K936" s="7" t="s">
        <v>583</v>
      </c>
      <c r="L936" s="7" t="s">
        <v>937</v>
      </c>
      <c r="M936" s="8">
        <v>46242</v>
      </c>
      <c r="N936" s="8">
        <v>46242</v>
      </c>
      <c r="O936" s="8">
        <v>0</v>
      </c>
      <c r="P936" s="8">
        <v>39686.75</v>
      </c>
      <c r="Q936" s="8">
        <v>39686.75</v>
      </c>
      <c r="R936" s="8">
        <v>46242</v>
      </c>
      <c r="S936" s="4">
        <f t="shared" si="91"/>
        <v>6555.25</v>
      </c>
      <c r="T936" s="6">
        <f t="shared" si="92"/>
        <v>0.85819999999999996</v>
      </c>
      <c r="U936" s="4">
        <f t="shared" si="93"/>
        <v>6555.25</v>
      </c>
      <c r="V936" s="6">
        <f t="shared" si="94"/>
        <v>0.85819999999999996</v>
      </c>
      <c r="W936" s="4">
        <f t="shared" si="95"/>
        <v>6555.25</v>
      </c>
      <c r="X936" s="6">
        <f t="shared" si="96"/>
        <v>0.85819999999999996</v>
      </c>
    </row>
    <row r="937" spans="1:24" x14ac:dyDescent="0.2">
      <c r="A937" t="str">
        <f>IF(AND(ABS(S937)&gt;Input!$A$3,ABS(1-T937)&gt;Input!$A$4),MAX($A$3:A936)+1,"")</f>
        <v/>
      </c>
      <c r="B937">
        <f>IF(AND(ABS(U937)&gt;Input!$B$3,ABS(1-V937)&gt;Input!$B$4),MAX($B$3:B936)+1,"")</f>
        <v>54</v>
      </c>
      <c r="C937">
        <f>IF(AND(ABS(W937)&gt;Input!$C$3,ABS(1-X937)&gt;Input!$C$4),MAX($C$3:C936)+1,"")</f>
        <v>108</v>
      </c>
      <c r="D937" t="str">
        <f>IF(E937="","",IF(AND(H937=H938,J937=J938),"",MAX($D$3:D936)+1))</f>
        <v/>
      </c>
      <c r="E937" s="7" t="s">
        <v>45</v>
      </c>
      <c r="F937" s="7" t="s">
        <v>46</v>
      </c>
      <c r="G937" s="7" t="s">
        <v>565</v>
      </c>
      <c r="H937" s="7" t="s">
        <v>932</v>
      </c>
      <c r="I937" s="7" t="s">
        <v>49</v>
      </c>
      <c r="J937" s="7" t="s">
        <v>50</v>
      </c>
      <c r="K937" s="7" t="s">
        <v>584</v>
      </c>
      <c r="L937" s="7" t="s">
        <v>944</v>
      </c>
      <c r="M937" s="8">
        <v>0</v>
      </c>
      <c r="N937" s="8">
        <v>20400</v>
      </c>
      <c r="O937" s="8">
        <v>0</v>
      </c>
      <c r="P937" s="8">
        <v>2813.51</v>
      </c>
      <c r="Q937" s="8">
        <v>2813.51</v>
      </c>
      <c r="R937" s="8">
        <v>46242</v>
      </c>
      <c r="S937" s="4">
        <f t="shared" si="91"/>
        <v>-2813.51</v>
      </c>
      <c r="T937" s="6">
        <f t="shared" si="92"/>
        <v>0</v>
      </c>
      <c r="U937" s="4">
        <f t="shared" si="93"/>
        <v>17586.489999999998</v>
      </c>
      <c r="V937" s="6">
        <f t="shared" si="94"/>
        <v>0.13789999999999999</v>
      </c>
      <c r="W937" s="4">
        <f t="shared" si="95"/>
        <v>43428.49</v>
      </c>
      <c r="X937" s="6">
        <f t="shared" si="96"/>
        <v>6.08E-2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 t="s">
        <v>45</v>
      </c>
      <c r="F938" s="7" t="s">
        <v>46</v>
      </c>
      <c r="G938" s="7" t="s">
        <v>565</v>
      </c>
      <c r="H938" s="7" t="s">
        <v>932</v>
      </c>
      <c r="I938" s="7" t="s">
        <v>49</v>
      </c>
      <c r="J938" s="7" t="s">
        <v>50</v>
      </c>
      <c r="K938" s="7" t="s">
        <v>664</v>
      </c>
      <c r="L938" s="7" t="s">
        <v>935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  <c r="R938" s="8">
        <v>0</v>
      </c>
      <c r="S938" s="4">
        <f t="shared" si="91"/>
        <v>0</v>
      </c>
      <c r="T938" s="6">
        <f t="shared" si="92"/>
        <v>0</v>
      </c>
      <c r="U938" s="4">
        <f t="shared" si="93"/>
        <v>0</v>
      </c>
      <c r="V938" s="6">
        <f t="shared" si="94"/>
        <v>0</v>
      </c>
      <c r="W938" s="4">
        <f t="shared" si="95"/>
        <v>0</v>
      </c>
      <c r="X938" s="6">
        <f t="shared" si="96"/>
        <v>0</v>
      </c>
    </row>
    <row r="939" spans="1:24" x14ac:dyDescent="0.2">
      <c r="A939">
        <f>IF(AND(ABS(S939)&gt;Input!$A$3,ABS(1-T939)&gt;Input!$A$4),MAX($A$3:A938)+1,"")</f>
        <v>103</v>
      </c>
      <c r="B939" t="str">
        <f>IF(AND(ABS(U939)&gt;Input!$B$3,ABS(1-V939)&gt;Input!$B$4),MAX($B$3:B938)+1,"")</f>
        <v/>
      </c>
      <c r="C939">
        <f>IF(AND(ABS(W939)&gt;Input!$C$3,ABS(1-X939)&gt;Input!$C$4),MAX($C$3:C938)+1,"")</f>
        <v>109</v>
      </c>
      <c r="D939" t="str">
        <f>IF(E939="","",IF(AND(H939=H940,J939=J940),"",MAX($D$3:D938)+1))</f>
        <v/>
      </c>
      <c r="E939" s="7" t="s">
        <v>45</v>
      </c>
      <c r="F939" s="7" t="s">
        <v>46</v>
      </c>
      <c r="G939" s="7" t="s">
        <v>565</v>
      </c>
      <c r="H939" s="7" t="s">
        <v>932</v>
      </c>
      <c r="I939" s="7" t="s">
        <v>49</v>
      </c>
      <c r="J939" s="7" t="s">
        <v>50</v>
      </c>
      <c r="K939" s="7" t="s">
        <v>665</v>
      </c>
      <c r="L939" s="7" t="s">
        <v>945</v>
      </c>
      <c r="M939" s="8">
        <v>0</v>
      </c>
      <c r="N939" s="8">
        <v>12633</v>
      </c>
      <c r="O939" s="8">
        <v>0</v>
      </c>
      <c r="P939" s="8">
        <v>12632.26</v>
      </c>
      <c r="Q939" s="8">
        <v>12632.26</v>
      </c>
      <c r="R939" s="8">
        <v>0</v>
      </c>
      <c r="S939" s="4">
        <f t="shared" si="91"/>
        <v>-12632.26</v>
      </c>
      <c r="T939" s="6">
        <f t="shared" si="92"/>
        <v>0</v>
      </c>
      <c r="U939" s="4">
        <f t="shared" si="93"/>
        <v>0.73999999999978172</v>
      </c>
      <c r="V939" s="6">
        <f t="shared" si="94"/>
        <v>0.99990000000000001</v>
      </c>
      <c r="W939" s="4">
        <f t="shared" si="95"/>
        <v>-12632.26</v>
      </c>
      <c r="X939" s="6">
        <f t="shared" si="96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 t="s">
        <v>45</v>
      </c>
      <c r="F940" s="7" t="s">
        <v>46</v>
      </c>
      <c r="G940" s="7" t="s">
        <v>565</v>
      </c>
      <c r="H940" s="7" t="s">
        <v>932</v>
      </c>
      <c r="I940" s="7" t="s">
        <v>49</v>
      </c>
      <c r="J940" s="7" t="s">
        <v>50</v>
      </c>
      <c r="K940" s="7" t="s">
        <v>666</v>
      </c>
      <c r="L940" s="7" t="s">
        <v>946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8">
        <v>0</v>
      </c>
      <c r="S940" s="4">
        <f t="shared" si="91"/>
        <v>0</v>
      </c>
      <c r="T940" s="6">
        <f t="shared" si="92"/>
        <v>0</v>
      </c>
      <c r="U940" s="4">
        <f t="shared" si="93"/>
        <v>0</v>
      </c>
      <c r="V940" s="6">
        <f t="shared" si="94"/>
        <v>0</v>
      </c>
      <c r="W940" s="4">
        <f t="shared" si="95"/>
        <v>0</v>
      </c>
      <c r="X940" s="6">
        <f t="shared" si="96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 t="s">
        <v>45</v>
      </c>
      <c r="F941" s="7" t="s">
        <v>46</v>
      </c>
      <c r="G941" s="7" t="s">
        <v>565</v>
      </c>
      <c r="H941" s="7" t="s">
        <v>932</v>
      </c>
      <c r="I941" s="7" t="s">
        <v>49</v>
      </c>
      <c r="J941" s="7" t="s">
        <v>50</v>
      </c>
      <c r="K941" s="7" t="s">
        <v>60</v>
      </c>
      <c r="L941" s="7" t="s">
        <v>61</v>
      </c>
      <c r="M941" s="8">
        <v>3000</v>
      </c>
      <c r="N941" s="8">
        <v>3000</v>
      </c>
      <c r="O941" s="8">
        <v>0</v>
      </c>
      <c r="P941" s="8">
        <v>3000</v>
      </c>
      <c r="Q941" s="8">
        <v>3000</v>
      </c>
      <c r="R941" s="8">
        <v>3000</v>
      </c>
      <c r="S941" s="4">
        <f t="shared" si="91"/>
        <v>0</v>
      </c>
      <c r="T941" s="6">
        <f t="shared" si="92"/>
        <v>1</v>
      </c>
      <c r="U941" s="4">
        <f t="shared" si="93"/>
        <v>0</v>
      </c>
      <c r="V941" s="6">
        <f t="shared" si="94"/>
        <v>1</v>
      </c>
      <c r="W941" s="4">
        <f t="shared" si="95"/>
        <v>0</v>
      </c>
      <c r="X941" s="6">
        <f t="shared" si="96"/>
        <v>1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 t="s">
        <v>45</v>
      </c>
      <c r="F942" s="7" t="s">
        <v>46</v>
      </c>
      <c r="G942" s="7" t="s">
        <v>565</v>
      </c>
      <c r="H942" s="7" t="s">
        <v>932</v>
      </c>
      <c r="I942" s="7" t="s">
        <v>49</v>
      </c>
      <c r="J942" s="7" t="s">
        <v>50</v>
      </c>
      <c r="K942" s="7" t="s">
        <v>585</v>
      </c>
      <c r="L942" s="7" t="s">
        <v>947</v>
      </c>
      <c r="M942" s="8">
        <v>0</v>
      </c>
      <c r="N942" s="8">
        <v>0</v>
      </c>
      <c r="O942" s="8">
        <v>0</v>
      </c>
      <c r="P942" s="8">
        <v>0</v>
      </c>
      <c r="Q942" s="8">
        <v>0</v>
      </c>
      <c r="R942" s="8">
        <v>0</v>
      </c>
      <c r="S942" s="4">
        <f t="shared" si="91"/>
        <v>0</v>
      </c>
      <c r="T942" s="6">
        <f t="shared" si="92"/>
        <v>0</v>
      </c>
      <c r="U942" s="4">
        <f t="shared" si="93"/>
        <v>0</v>
      </c>
      <c r="V942" s="6">
        <f t="shared" si="94"/>
        <v>0</v>
      </c>
      <c r="W942" s="4">
        <f t="shared" si="95"/>
        <v>0</v>
      </c>
      <c r="X942" s="6">
        <f t="shared" si="96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 t="s">
        <v>45</v>
      </c>
      <c r="F943" s="7" t="s">
        <v>46</v>
      </c>
      <c r="G943" s="7" t="s">
        <v>565</v>
      </c>
      <c r="H943" s="7" t="s">
        <v>932</v>
      </c>
      <c r="I943" s="7" t="s">
        <v>49</v>
      </c>
      <c r="J943" s="7" t="s">
        <v>50</v>
      </c>
      <c r="K943" s="7" t="s">
        <v>110</v>
      </c>
      <c r="L943" s="7" t="s">
        <v>111</v>
      </c>
      <c r="M943" s="8">
        <v>1750</v>
      </c>
      <c r="N943" s="8">
        <v>2611</v>
      </c>
      <c r="O943" s="8">
        <v>0</v>
      </c>
      <c r="P943" s="8">
        <v>1146.3599999999999</v>
      </c>
      <c r="Q943" s="8">
        <v>1146.3599999999999</v>
      </c>
      <c r="R943" s="8">
        <v>2500</v>
      </c>
      <c r="S943" s="4">
        <f t="shared" si="91"/>
        <v>603.6400000000001</v>
      </c>
      <c r="T943" s="6">
        <f t="shared" si="92"/>
        <v>0.65510000000000002</v>
      </c>
      <c r="U943" s="4">
        <f t="shared" si="93"/>
        <v>1464.64</v>
      </c>
      <c r="V943" s="6">
        <f t="shared" si="94"/>
        <v>0.43909999999999999</v>
      </c>
      <c r="W943" s="4">
        <f t="shared" si="95"/>
        <v>1353.64</v>
      </c>
      <c r="X943" s="6">
        <f t="shared" si="96"/>
        <v>0.45850000000000002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 t="s">
        <v>45</v>
      </c>
      <c r="F944" s="7" t="s">
        <v>46</v>
      </c>
      <c r="G944" s="7" t="s">
        <v>565</v>
      </c>
      <c r="H944" s="7" t="s">
        <v>932</v>
      </c>
      <c r="I944" s="7" t="s">
        <v>49</v>
      </c>
      <c r="J944" s="7" t="s">
        <v>50</v>
      </c>
      <c r="K944" s="7" t="s">
        <v>62</v>
      </c>
      <c r="L944" s="7" t="s">
        <v>63</v>
      </c>
      <c r="M944" s="8">
        <v>10000</v>
      </c>
      <c r="N944" s="8">
        <v>7250</v>
      </c>
      <c r="O944" s="8">
        <v>0</v>
      </c>
      <c r="P944" s="8">
        <v>7249.99</v>
      </c>
      <c r="Q944" s="8">
        <v>7249.99</v>
      </c>
      <c r="R944" s="8">
        <v>10000</v>
      </c>
      <c r="S944" s="4">
        <f t="shared" si="91"/>
        <v>2750.01</v>
      </c>
      <c r="T944" s="6">
        <f t="shared" si="92"/>
        <v>0.72499999999999998</v>
      </c>
      <c r="U944" s="4">
        <f t="shared" si="93"/>
        <v>1.0000000000218279E-2</v>
      </c>
      <c r="V944" s="6">
        <f t="shared" si="94"/>
        <v>1</v>
      </c>
      <c r="W944" s="4">
        <f t="shared" si="95"/>
        <v>2750.01</v>
      </c>
      <c r="X944" s="6">
        <f t="shared" si="96"/>
        <v>0.72499999999999998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>
        <f>IF(E945="","",IF(AND(H945=H946,J945=J946),"",MAX($D$3:D944)+1))</f>
        <v>111</v>
      </c>
      <c r="E945" s="7" t="s">
        <v>45</v>
      </c>
      <c r="F945" s="7" t="s">
        <v>46</v>
      </c>
      <c r="G945" s="7" t="s">
        <v>565</v>
      </c>
      <c r="H945" s="7" t="s">
        <v>932</v>
      </c>
      <c r="I945" s="7" t="s">
        <v>49</v>
      </c>
      <c r="J945" s="7" t="s">
        <v>50</v>
      </c>
      <c r="K945" s="7" t="s">
        <v>129</v>
      </c>
      <c r="L945" s="7" t="s">
        <v>130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4">
        <f t="shared" si="91"/>
        <v>0</v>
      </c>
      <c r="T945" s="6">
        <f t="shared" si="92"/>
        <v>0</v>
      </c>
      <c r="U945" s="4">
        <f t="shared" si="93"/>
        <v>0</v>
      </c>
      <c r="V945" s="6">
        <f t="shared" si="94"/>
        <v>0</v>
      </c>
      <c r="W945" s="4">
        <f t="shared" si="95"/>
        <v>0</v>
      </c>
      <c r="X945" s="6">
        <f t="shared" si="96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 t="s">
        <v>45</v>
      </c>
      <c r="F946" s="7" t="s">
        <v>46</v>
      </c>
      <c r="G946" s="7" t="s">
        <v>565</v>
      </c>
      <c r="H946" s="7" t="s">
        <v>932</v>
      </c>
      <c r="I946" s="7" t="s">
        <v>64</v>
      </c>
      <c r="J946" s="7" t="s">
        <v>65</v>
      </c>
      <c r="K946" s="7" t="s">
        <v>66</v>
      </c>
      <c r="L946" s="7" t="s">
        <v>134</v>
      </c>
      <c r="M946" s="8">
        <v>1000</v>
      </c>
      <c r="N946" s="8">
        <v>7602</v>
      </c>
      <c r="O946" s="8">
        <v>3133.03</v>
      </c>
      <c r="P946" s="8">
        <v>2901.28</v>
      </c>
      <c r="Q946" s="8">
        <v>2901.28</v>
      </c>
      <c r="R946" s="8">
        <v>1000</v>
      </c>
      <c r="S946" s="4">
        <f t="shared" si="91"/>
        <v>-5034.3100000000004</v>
      </c>
      <c r="T946" s="6">
        <f t="shared" si="92"/>
        <v>6.0343</v>
      </c>
      <c r="U946" s="4">
        <f t="shared" si="93"/>
        <v>1567.6899999999991</v>
      </c>
      <c r="V946" s="6">
        <f t="shared" si="94"/>
        <v>0.79379999999999995</v>
      </c>
      <c r="W946" s="4">
        <f t="shared" si="95"/>
        <v>-5034.3100000000004</v>
      </c>
      <c r="X946" s="6">
        <f t="shared" si="96"/>
        <v>6.0343</v>
      </c>
    </row>
    <row r="947" spans="1:24" x14ac:dyDescent="0.2">
      <c r="A947">
        <f>IF(AND(ABS(S947)&gt;Input!$A$3,ABS(1-T947)&gt;Input!$A$4),MAX($A$3:A946)+1,"")</f>
        <v>104</v>
      </c>
      <c r="B947" t="str">
        <f>IF(AND(ABS(U947)&gt;Input!$B$3,ABS(1-V947)&gt;Input!$B$4),MAX($B$3:B946)+1,"")</f>
        <v/>
      </c>
      <c r="C947">
        <f>IF(AND(ABS(W947)&gt;Input!$C$3,ABS(1-X947)&gt;Input!$C$4),MAX($C$3:C946)+1,"")</f>
        <v>110</v>
      </c>
      <c r="D947" t="str">
        <f>IF(E947="","",IF(AND(H947=H948,J947=J948),"",MAX($D$3:D946)+1))</f>
        <v/>
      </c>
      <c r="E947" s="7" t="s">
        <v>45</v>
      </c>
      <c r="F947" s="7" t="s">
        <v>46</v>
      </c>
      <c r="G947" s="7" t="s">
        <v>565</v>
      </c>
      <c r="H947" s="7" t="s">
        <v>932</v>
      </c>
      <c r="I947" s="7" t="s">
        <v>64</v>
      </c>
      <c r="J947" s="7" t="s">
        <v>65</v>
      </c>
      <c r="K947" s="7" t="s">
        <v>501</v>
      </c>
      <c r="L947" s="7" t="s">
        <v>71</v>
      </c>
      <c r="M947" s="8">
        <v>5000</v>
      </c>
      <c r="N947" s="8">
        <v>66365</v>
      </c>
      <c r="O947" s="8">
        <v>34875.46</v>
      </c>
      <c r="P947" s="8">
        <v>31127.66</v>
      </c>
      <c r="Q947" s="8">
        <v>31127.66</v>
      </c>
      <c r="R947" s="8">
        <v>5000</v>
      </c>
      <c r="S947" s="4">
        <f t="shared" si="91"/>
        <v>-61003.119999999995</v>
      </c>
      <c r="T947" s="6">
        <f t="shared" si="92"/>
        <v>13.2006</v>
      </c>
      <c r="U947" s="4">
        <f t="shared" si="93"/>
        <v>361.88000000000102</v>
      </c>
      <c r="V947" s="6">
        <f t="shared" si="94"/>
        <v>0.99450000000000005</v>
      </c>
      <c r="W947" s="4">
        <f t="shared" si="95"/>
        <v>-61003.119999999995</v>
      </c>
      <c r="X947" s="6">
        <f t="shared" si="96"/>
        <v>13.2006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 t="s">
        <v>45</v>
      </c>
      <c r="F948" s="7" t="s">
        <v>46</v>
      </c>
      <c r="G948" s="7" t="s">
        <v>565</v>
      </c>
      <c r="H948" s="7" t="s">
        <v>932</v>
      </c>
      <c r="I948" s="7" t="s">
        <v>64</v>
      </c>
      <c r="J948" s="7" t="s">
        <v>65</v>
      </c>
      <c r="K948" s="7" t="s">
        <v>72</v>
      </c>
      <c r="L948" s="7" t="s">
        <v>73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  <c r="R948" s="8">
        <v>0</v>
      </c>
      <c r="S948" s="4">
        <f t="shared" si="91"/>
        <v>0</v>
      </c>
      <c r="T948" s="6">
        <f t="shared" si="92"/>
        <v>0</v>
      </c>
      <c r="U948" s="4">
        <f t="shared" si="93"/>
        <v>0</v>
      </c>
      <c r="V948" s="6">
        <f t="shared" si="94"/>
        <v>0</v>
      </c>
      <c r="W948" s="4">
        <f t="shared" si="95"/>
        <v>0</v>
      </c>
      <c r="X948" s="6">
        <f t="shared" si="96"/>
        <v>0</v>
      </c>
    </row>
    <row r="949" spans="1:24" x14ac:dyDescent="0.2">
      <c r="A949">
        <f>IF(AND(ABS(S949)&gt;Input!$A$3,ABS(1-T949)&gt;Input!$A$4),MAX($A$3:A948)+1,"")</f>
        <v>105</v>
      </c>
      <c r="B949" t="str">
        <f>IF(AND(ABS(U949)&gt;Input!$B$3,ABS(1-V949)&gt;Input!$B$4),MAX($B$3:B948)+1,"")</f>
        <v/>
      </c>
      <c r="C949">
        <f>IF(AND(ABS(W949)&gt;Input!$C$3,ABS(1-X949)&gt;Input!$C$4),MAX($C$3:C948)+1,"")</f>
        <v>111</v>
      </c>
      <c r="D949">
        <f>IF(E949="","",IF(AND(H949=H950,J949=J950),"",MAX($D$3:D948)+1))</f>
        <v>112</v>
      </c>
      <c r="E949" s="7" t="s">
        <v>45</v>
      </c>
      <c r="F949" s="7" t="s">
        <v>46</v>
      </c>
      <c r="G949" s="7" t="s">
        <v>565</v>
      </c>
      <c r="H949" s="7" t="s">
        <v>932</v>
      </c>
      <c r="I949" s="7" t="s">
        <v>64</v>
      </c>
      <c r="J949" s="7" t="s">
        <v>65</v>
      </c>
      <c r="K949" s="7" t="s">
        <v>596</v>
      </c>
      <c r="L949" s="7" t="s">
        <v>597</v>
      </c>
      <c r="M949" s="8">
        <v>0</v>
      </c>
      <c r="N949" s="8">
        <v>23550</v>
      </c>
      <c r="O949" s="8">
        <v>0</v>
      </c>
      <c r="P949" s="8">
        <v>23522</v>
      </c>
      <c r="Q949" s="8">
        <v>23522</v>
      </c>
      <c r="R949" s="8">
        <v>0</v>
      </c>
      <c r="S949" s="4">
        <f t="shared" si="91"/>
        <v>-23522</v>
      </c>
      <c r="T949" s="6">
        <f t="shared" si="92"/>
        <v>0</v>
      </c>
      <c r="U949" s="4">
        <f t="shared" si="93"/>
        <v>28</v>
      </c>
      <c r="V949" s="6">
        <f t="shared" si="94"/>
        <v>0.99880000000000002</v>
      </c>
      <c r="W949" s="4">
        <f t="shared" si="95"/>
        <v>-23522</v>
      </c>
      <c r="X949" s="6">
        <f t="shared" si="96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 t="s">
        <v>45</v>
      </c>
      <c r="F950" s="7" t="s">
        <v>46</v>
      </c>
      <c r="G950" s="7" t="s">
        <v>565</v>
      </c>
      <c r="H950" s="7" t="s">
        <v>932</v>
      </c>
      <c r="I950" s="7" t="s">
        <v>74</v>
      </c>
      <c r="J950" s="7" t="s">
        <v>75</v>
      </c>
      <c r="K950" s="7" t="s">
        <v>76</v>
      </c>
      <c r="L950" s="7" t="s">
        <v>77</v>
      </c>
      <c r="M950" s="8">
        <v>2250</v>
      </c>
      <c r="N950" s="8">
        <v>2250</v>
      </c>
      <c r="O950" s="8">
        <v>0</v>
      </c>
      <c r="P950" s="8">
        <v>2247.3000000000002</v>
      </c>
      <c r="Q950" s="8">
        <v>2247.3000000000002</v>
      </c>
      <c r="R950" s="8">
        <v>2250</v>
      </c>
      <c r="S950" s="4">
        <f t="shared" si="91"/>
        <v>2.6999999999998181</v>
      </c>
      <c r="T950" s="6">
        <f t="shared" si="92"/>
        <v>0.99880000000000002</v>
      </c>
      <c r="U950" s="4">
        <f t="shared" si="93"/>
        <v>2.6999999999998181</v>
      </c>
      <c r="V950" s="6">
        <f t="shared" si="94"/>
        <v>0.99880000000000002</v>
      </c>
      <c r="W950" s="4">
        <f t="shared" si="95"/>
        <v>2.6999999999998181</v>
      </c>
      <c r="X950" s="6">
        <f t="shared" si="96"/>
        <v>0.99880000000000002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 t="s">
        <v>45</v>
      </c>
      <c r="F951" s="7" t="s">
        <v>46</v>
      </c>
      <c r="G951" s="7" t="s">
        <v>565</v>
      </c>
      <c r="H951" s="7" t="s">
        <v>932</v>
      </c>
      <c r="I951" s="7" t="s">
        <v>74</v>
      </c>
      <c r="J951" s="7" t="s">
        <v>75</v>
      </c>
      <c r="K951" s="7" t="s">
        <v>172</v>
      </c>
      <c r="L951" s="7" t="s">
        <v>948</v>
      </c>
      <c r="M951" s="8">
        <v>1300</v>
      </c>
      <c r="N951" s="8">
        <v>1300</v>
      </c>
      <c r="O951" s="8">
        <v>0</v>
      </c>
      <c r="P951" s="8">
        <v>1300</v>
      </c>
      <c r="Q951" s="8">
        <v>1300</v>
      </c>
      <c r="R951" s="8">
        <v>1300</v>
      </c>
      <c r="S951" s="4">
        <f t="shared" si="91"/>
        <v>0</v>
      </c>
      <c r="T951" s="6">
        <f t="shared" si="92"/>
        <v>1</v>
      </c>
      <c r="U951" s="4">
        <f t="shared" si="93"/>
        <v>0</v>
      </c>
      <c r="V951" s="6">
        <f t="shared" si="94"/>
        <v>1</v>
      </c>
      <c r="W951" s="4">
        <f t="shared" si="95"/>
        <v>0</v>
      </c>
      <c r="X951" s="6">
        <f t="shared" si="96"/>
        <v>1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 t="s">
        <v>45</v>
      </c>
      <c r="F952" s="7" t="s">
        <v>46</v>
      </c>
      <c r="G952" s="7" t="s">
        <v>565</v>
      </c>
      <c r="H952" s="7" t="s">
        <v>932</v>
      </c>
      <c r="I952" s="7" t="s">
        <v>74</v>
      </c>
      <c r="J952" s="7" t="s">
        <v>75</v>
      </c>
      <c r="K952" s="7" t="s">
        <v>174</v>
      </c>
      <c r="L952" s="7" t="s">
        <v>175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  <c r="R952" s="8">
        <v>0</v>
      </c>
      <c r="S952" s="4">
        <f t="shared" si="91"/>
        <v>0</v>
      </c>
      <c r="T952" s="6">
        <f t="shared" si="92"/>
        <v>0</v>
      </c>
      <c r="U952" s="4">
        <f t="shared" si="93"/>
        <v>0</v>
      </c>
      <c r="V952" s="6">
        <f t="shared" si="94"/>
        <v>0</v>
      </c>
      <c r="W952" s="4">
        <f t="shared" si="95"/>
        <v>0</v>
      </c>
      <c r="X952" s="6">
        <f t="shared" si="96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 t="s">
        <v>45</v>
      </c>
      <c r="F953" s="7" t="s">
        <v>46</v>
      </c>
      <c r="G953" s="7" t="s">
        <v>565</v>
      </c>
      <c r="H953" s="7" t="s">
        <v>932</v>
      </c>
      <c r="I953" s="7" t="s">
        <v>74</v>
      </c>
      <c r="J953" s="7" t="s">
        <v>75</v>
      </c>
      <c r="K953" s="7" t="s">
        <v>835</v>
      </c>
      <c r="L953" s="7" t="s">
        <v>949</v>
      </c>
      <c r="M953" s="8">
        <v>1000</v>
      </c>
      <c r="N953" s="8">
        <v>1000</v>
      </c>
      <c r="O953" s="8">
        <v>0</v>
      </c>
      <c r="P953" s="8">
        <v>0</v>
      </c>
      <c r="Q953" s="8">
        <v>0</v>
      </c>
      <c r="R953" s="8">
        <v>1000</v>
      </c>
      <c r="S953" s="4">
        <f t="shared" si="91"/>
        <v>1000</v>
      </c>
      <c r="T953" s="6">
        <f t="shared" si="92"/>
        <v>0</v>
      </c>
      <c r="U953" s="4">
        <f t="shared" si="93"/>
        <v>1000</v>
      </c>
      <c r="V953" s="6">
        <f t="shared" si="94"/>
        <v>0</v>
      </c>
      <c r="W953" s="4">
        <f t="shared" si="95"/>
        <v>1000</v>
      </c>
      <c r="X953" s="6">
        <f t="shared" si="96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 t="s">
        <v>45</v>
      </c>
      <c r="F954" s="7" t="s">
        <v>46</v>
      </c>
      <c r="G954" s="7" t="s">
        <v>565</v>
      </c>
      <c r="H954" s="7" t="s">
        <v>932</v>
      </c>
      <c r="I954" s="7" t="s">
        <v>74</v>
      </c>
      <c r="J954" s="7" t="s">
        <v>75</v>
      </c>
      <c r="K954" s="7" t="s">
        <v>392</v>
      </c>
      <c r="L954" s="7" t="s">
        <v>393</v>
      </c>
      <c r="M954" s="8">
        <v>100</v>
      </c>
      <c r="N954" s="8">
        <v>100</v>
      </c>
      <c r="O954" s="8">
        <v>0</v>
      </c>
      <c r="P954" s="8">
        <v>100</v>
      </c>
      <c r="Q954" s="8">
        <v>100</v>
      </c>
      <c r="R954" s="8">
        <v>100</v>
      </c>
      <c r="S954" s="4">
        <f t="shared" si="91"/>
        <v>0</v>
      </c>
      <c r="T954" s="6">
        <f t="shared" si="92"/>
        <v>1</v>
      </c>
      <c r="U954" s="4">
        <f t="shared" si="93"/>
        <v>0</v>
      </c>
      <c r="V954" s="6">
        <f t="shared" si="94"/>
        <v>1</v>
      </c>
      <c r="W954" s="4">
        <f t="shared" si="95"/>
        <v>0</v>
      </c>
      <c r="X954" s="6">
        <f t="shared" si="96"/>
        <v>1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 t="s">
        <v>45</v>
      </c>
      <c r="F955" s="7" t="s">
        <v>46</v>
      </c>
      <c r="G955" s="7" t="s">
        <v>565</v>
      </c>
      <c r="H955" s="7" t="s">
        <v>932</v>
      </c>
      <c r="I955" s="7" t="s">
        <v>74</v>
      </c>
      <c r="J955" s="7" t="s">
        <v>75</v>
      </c>
      <c r="K955" s="7" t="s">
        <v>281</v>
      </c>
      <c r="L955" s="7" t="s">
        <v>182</v>
      </c>
      <c r="M955" s="8">
        <v>1671</v>
      </c>
      <c r="N955" s="8">
        <v>1671</v>
      </c>
      <c r="O955" s="8">
        <v>0</v>
      </c>
      <c r="P955" s="8">
        <v>1670.66</v>
      </c>
      <c r="Q955" s="8">
        <v>1670.66</v>
      </c>
      <c r="R955" s="8">
        <v>1671</v>
      </c>
      <c r="S955" s="4">
        <f t="shared" si="91"/>
        <v>0.33999999999991815</v>
      </c>
      <c r="T955" s="6">
        <f t="shared" si="92"/>
        <v>0.99980000000000002</v>
      </c>
      <c r="U955" s="4">
        <f t="shared" si="93"/>
        <v>0.33999999999991815</v>
      </c>
      <c r="V955" s="6">
        <f t="shared" si="94"/>
        <v>0.99980000000000002</v>
      </c>
      <c r="W955" s="4">
        <f t="shared" si="95"/>
        <v>0.33999999999991815</v>
      </c>
      <c r="X955" s="6">
        <f t="shared" si="96"/>
        <v>0.99980000000000002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 t="s">
        <v>45</v>
      </c>
      <c r="F956" s="7" t="s">
        <v>46</v>
      </c>
      <c r="G956" s="7" t="s">
        <v>565</v>
      </c>
      <c r="H956" s="7" t="s">
        <v>932</v>
      </c>
      <c r="I956" s="7" t="s">
        <v>74</v>
      </c>
      <c r="J956" s="7" t="s">
        <v>75</v>
      </c>
      <c r="K956" s="7" t="s">
        <v>82</v>
      </c>
      <c r="L956" s="7" t="s">
        <v>950</v>
      </c>
      <c r="M956" s="8">
        <v>20000</v>
      </c>
      <c r="N956" s="8">
        <v>20000</v>
      </c>
      <c r="O956" s="8">
        <v>0</v>
      </c>
      <c r="P956" s="8">
        <v>20000</v>
      </c>
      <c r="Q956" s="8">
        <v>20000</v>
      </c>
      <c r="R956" s="8">
        <v>20000</v>
      </c>
      <c r="S956" s="4">
        <f t="shared" si="91"/>
        <v>0</v>
      </c>
      <c r="T956" s="6">
        <f t="shared" si="92"/>
        <v>1</v>
      </c>
      <c r="U956" s="4">
        <f t="shared" si="93"/>
        <v>0</v>
      </c>
      <c r="V956" s="6">
        <f t="shared" si="94"/>
        <v>1</v>
      </c>
      <c r="W956" s="4">
        <f t="shared" si="95"/>
        <v>0</v>
      </c>
      <c r="X956" s="6">
        <f t="shared" si="96"/>
        <v>1</v>
      </c>
    </row>
    <row r="957" spans="1:24" x14ac:dyDescent="0.2">
      <c r="A957">
        <f>IF(AND(ABS(S957)&gt;Input!$A$3,ABS(1-T957)&gt;Input!$A$4),MAX($A$3:A956)+1,"")</f>
        <v>106</v>
      </c>
      <c r="B957">
        <f>IF(AND(ABS(U957)&gt;Input!$B$3,ABS(1-V957)&gt;Input!$B$4),MAX($B$3:B956)+1,"")</f>
        <v>55</v>
      </c>
      <c r="C957">
        <f>IF(AND(ABS(W957)&gt;Input!$C$3,ABS(1-X957)&gt;Input!$C$4),MAX($C$3:C956)+1,"")</f>
        <v>112</v>
      </c>
      <c r="D957" t="str">
        <f>IF(E957="","",IF(AND(H957=H958,J957=J958),"",MAX($D$3:D956)+1))</f>
        <v/>
      </c>
      <c r="E957" s="7" t="s">
        <v>45</v>
      </c>
      <c r="F957" s="7" t="s">
        <v>46</v>
      </c>
      <c r="G957" s="7" t="s">
        <v>565</v>
      </c>
      <c r="H957" s="7" t="s">
        <v>932</v>
      </c>
      <c r="I957" s="7" t="s">
        <v>74</v>
      </c>
      <c r="J957" s="7" t="s">
        <v>75</v>
      </c>
      <c r="K957" s="7" t="s">
        <v>702</v>
      </c>
      <c r="L957" s="7" t="s">
        <v>951</v>
      </c>
      <c r="M957" s="8">
        <v>54000</v>
      </c>
      <c r="N957" s="8">
        <v>54000</v>
      </c>
      <c r="O957" s="8">
        <v>0</v>
      </c>
      <c r="P957" s="8">
        <v>40117.5</v>
      </c>
      <c r="Q957" s="8">
        <v>40117.5</v>
      </c>
      <c r="R957" s="8">
        <v>54000</v>
      </c>
      <c r="S957" s="4">
        <f t="shared" si="91"/>
        <v>13882.5</v>
      </c>
      <c r="T957" s="6">
        <f t="shared" si="92"/>
        <v>0.7429</v>
      </c>
      <c r="U957" s="4">
        <f t="shared" si="93"/>
        <v>13882.5</v>
      </c>
      <c r="V957" s="6">
        <f t="shared" si="94"/>
        <v>0.7429</v>
      </c>
      <c r="W957" s="4">
        <f t="shared" si="95"/>
        <v>13882.5</v>
      </c>
      <c r="X957" s="6">
        <f t="shared" si="96"/>
        <v>0.7429</v>
      </c>
    </row>
    <row r="958" spans="1:24" x14ac:dyDescent="0.2">
      <c r="A958">
        <f>IF(AND(ABS(S958)&gt;Input!$A$3,ABS(1-T958)&gt;Input!$A$4),MAX($A$3:A957)+1,"")</f>
        <v>107</v>
      </c>
      <c r="B958">
        <f>IF(AND(ABS(U958)&gt;Input!$B$3,ABS(1-V958)&gt;Input!$B$4),MAX($B$3:B957)+1,"")</f>
        <v>56</v>
      </c>
      <c r="C958">
        <f>IF(AND(ABS(W958)&gt;Input!$C$3,ABS(1-X958)&gt;Input!$C$4),MAX($C$3:C957)+1,"")</f>
        <v>113</v>
      </c>
      <c r="D958" t="str">
        <f>IF(E958="","",IF(AND(H958=H959,J958=J959),"",MAX($D$3:D957)+1))</f>
        <v/>
      </c>
      <c r="E958" s="7" t="s">
        <v>45</v>
      </c>
      <c r="F958" s="7" t="s">
        <v>46</v>
      </c>
      <c r="G958" s="7" t="s">
        <v>565</v>
      </c>
      <c r="H958" s="7" t="s">
        <v>932</v>
      </c>
      <c r="I958" s="7" t="s">
        <v>74</v>
      </c>
      <c r="J958" s="7" t="s">
        <v>75</v>
      </c>
      <c r="K958" s="7" t="s">
        <v>619</v>
      </c>
      <c r="L958" s="7" t="s">
        <v>952</v>
      </c>
      <c r="M958" s="8">
        <v>35000</v>
      </c>
      <c r="N958" s="8">
        <v>336945</v>
      </c>
      <c r="O958" s="8">
        <v>234895</v>
      </c>
      <c r="P958" s="8">
        <v>89100.62</v>
      </c>
      <c r="Q958" s="8">
        <v>89100.62</v>
      </c>
      <c r="R958" s="8">
        <v>35000</v>
      </c>
      <c r="S958" s="4">
        <f t="shared" si="91"/>
        <v>-288995.62</v>
      </c>
      <c r="T958" s="6">
        <f t="shared" si="92"/>
        <v>9.2569999999999997</v>
      </c>
      <c r="U958" s="4">
        <f t="shared" si="93"/>
        <v>12949.380000000005</v>
      </c>
      <c r="V958" s="6">
        <f t="shared" si="94"/>
        <v>0.96160000000000001</v>
      </c>
      <c r="W958" s="4">
        <f t="shared" si="95"/>
        <v>-288995.62</v>
      </c>
      <c r="X958" s="6">
        <f t="shared" si="96"/>
        <v>9.2569999999999997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 t="s">
        <v>45</v>
      </c>
      <c r="F959" s="7" t="s">
        <v>46</v>
      </c>
      <c r="G959" s="7" t="s">
        <v>565</v>
      </c>
      <c r="H959" s="7" t="s">
        <v>932</v>
      </c>
      <c r="I959" s="7" t="s">
        <v>74</v>
      </c>
      <c r="J959" s="7" t="s">
        <v>75</v>
      </c>
      <c r="K959" s="7" t="s">
        <v>86</v>
      </c>
      <c r="L959" s="7" t="s">
        <v>87</v>
      </c>
      <c r="M959" s="8">
        <v>700</v>
      </c>
      <c r="N959" s="8">
        <v>700</v>
      </c>
      <c r="O959" s="8">
        <v>0</v>
      </c>
      <c r="P959" s="8">
        <v>700</v>
      </c>
      <c r="Q959" s="8">
        <v>700</v>
      </c>
      <c r="R959" s="8">
        <v>1000</v>
      </c>
      <c r="S959" s="4">
        <f t="shared" si="91"/>
        <v>0</v>
      </c>
      <c r="T959" s="6">
        <f t="shared" si="92"/>
        <v>1</v>
      </c>
      <c r="U959" s="4">
        <f t="shared" si="93"/>
        <v>0</v>
      </c>
      <c r="V959" s="6">
        <f t="shared" si="94"/>
        <v>1</v>
      </c>
      <c r="W959" s="4">
        <f t="shared" si="95"/>
        <v>300</v>
      </c>
      <c r="X959" s="6">
        <f t="shared" si="96"/>
        <v>0.7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 t="s">
        <v>45</v>
      </c>
      <c r="F960" s="7" t="s">
        <v>46</v>
      </c>
      <c r="G960" s="7" t="s">
        <v>565</v>
      </c>
      <c r="H960" s="7" t="s">
        <v>932</v>
      </c>
      <c r="I960" s="7" t="s">
        <v>74</v>
      </c>
      <c r="J960" s="7" t="s">
        <v>75</v>
      </c>
      <c r="K960" s="7" t="s">
        <v>90</v>
      </c>
      <c r="L960" s="7" t="s">
        <v>91</v>
      </c>
      <c r="M960" s="8">
        <v>100</v>
      </c>
      <c r="N960" s="8">
        <v>100</v>
      </c>
      <c r="O960" s="8">
        <v>0</v>
      </c>
      <c r="P960" s="8">
        <v>15.75</v>
      </c>
      <c r="Q960" s="8">
        <v>15.75</v>
      </c>
      <c r="R960" s="8">
        <v>100</v>
      </c>
      <c r="S960" s="4">
        <f t="shared" si="91"/>
        <v>84.25</v>
      </c>
      <c r="T960" s="6">
        <f t="shared" si="92"/>
        <v>0.1575</v>
      </c>
      <c r="U960" s="4">
        <f t="shared" si="93"/>
        <v>84.25</v>
      </c>
      <c r="V960" s="6">
        <f t="shared" si="94"/>
        <v>0.1575</v>
      </c>
      <c r="W960" s="4">
        <f t="shared" si="95"/>
        <v>84.25</v>
      </c>
      <c r="X960" s="6">
        <f t="shared" si="96"/>
        <v>0.1575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 t="s">
        <v>45</v>
      </c>
      <c r="F961" s="7" t="s">
        <v>46</v>
      </c>
      <c r="G961" s="7" t="s">
        <v>565</v>
      </c>
      <c r="H961" s="7" t="s">
        <v>932</v>
      </c>
      <c r="I961" s="7" t="s">
        <v>74</v>
      </c>
      <c r="J961" s="7" t="s">
        <v>75</v>
      </c>
      <c r="K961" s="7" t="s">
        <v>92</v>
      </c>
      <c r="L961" s="7" t="s">
        <v>93</v>
      </c>
      <c r="M961" s="8">
        <v>2500</v>
      </c>
      <c r="N961" s="8">
        <v>14437</v>
      </c>
      <c r="O961" s="8">
        <v>0</v>
      </c>
      <c r="P961" s="8">
        <v>9584.93</v>
      </c>
      <c r="Q961" s="8">
        <v>9584.93</v>
      </c>
      <c r="R961" s="8">
        <v>4500</v>
      </c>
      <c r="S961" s="4">
        <f t="shared" si="91"/>
        <v>-7084.93</v>
      </c>
      <c r="T961" s="6">
        <f t="shared" si="92"/>
        <v>3.8340000000000001</v>
      </c>
      <c r="U961" s="4">
        <f t="shared" si="93"/>
        <v>4852.07</v>
      </c>
      <c r="V961" s="6">
        <f t="shared" si="94"/>
        <v>0.66390000000000005</v>
      </c>
      <c r="W961" s="4">
        <f t="shared" si="95"/>
        <v>-5084.93</v>
      </c>
      <c r="X961" s="6">
        <f t="shared" si="96"/>
        <v>2.13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 t="s">
        <v>45</v>
      </c>
      <c r="F962" s="7" t="s">
        <v>46</v>
      </c>
      <c r="G962" s="7" t="s">
        <v>565</v>
      </c>
      <c r="H962" s="7" t="s">
        <v>932</v>
      </c>
      <c r="I962" s="7" t="s">
        <v>74</v>
      </c>
      <c r="J962" s="7" t="s">
        <v>75</v>
      </c>
      <c r="K962" s="7" t="s">
        <v>230</v>
      </c>
      <c r="L962" s="7" t="s">
        <v>306</v>
      </c>
      <c r="M962" s="8">
        <v>8000</v>
      </c>
      <c r="N962" s="8">
        <v>8000</v>
      </c>
      <c r="O962" s="8">
        <v>0</v>
      </c>
      <c r="P962" s="8">
        <v>7197.26</v>
      </c>
      <c r="Q962" s="8">
        <v>7197.26</v>
      </c>
      <c r="R962" s="8">
        <v>8000</v>
      </c>
      <c r="S962" s="4">
        <f t="shared" si="91"/>
        <v>802.73999999999978</v>
      </c>
      <c r="T962" s="6">
        <f t="shared" si="92"/>
        <v>0.89970000000000006</v>
      </c>
      <c r="U962" s="4">
        <f t="shared" si="93"/>
        <v>802.73999999999978</v>
      </c>
      <c r="V962" s="6">
        <f t="shared" si="94"/>
        <v>0.89970000000000006</v>
      </c>
      <c r="W962" s="4">
        <f t="shared" si="95"/>
        <v>802.73999999999978</v>
      </c>
      <c r="X962" s="6">
        <f t="shared" si="96"/>
        <v>0.89970000000000006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 t="s">
        <v>45</v>
      </c>
      <c r="F963" s="7" t="s">
        <v>46</v>
      </c>
      <c r="G963" s="7" t="s">
        <v>565</v>
      </c>
      <c r="H963" s="7" t="s">
        <v>932</v>
      </c>
      <c r="I963" s="7" t="s">
        <v>74</v>
      </c>
      <c r="J963" s="7" t="s">
        <v>75</v>
      </c>
      <c r="K963" s="7" t="s">
        <v>263</v>
      </c>
      <c r="L963" s="7" t="s">
        <v>953</v>
      </c>
      <c r="M963" s="8">
        <v>24200</v>
      </c>
      <c r="N963" s="8">
        <v>24200</v>
      </c>
      <c r="O963" s="8">
        <v>0</v>
      </c>
      <c r="P963" s="8">
        <v>22686.799999999999</v>
      </c>
      <c r="Q963" s="8">
        <v>22686.799999999999</v>
      </c>
      <c r="R963" s="8">
        <v>24200</v>
      </c>
      <c r="S963" s="4">
        <f t="shared" si="91"/>
        <v>1513.2000000000007</v>
      </c>
      <c r="T963" s="6">
        <f t="shared" si="92"/>
        <v>0.9375</v>
      </c>
      <c r="U963" s="4">
        <f t="shared" si="93"/>
        <v>1513.2000000000007</v>
      </c>
      <c r="V963" s="6">
        <f t="shared" si="94"/>
        <v>0.9375</v>
      </c>
      <c r="W963" s="4">
        <f t="shared" si="95"/>
        <v>1513.2000000000007</v>
      </c>
      <c r="X963" s="6">
        <f t="shared" si="96"/>
        <v>0.9375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 t="s">
        <v>45</v>
      </c>
      <c r="F964" s="7" t="s">
        <v>46</v>
      </c>
      <c r="G964" s="7" t="s">
        <v>565</v>
      </c>
      <c r="H964" s="7" t="s">
        <v>932</v>
      </c>
      <c r="I964" s="7" t="s">
        <v>74</v>
      </c>
      <c r="J964" s="7" t="s">
        <v>75</v>
      </c>
      <c r="K964" s="7" t="s">
        <v>954</v>
      </c>
      <c r="L964" s="7" t="s">
        <v>955</v>
      </c>
      <c r="M964" s="8">
        <v>10000</v>
      </c>
      <c r="N964" s="8">
        <v>10000</v>
      </c>
      <c r="O964" s="8">
        <v>0</v>
      </c>
      <c r="P964" s="8">
        <v>5555</v>
      </c>
      <c r="Q964" s="8">
        <v>5555</v>
      </c>
      <c r="R964" s="8">
        <v>10000</v>
      </c>
      <c r="S964" s="4">
        <f t="shared" si="91"/>
        <v>4445</v>
      </c>
      <c r="T964" s="6">
        <f t="shared" si="92"/>
        <v>0.55549999999999999</v>
      </c>
      <c r="U964" s="4">
        <f t="shared" si="93"/>
        <v>4445</v>
      </c>
      <c r="V964" s="6">
        <f t="shared" si="94"/>
        <v>0.55549999999999999</v>
      </c>
      <c r="W964" s="4">
        <f t="shared" si="95"/>
        <v>4445</v>
      </c>
      <c r="X964" s="6">
        <f t="shared" si="96"/>
        <v>0.55549999999999999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 t="s">
        <v>45</v>
      </c>
      <c r="F965" s="7" t="s">
        <v>46</v>
      </c>
      <c r="G965" s="7" t="s">
        <v>565</v>
      </c>
      <c r="H965" s="7" t="s">
        <v>932</v>
      </c>
      <c r="I965" s="7" t="s">
        <v>74</v>
      </c>
      <c r="J965" s="7" t="s">
        <v>75</v>
      </c>
      <c r="K965" s="7" t="s">
        <v>956</v>
      </c>
      <c r="L965" s="7" t="s">
        <v>957</v>
      </c>
      <c r="M965" s="8">
        <v>178597</v>
      </c>
      <c r="N965" s="8">
        <v>180501</v>
      </c>
      <c r="O965" s="8">
        <v>0</v>
      </c>
      <c r="P965" s="8">
        <v>180501</v>
      </c>
      <c r="Q965" s="8">
        <v>180501</v>
      </c>
      <c r="R965" s="8">
        <v>178597</v>
      </c>
      <c r="S965" s="4">
        <f t="shared" ref="S965:S1028" si="97">M965-O965-Q965</f>
        <v>-1904</v>
      </c>
      <c r="T965" s="6">
        <f t="shared" ref="T965:T1028" si="98">IF(M965=0,0,ROUND((O965+Q965)/M965,4))</f>
        <v>1.0106999999999999</v>
      </c>
      <c r="U965" s="4">
        <f t="shared" ref="U965:U1028" si="99">N965-O965-Q965</f>
        <v>0</v>
      </c>
      <c r="V965" s="6">
        <f t="shared" ref="V965:V1028" si="100">IF(N965=0,0,ROUND((O965+Q965)/N965,4))</f>
        <v>1</v>
      </c>
      <c r="W965" s="4">
        <f t="shared" ref="W965:W1028" si="101">R965-O965-Q965</f>
        <v>-1904</v>
      </c>
      <c r="X965" s="6">
        <f t="shared" ref="X965:X1028" si="102">IF(R965=0,0,ROUND((O965+Q965)/R965,4))</f>
        <v>1.0106999999999999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 t="s">
        <v>45</v>
      </c>
      <c r="F966" s="7" t="s">
        <v>46</v>
      </c>
      <c r="G966" s="7" t="s">
        <v>565</v>
      </c>
      <c r="H966" s="7" t="s">
        <v>932</v>
      </c>
      <c r="I966" s="7" t="s">
        <v>74</v>
      </c>
      <c r="J966" s="7" t="s">
        <v>75</v>
      </c>
      <c r="K966" s="7" t="s">
        <v>958</v>
      </c>
      <c r="L966" s="7" t="s">
        <v>959</v>
      </c>
      <c r="M966" s="8">
        <v>14815</v>
      </c>
      <c r="N966" s="8">
        <v>14815</v>
      </c>
      <c r="O966" s="8">
        <v>0</v>
      </c>
      <c r="P966" s="8">
        <v>6064.9</v>
      </c>
      <c r="Q966" s="8">
        <v>6064.9</v>
      </c>
      <c r="R966" s="8">
        <v>14815</v>
      </c>
      <c r="S966" s="4">
        <f t="shared" si="97"/>
        <v>8750.1</v>
      </c>
      <c r="T966" s="6">
        <f t="shared" si="98"/>
        <v>0.40939999999999999</v>
      </c>
      <c r="U966" s="4">
        <f t="shared" si="99"/>
        <v>8750.1</v>
      </c>
      <c r="V966" s="6">
        <f t="shared" si="100"/>
        <v>0.40939999999999999</v>
      </c>
      <c r="W966" s="4">
        <f t="shared" si="101"/>
        <v>8750.1</v>
      </c>
      <c r="X966" s="6">
        <f t="shared" si="102"/>
        <v>0.40939999999999999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 t="s">
        <v>45</v>
      </c>
      <c r="F967" s="7" t="s">
        <v>46</v>
      </c>
      <c r="G967" s="7" t="s">
        <v>565</v>
      </c>
      <c r="H967" s="7" t="s">
        <v>932</v>
      </c>
      <c r="I967" s="7" t="s">
        <v>74</v>
      </c>
      <c r="J967" s="7" t="s">
        <v>75</v>
      </c>
      <c r="K967" s="7" t="s">
        <v>960</v>
      </c>
      <c r="L967" s="7" t="s">
        <v>961</v>
      </c>
      <c r="M967" s="8">
        <v>6733</v>
      </c>
      <c r="N967" s="8">
        <v>6733</v>
      </c>
      <c r="O967" s="8">
        <v>0</v>
      </c>
      <c r="P967" s="8">
        <v>2719.41</v>
      </c>
      <c r="Q967" s="8">
        <v>2719.41</v>
      </c>
      <c r="R967" s="8">
        <v>6733</v>
      </c>
      <c r="S967" s="4">
        <f t="shared" si="97"/>
        <v>4013.59</v>
      </c>
      <c r="T967" s="6">
        <f t="shared" si="98"/>
        <v>0.40389999999999998</v>
      </c>
      <c r="U967" s="4">
        <f t="shared" si="99"/>
        <v>4013.59</v>
      </c>
      <c r="V967" s="6">
        <f t="shared" si="100"/>
        <v>0.40389999999999998</v>
      </c>
      <c r="W967" s="4">
        <f t="shared" si="101"/>
        <v>4013.59</v>
      </c>
      <c r="X967" s="6">
        <f t="shared" si="102"/>
        <v>0.40389999999999998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 t="s">
        <v>45</v>
      </c>
      <c r="F968" s="7" t="s">
        <v>46</v>
      </c>
      <c r="G968" s="7" t="s">
        <v>565</v>
      </c>
      <c r="H968" s="7" t="s">
        <v>932</v>
      </c>
      <c r="I968" s="7" t="s">
        <v>74</v>
      </c>
      <c r="J968" s="7" t="s">
        <v>75</v>
      </c>
      <c r="K968" s="7" t="s">
        <v>927</v>
      </c>
      <c r="L968" s="7" t="s">
        <v>928</v>
      </c>
      <c r="M968" s="8">
        <v>8000</v>
      </c>
      <c r="N968" s="8">
        <v>8000</v>
      </c>
      <c r="O968" s="8">
        <v>0</v>
      </c>
      <c r="P968" s="8">
        <v>6700</v>
      </c>
      <c r="Q968" s="8">
        <v>6700</v>
      </c>
      <c r="R968" s="8">
        <v>8000</v>
      </c>
      <c r="S968" s="4">
        <f t="shared" si="97"/>
        <v>1300</v>
      </c>
      <c r="T968" s="6">
        <f t="shared" si="98"/>
        <v>0.83750000000000002</v>
      </c>
      <c r="U968" s="4">
        <f t="shared" si="99"/>
        <v>1300</v>
      </c>
      <c r="V968" s="6">
        <f t="shared" si="100"/>
        <v>0.83750000000000002</v>
      </c>
      <c r="W968" s="4">
        <f t="shared" si="101"/>
        <v>1300</v>
      </c>
      <c r="X968" s="6">
        <f t="shared" si="102"/>
        <v>0.83750000000000002</v>
      </c>
    </row>
    <row r="969" spans="1:24" x14ac:dyDescent="0.2">
      <c r="A969">
        <f>IF(AND(ABS(S969)&gt;Input!$A$3,ABS(1-T969)&gt;Input!$A$4),MAX($A$3:A968)+1,"")</f>
        <v>108</v>
      </c>
      <c r="B969">
        <f>IF(AND(ABS(U969)&gt;Input!$B$3,ABS(1-V969)&gt;Input!$B$4),MAX($B$3:B968)+1,"")</f>
        <v>57</v>
      </c>
      <c r="C969">
        <f>IF(AND(ABS(W969)&gt;Input!$C$3,ABS(1-X969)&gt;Input!$C$4),MAX($C$3:C968)+1,"")</f>
        <v>114</v>
      </c>
      <c r="D969" t="str">
        <f>IF(E969="","",IF(AND(H969=H970,J969=J970),"",MAX($D$3:D968)+1))</f>
        <v/>
      </c>
      <c r="E969" s="7" t="s">
        <v>45</v>
      </c>
      <c r="F969" s="7" t="s">
        <v>46</v>
      </c>
      <c r="G969" s="7" t="s">
        <v>565</v>
      </c>
      <c r="H969" s="7" t="s">
        <v>932</v>
      </c>
      <c r="I969" s="7" t="s">
        <v>74</v>
      </c>
      <c r="J969" s="7" t="s">
        <v>75</v>
      </c>
      <c r="K969" s="7" t="s">
        <v>962</v>
      </c>
      <c r="L969" s="7" t="s">
        <v>963</v>
      </c>
      <c r="M969" s="8">
        <v>28000</v>
      </c>
      <c r="N969" s="8">
        <v>28000</v>
      </c>
      <c r="O969" s="8">
        <v>0</v>
      </c>
      <c r="P969" s="8">
        <v>6540</v>
      </c>
      <c r="Q969" s="8">
        <v>6540</v>
      </c>
      <c r="R969" s="8">
        <v>28000</v>
      </c>
      <c r="S969" s="4">
        <f t="shared" si="97"/>
        <v>21460</v>
      </c>
      <c r="T969" s="6">
        <f t="shared" si="98"/>
        <v>0.2336</v>
      </c>
      <c r="U969" s="4">
        <f t="shared" si="99"/>
        <v>21460</v>
      </c>
      <c r="V969" s="6">
        <f t="shared" si="100"/>
        <v>0.2336</v>
      </c>
      <c r="W969" s="4">
        <f t="shared" si="101"/>
        <v>21460</v>
      </c>
      <c r="X969" s="6">
        <f t="shared" si="102"/>
        <v>0.2336</v>
      </c>
    </row>
    <row r="970" spans="1:24" x14ac:dyDescent="0.2">
      <c r="A970">
        <f>IF(AND(ABS(S970)&gt;Input!$A$3,ABS(1-T970)&gt;Input!$A$4),MAX($A$3:A969)+1,"")</f>
        <v>109</v>
      </c>
      <c r="B970">
        <f>IF(AND(ABS(U970)&gt;Input!$B$3,ABS(1-V970)&gt;Input!$B$4),MAX($B$3:B969)+1,"")</f>
        <v>58</v>
      </c>
      <c r="C970">
        <f>IF(AND(ABS(W970)&gt;Input!$C$3,ABS(1-X970)&gt;Input!$C$4),MAX($C$3:C969)+1,"")</f>
        <v>115</v>
      </c>
      <c r="D970" t="str">
        <f>IF(E970="","",IF(AND(H970=H971,J970=J971),"",MAX($D$3:D969)+1))</f>
        <v/>
      </c>
      <c r="E970" s="7" t="s">
        <v>45</v>
      </c>
      <c r="F970" s="7" t="s">
        <v>46</v>
      </c>
      <c r="G970" s="7" t="s">
        <v>565</v>
      </c>
      <c r="H970" s="7" t="s">
        <v>932</v>
      </c>
      <c r="I970" s="7" t="s">
        <v>74</v>
      </c>
      <c r="J970" s="7" t="s">
        <v>75</v>
      </c>
      <c r="K970" s="7" t="s">
        <v>371</v>
      </c>
      <c r="L970" s="7" t="s">
        <v>964</v>
      </c>
      <c r="M970" s="8">
        <v>205000</v>
      </c>
      <c r="N970" s="8">
        <v>205000</v>
      </c>
      <c r="O970" s="8">
        <v>0</v>
      </c>
      <c r="P970" s="8">
        <v>176307.5</v>
      </c>
      <c r="Q970" s="8">
        <v>176307.5</v>
      </c>
      <c r="R970" s="8">
        <v>205000</v>
      </c>
      <c r="S970" s="4">
        <f t="shared" si="97"/>
        <v>28692.5</v>
      </c>
      <c r="T970" s="6">
        <f t="shared" si="98"/>
        <v>0.86</v>
      </c>
      <c r="U970" s="4">
        <f t="shared" si="99"/>
        <v>28692.5</v>
      </c>
      <c r="V970" s="6">
        <f t="shared" si="100"/>
        <v>0.86</v>
      </c>
      <c r="W970" s="4">
        <f t="shared" si="101"/>
        <v>28692.5</v>
      </c>
      <c r="X970" s="6">
        <f t="shared" si="102"/>
        <v>0.86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>
        <f>IF(E971="","",IF(AND(H971=H972,J971=J972),"",MAX($D$3:D970)+1))</f>
        <v>113</v>
      </c>
      <c r="E971" s="7" t="s">
        <v>45</v>
      </c>
      <c r="F971" s="7" t="s">
        <v>46</v>
      </c>
      <c r="G971" s="7" t="s">
        <v>565</v>
      </c>
      <c r="H971" s="7" t="s">
        <v>932</v>
      </c>
      <c r="I971" s="7" t="s">
        <v>74</v>
      </c>
      <c r="J971" s="7" t="s">
        <v>75</v>
      </c>
      <c r="K971" s="7" t="s">
        <v>965</v>
      </c>
      <c r="L971" s="7" t="s">
        <v>966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0</v>
      </c>
      <c r="S971" s="4">
        <f t="shared" si="97"/>
        <v>0</v>
      </c>
      <c r="T971" s="6">
        <f t="shared" si="98"/>
        <v>0</v>
      </c>
      <c r="U971" s="4">
        <f t="shared" si="99"/>
        <v>0</v>
      </c>
      <c r="V971" s="6">
        <f t="shared" si="100"/>
        <v>0</v>
      </c>
      <c r="W971" s="4">
        <f t="shared" si="101"/>
        <v>0</v>
      </c>
      <c r="X971" s="6">
        <f t="shared" si="102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 t="s">
        <v>45</v>
      </c>
      <c r="F972" s="7" t="s">
        <v>46</v>
      </c>
      <c r="G972" s="7" t="s">
        <v>92</v>
      </c>
      <c r="H972" s="7" t="s">
        <v>967</v>
      </c>
      <c r="I972" s="7" t="s">
        <v>49</v>
      </c>
      <c r="J972" s="7" t="s">
        <v>50</v>
      </c>
      <c r="K972" s="7" t="s">
        <v>241</v>
      </c>
      <c r="L972" s="7" t="s">
        <v>968</v>
      </c>
      <c r="M972" s="8">
        <v>44367</v>
      </c>
      <c r="N972" s="8">
        <v>44367</v>
      </c>
      <c r="O972" s="8">
        <v>0</v>
      </c>
      <c r="P972" s="8">
        <v>44367</v>
      </c>
      <c r="Q972" s="8">
        <v>44367</v>
      </c>
      <c r="R972" s="8">
        <v>44367</v>
      </c>
      <c r="S972" s="4">
        <f t="shared" si="97"/>
        <v>0</v>
      </c>
      <c r="T972" s="6">
        <f t="shared" si="98"/>
        <v>1</v>
      </c>
      <c r="U972" s="4">
        <f t="shared" si="99"/>
        <v>0</v>
      </c>
      <c r="V972" s="6">
        <f t="shared" si="100"/>
        <v>1</v>
      </c>
      <c r="W972" s="4">
        <f t="shared" si="101"/>
        <v>0</v>
      </c>
      <c r="X972" s="6">
        <f t="shared" si="102"/>
        <v>1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 t="s">
        <v>45</v>
      </c>
      <c r="F973" s="7" t="s">
        <v>46</v>
      </c>
      <c r="G973" s="7" t="s">
        <v>92</v>
      </c>
      <c r="H973" s="7" t="s">
        <v>967</v>
      </c>
      <c r="I973" s="7" t="s">
        <v>49</v>
      </c>
      <c r="J973" s="7" t="s">
        <v>50</v>
      </c>
      <c r="K973" s="7" t="s">
        <v>168</v>
      </c>
      <c r="L973" s="7" t="s">
        <v>913</v>
      </c>
      <c r="M973" s="8">
        <v>59111</v>
      </c>
      <c r="N973" s="8">
        <v>59111</v>
      </c>
      <c r="O973" s="8">
        <v>0</v>
      </c>
      <c r="P973" s="8">
        <v>59111</v>
      </c>
      <c r="Q973" s="8">
        <v>59111</v>
      </c>
      <c r="R973" s="8">
        <v>59111</v>
      </c>
      <c r="S973" s="4">
        <f t="shared" si="97"/>
        <v>0</v>
      </c>
      <c r="T973" s="6">
        <f t="shared" si="98"/>
        <v>1</v>
      </c>
      <c r="U973" s="4">
        <f t="shared" si="99"/>
        <v>0</v>
      </c>
      <c r="V973" s="6">
        <f t="shared" si="100"/>
        <v>1</v>
      </c>
      <c r="W973" s="4">
        <f t="shared" si="101"/>
        <v>0</v>
      </c>
      <c r="X973" s="6">
        <f t="shared" si="102"/>
        <v>1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 t="s">
        <v>45</v>
      </c>
      <c r="F974" s="7" t="s">
        <v>46</v>
      </c>
      <c r="G974" s="7" t="s">
        <v>92</v>
      </c>
      <c r="H974" s="7" t="s">
        <v>967</v>
      </c>
      <c r="I974" s="7" t="s">
        <v>49</v>
      </c>
      <c r="J974" s="7" t="s">
        <v>50</v>
      </c>
      <c r="K974" s="7" t="s">
        <v>110</v>
      </c>
      <c r="L974" s="7" t="s">
        <v>111</v>
      </c>
      <c r="M974" s="8">
        <v>0</v>
      </c>
      <c r="N974" s="8">
        <v>256</v>
      </c>
      <c r="O974" s="8">
        <v>0</v>
      </c>
      <c r="P974" s="8">
        <v>255.96</v>
      </c>
      <c r="Q974" s="8">
        <v>255.96</v>
      </c>
      <c r="R974" s="8">
        <v>0</v>
      </c>
      <c r="S974" s="4">
        <f t="shared" si="97"/>
        <v>-255.96</v>
      </c>
      <c r="T974" s="6">
        <f t="shared" si="98"/>
        <v>0</v>
      </c>
      <c r="U974" s="4">
        <f t="shared" si="99"/>
        <v>3.9999999999992042E-2</v>
      </c>
      <c r="V974" s="6">
        <f t="shared" si="100"/>
        <v>0.99980000000000002</v>
      </c>
      <c r="W974" s="4">
        <f t="shared" si="101"/>
        <v>-255.96</v>
      </c>
      <c r="X974" s="6">
        <f t="shared" si="102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 t="s">
        <v>45</v>
      </c>
      <c r="F975" s="7" t="s">
        <v>46</v>
      </c>
      <c r="G975" s="7" t="s">
        <v>92</v>
      </c>
      <c r="H975" s="7" t="s">
        <v>967</v>
      </c>
      <c r="I975" s="7" t="s">
        <v>49</v>
      </c>
      <c r="J975" s="7" t="s">
        <v>50</v>
      </c>
      <c r="K975" s="7" t="s">
        <v>62</v>
      </c>
      <c r="L975" s="7" t="s">
        <v>63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0</v>
      </c>
      <c r="S975" s="4">
        <f t="shared" si="97"/>
        <v>0</v>
      </c>
      <c r="T975" s="6">
        <f t="shared" si="98"/>
        <v>0</v>
      </c>
      <c r="U975" s="4">
        <f t="shared" si="99"/>
        <v>0</v>
      </c>
      <c r="V975" s="6">
        <f t="shared" si="100"/>
        <v>0</v>
      </c>
      <c r="W975" s="4">
        <f t="shared" si="101"/>
        <v>0</v>
      </c>
      <c r="X975" s="6">
        <f t="shared" si="102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>
        <f>IF(E976="","",IF(AND(H976=H977,J976=J977),"",MAX($D$3:D975)+1))</f>
        <v>114</v>
      </c>
      <c r="E976" s="7" t="s">
        <v>45</v>
      </c>
      <c r="F976" s="7" t="s">
        <v>46</v>
      </c>
      <c r="G976" s="7" t="s">
        <v>92</v>
      </c>
      <c r="H976" s="7" t="s">
        <v>967</v>
      </c>
      <c r="I976" s="7" t="s">
        <v>49</v>
      </c>
      <c r="J976" s="7" t="s">
        <v>50</v>
      </c>
      <c r="K976" s="7" t="s">
        <v>129</v>
      </c>
      <c r="L976" s="7" t="s">
        <v>130</v>
      </c>
      <c r="M976" s="8">
        <v>0</v>
      </c>
      <c r="N976" s="8">
        <v>0</v>
      </c>
      <c r="O976" s="8">
        <v>0</v>
      </c>
      <c r="P976" s="8">
        <v>0</v>
      </c>
      <c r="Q976" s="8">
        <v>0</v>
      </c>
      <c r="R976" s="8">
        <v>0</v>
      </c>
      <c r="S976" s="4">
        <f t="shared" si="97"/>
        <v>0</v>
      </c>
      <c r="T976" s="6">
        <f t="shared" si="98"/>
        <v>0</v>
      </c>
      <c r="U976" s="4">
        <f t="shared" si="99"/>
        <v>0</v>
      </c>
      <c r="V976" s="6">
        <f t="shared" si="100"/>
        <v>0</v>
      </c>
      <c r="W976" s="4">
        <f t="shared" si="101"/>
        <v>0</v>
      </c>
      <c r="X976" s="6">
        <f t="shared" si="102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 t="s">
        <v>45</v>
      </c>
      <c r="F977" s="7" t="s">
        <v>46</v>
      </c>
      <c r="G977" s="7" t="s">
        <v>92</v>
      </c>
      <c r="H977" s="7" t="s">
        <v>967</v>
      </c>
      <c r="I977" s="7" t="s">
        <v>64</v>
      </c>
      <c r="J977" s="7" t="s">
        <v>65</v>
      </c>
      <c r="K977" s="7" t="s">
        <v>66</v>
      </c>
      <c r="L977" s="7" t="s">
        <v>67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4">
        <f t="shared" si="97"/>
        <v>0</v>
      </c>
      <c r="T977" s="6">
        <f t="shared" si="98"/>
        <v>0</v>
      </c>
      <c r="U977" s="4">
        <f t="shared" si="99"/>
        <v>0</v>
      </c>
      <c r="V977" s="6">
        <f t="shared" si="100"/>
        <v>0</v>
      </c>
      <c r="W977" s="4">
        <f t="shared" si="101"/>
        <v>0</v>
      </c>
      <c r="X977" s="6">
        <f t="shared" si="102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 t="s">
        <v>45</v>
      </c>
      <c r="F978" s="7" t="s">
        <v>46</v>
      </c>
      <c r="G978" s="7" t="s">
        <v>92</v>
      </c>
      <c r="H978" s="7" t="s">
        <v>967</v>
      </c>
      <c r="I978" s="7" t="s">
        <v>64</v>
      </c>
      <c r="J978" s="7" t="s">
        <v>65</v>
      </c>
      <c r="K978" s="7" t="s">
        <v>70</v>
      </c>
      <c r="L978" s="7" t="s">
        <v>71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  <c r="R978" s="8">
        <v>0</v>
      </c>
      <c r="S978" s="4">
        <f t="shared" si="97"/>
        <v>0</v>
      </c>
      <c r="T978" s="6">
        <f t="shared" si="98"/>
        <v>0</v>
      </c>
      <c r="U978" s="4">
        <f t="shared" si="99"/>
        <v>0</v>
      </c>
      <c r="V978" s="6">
        <f t="shared" si="100"/>
        <v>0</v>
      </c>
      <c r="W978" s="4">
        <f t="shared" si="101"/>
        <v>0</v>
      </c>
      <c r="X978" s="6">
        <f t="shared" si="102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>
        <f>IF(E979="","",IF(AND(H979=H980,J979=J980),"",MAX($D$3:D978)+1))</f>
        <v>115</v>
      </c>
      <c r="E979" s="7" t="s">
        <v>45</v>
      </c>
      <c r="F979" s="7" t="s">
        <v>46</v>
      </c>
      <c r="G979" s="7" t="s">
        <v>92</v>
      </c>
      <c r="H979" s="7" t="s">
        <v>967</v>
      </c>
      <c r="I979" s="7" t="s">
        <v>64</v>
      </c>
      <c r="J979" s="7" t="s">
        <v>65</v>
      </c>
      <c r="K979" s="7" t="s">
        <v>133</v>
      </c>
      <c r="L979" s="7" t="s">
        <v>134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4">
        <f t="shared" si="97"/>
        <v>0</v>
      </c>
      <c r="T979" s="6">
        <f t="shared" si="98"/>
        <v>0</v>
      </c>
      <c r="U979" s="4">
        <f t="shared" si="99"/>
        <v>0</v>
      </c>
      <c r="V979" s="6">
        <f t="shared" si="100"/>
        <v>0</v>
      </c>
      <c r="W979" s="4">
        <f t="shared" si="101"/>
        <v>0</v>
      </c>
      <c r="X979" s="6">
        <f t="shared" si="102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 t="s">
        <v>45</v>
      </c>
      <c r="F980" s="7" t="s">
        <v>46</v>
      </c>
      <c r="G980" s="7" t="s">
        <v>92</v>
      </c>
      <c r="H980" s="7" t="s">
        <v>967</v>
      </c>
      <c r="I980" s="7" t="s">
        <v>74</v>
      </c>
      <c r="J980" s="7" t="s">
        <v>75</v>
      </c>
      <c r="K980" s="7" t="s">
        <v>533</v>
      </c>
      <c r="L980" s="7" t="s">
        <v>969</v>
      </c>
      <c r="M980" s="8">
        <v>11137</v>
      </c>
      <c r="N980" s="8">
        <v>11137</v>
      </c>
      <c r="O980" s="8">
        <v>0</v>
      </c>
      <c r="P980" s="8">
        <v>11137</v>
      </c>
      <c r="Q980" s="8">
        <v>11137</v>
      </c>
      <c r="R980" s="8">
        <v>11137</v>
      </c>
      <c r="S980" s="4">
        <f t="shared" si="97"/>
        <v>0</v>
      </c>
      <c r="T980" s="6">
        <f t="shared" si="98"/>
        <v>1</v>
      </c>
      <c r="U980" s="4">
        <f t="shared" si="99"/>
        <v>0</v>
      </c>
      <c r="V980" s="6">
        <f t="shared" si="100"/>
        <v>1</v>
      </c>
      <c r="W980" s="4">
        <f t="shared" si="101"/>
        <v>0</v>
      </c>
      <c r="X980" s="6">
        <f t="shared" si="102"/>
        <v>1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 t="s">
        <v>45</v>
      </c>
      <c r="F981" s="7" t="s">
        <v>46</v>
      </c>
      <c r="G981" s="7" t="s">
        <v>92</v>
      </c>
      <c r="H981" s="7" t="s">
        <v>967</v>
      </c>
      <c r="I981" s="7" t="s">
        <v>74</v>
      </c>
      <c r="J981" s="7" t="s">
        <v>75</v>
      </c>
      <c r="K981" s="7" t="s">
        <v>649</v>
      </c>
      <c r="L981" s="7" t="s">
        <v>970</v>
      </c>
      <c r="M981" s="8">
        <v>52938</v>
      </c>
      <c r="N981" s="8">
        <v>52938</v>
      </c>
      <c r="O981" s="8">
        <v>0</v>
      </c>
      <c r="P981" s="8">
        <v>51389</v>
      </c>
      <c r="Q981" s="8">
        <v>51389</v>
      </c>
      <c r="R981" s="8">
        <v>52938</v>
      </c>
      <c r="S981" s="4">
        <f t="shared" si="97"/>
        <v>1549</v>
      </c>
      <c r="T981" s="6">
        <f t="shared" si="98"/>
        <v>0.97070000000000001</v>
      </c>
      <c r="U981" s="4">
        <f t="shared" si="99"/>
        <v>1549</v>
      </c>
      <c r="V981" s="6">
        <f t="shared" si="100"/>
        <v>0.97070000000000001</v>
      </c>
      <c r="W981" s="4">
        <f t="shared" si="101"/>
        <v>1549</v>
      </c>
      <c r="X981" s="6">
        <f t="shared" si="102"/>
        <v>0.97070000000000001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 t="s">
        <v>45</v>
      </c>
      <c r="F982" s="7" t="s">
        <v>46</v>
      </c>
      <c r="G982" s="7" t="s">
        <v>92</v>
      </c>
      <c r="H982" s="7" t="s">
        <v>967</v>
      </c>
      <c r="I982" s="7" t="s">
        <v>74</v>
      </c>
      <c r="J982" s="7" t="s">
        <v>75</v>
      </c>
      <c r="K982" s="7" t="s">
        <v>971</v>
      </c>
      <c r="L982" s="7" t="s">
        <v>972</v>
      </c>
      <c r="M982" s="8">
        <v>2000</v>
      </c>
      <c r="N982" s="8">
        <v>2000</v>
      </c>
      <c r="O982" s="8">
        <v>0</v>
      </c>
      <c r="P982" s="8">
        <v>0</v>
      </c>
      <c r="Q982" s="8">
        <v>0</v>
      </c>
      <c r="R982" s="8">
        <v>2000</v>
      </c>
      <c r="S982" s="4">
        <f t="shared" si="97"/>
        <v>2000</v>
      </c>
      <c r="T982" s="6">
        <f t="shared" si="98"/>
        <v>0</v>
      </c>
      <c r="U982" s="4">
        <f t="shared" si="99"/>
        <v>2000</v>
      </c>
      <c r="V982" s="6">
        <f t="shared" si="100"/>
        <v>0</v>
      </c>
      <c r="W982" s="4">
        <f t="shared" si="101"/>
        <v>2000</v>
      </c>
      <c r="X982" s="6">
        <f t="shared" si="102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 t="s">
        <v>45</v>
      </c>
      <c r="F983" s="7" t="s">
        <v>46</v>
      </c>
      <c r="G983" s="7" t="s">
        <v>92</v>
      </c>
      <c r="H983" s="7" t="s">
        <v>967</v>
      </c>
      <c r="I983" s="7" t="s">
        <v>74</v>
      </c>
      <c r="J983" s="7" t="s">
        <v>75</v>
      </c>
      <c r="K983" s="7" t="s">
        <v>973</v>
      </c>
      <c r="L983" s="7" t="s">
        <v>974</v>
      </c>
      <c r="M983" s="8">
        <v>23142</v>
      </c>
      <c r="N983" s="8">
        <v>23142</v>
      </c>
      <c r="O983" s="8">
        <v>0</v>
      </c>
      <c r="P983" s="8">
        <v>23142</v>
      </c>
      <c r="Q983" s="8">
        <v>23142</v>
      </c>
      <c r="R983" s="8">
        <v>23142</v>
      </c>
      <c r="S983" s="4">
        <f t="shared" si="97"/>
        <v>0</v>
      </c>
      <c r="T983" s="6">
        <f t="shared" si="98"/>
        <v>1</v>
      </c>
      <c r="U983" s="4">
        <f t="shared" si="99"/>
        <v>0</v>
      </c>
      <c r="V983" s="6">
        <f t="shared" si="100"/>
        <v>1</v>
      </c>
      <c r="W983" s="4">
        <f t="shared" si="101"/>
        <v>0</v>
      </c>
      <c r="X983" s="6">
        <f t="shared" si="102"/>
        <v>1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 t="s">
        <v>45</v>
      </c>
      <c r="F984" s="7" t="s">
        <v>46</v>
      </c>
      <c r="G984" s="7" t="s">
        <v>92</v>
      </c>
      <c r="H984" s="7" t="s">
        <v>967</v>
      </c>
      <c r="I984" s="7" t="s">
        <v>74</v>
      </c>
      <c r="J984" s="7" t="s">
        <v>75</v>
      </c>
      <c r="K984" s="7" t="s">
        <v>975</v>
      </c>
      <c r="L984" s="7" t="s">
        <v>976</v>
      </c>
      <c r="M984" s="8">
        <v>2867</v>
      </c>
      <c r="N984" s="8">
        <v>2867</v>
      </c>
      <c r="O984" s="8">
        <v>0</v>
      </c>
      <c r="P984" s="8">
        <v>604.92999999999995</v>
      </c>
      <c r="Q984" s="8">
        <v>604.92999999999995</v>
      </c>
      <c r="R984" s="8">
        <v>2867</v>
      </c>
      <c r="S984" s="4">
        <f t="shared" si="97"/>
        <v>2262.0700000000002</v>
      </c>
      <c r="T984" s="6">
        <f t="shared" si="98"/>
        <v>0.21099999999999999</v>
      </c>
      <c r="U984" s="4">
        <f t="shared" si="99"/>
        <v>2262.0700000000002</v>
      </c>
      <c r="V984" s="6">
        <f t="shared" si="100"/>
        <v>0.21099999999999999</v>
      </c>
      <c r="W984" s="4">
        <f t="shared" si="101"/>
        <v>2262.0700000000002</v>
      </c>
      <c r="X984" s="6">
        <f t="shared" si="102"/>
        <v>0.21099999999999999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 t="s">
        <v>45</v>
      </c>
      <c r="F985" s="7" t="s">
        <v>46</v>
      </c>
      <c r="G985" s="7" t="s">
        <v>92</v>
      </c>
      <c r="H985" s="7" t="s">
        <v>967</v>
      </c>
      <c r="I985" s="7" t="s">
        <v>74</v>
      </c>
      <c r="J985" s="7" t="s">
        <v>75</v>
      </c>
      <c r="K985" s="7" t="s">
        <v>977</v>
      </c>
      <c r="L985" s="7" t="s">
        <v>978</v>
      </c>
      <c r="M985" s="8">
        <v>2658</v>
      </c>
      <c r="N985" s="8">
        <v>2658</v>
      </c>
      <c r="O985" s="8">
        <v>0</v>
      </c>
      <c r="P985" s="8">
        <v>2658</v>
      </c>
      <c r="Q985" s="8">
        <v>2658</v>
      </c>
      <c r="R985" s="8">
        <v>2658</v>
      </c>
      <c r="S985" s="4">
        <f t="shared" si="97"/>
        <v>0</v>
      </c>
      <c r="T985" s="6">
        <f t="shared" si="98"/>
        <v>1</v>
      </c>
      <c r="U985" s="4">
        <f t="shared" si="99"/>
        <v>0</v>
      </c>
      <c r="V985" s="6">
        <f t="shared" si="100"/>
        <v>1</v>
      </c>
      <c r="W985" s="4">
        <f t="shared" si="101"/>
        <v>0</v>
      </c>
      <c r="X985" s="6">
        <f t="shared" si="102"/>
        <v>1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 t="s">
        <v>45</v>
      </c>
      <c r="F986" s="7" t="s">
        <v>46</v>
      </c>
      <c r="G986" s="7" t="s">
        <v>92</v>
      </c>
      <c r="H986" s="7" t="s">
        <v>967</v>
      </c>
      <c r="I986" s="7" t="s">
        <v>74</v>
      </c>
      <c r="J986" s="7" t="s">
        <v>75</v>
      </c>
      <c r="K986" s="7" t="s">
        <v>979</v>
      </c>
      <c r="L986" s="7" t="s">
        <v>980</v>
      </c>
      <c r="M986" s="8">
        <v>136980</v>
      </c>
      <c r="N986" s="8">
        <v>139679</v>
      </c>
      <c r="O986" s="8">
        <v>0</v>
      </c>
      <c r="P986" s="8">
        <v>139679</v>
      </c>
      <c r="Q986" s="8">
        <v>139679</v>
      </c>
      <c r="R986" s="8">
        <v>136980</v>
      </c>
      <c r="S986" s="4">
        <f t="shared" si="97"/>
        <v>-2699</v>
      </c>
      <c r="T986" s="6">
        <f t="shared" si="98"/>
        <v>1.0197000000000001</v>
      </c>
      <c r="U986" s="4">
        <f t="shared" si="99"/>
        <v>0</v>
      </c>
      <c r="V986" s="6">
        <f t="shared" si="100"/>
        <v>1</v>
      </c>
      <c r="W986" s="4">
        <f t="shared" si="101"/>
        <v>-2699</v>
      </c>
      <c r="X986" s="6">
        <f t="shared" si="102"/>
        <v>1.0197000000000001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 t="s">
        <v>45</v>
      </c>
      <c r="F987" s="7" t="s">
        <v>46</v>
      </c>
      <c r="G987" s="7" t="s">
        <v>92</v>
      </c>
      <c r="H987" s="7" t="s">
        <v>967</v>
      </c>
      <c r="I987" s="7" t="s">
        <v>74</v>
      </c>
      <c r="J987" s="7" t="s">
        <v>75</v>
      </c>
      <c r="K987" s="7" t="s">
        <v>981</v>
      </c>
      <c r="L987" s="7" t="s">
        <v>982</v>
      </c>
      <c r="M987" s="8">
        <v>22623</v>
      </c>
      <c r="N987" s="8">
        <v>22710</v>
      </c>
      <c r="O987" s="8">
        <v>0</v>
      </c>
      <c r="P987" s="8">
        <v>22710</v>
      </c>
      <c r="Q987" s="8">
        <v>22710</v>
      </c>
      <c r="R987" s="8">
        <v>22623</v>
      </c>
      <c r="S987" s="4">
        <f t="shared" si="97"/>
        <v>-87</v>
      </c>
      <c r="T987" s="6">
        <f t="shared" si="98"/>
        <v>1.0038</v>
      </c>
      <c r="U987" s="4">
        <f t="shared" si="99"/>
        <v>0</v>
      </c>
      <c r="V987" s="6">
        <f t="shared" si="100"/>
        <v>1</v>
      </c>
      <c r="W987" s="4">
        <f t="shared" si="101"/>
        <v>-87</v>
      </c>
      <c r="X987" s="6">
        <f t="shared" si="102"/>
        <v>1.0038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 t="s">
        <v>45</v>
      </c>
      <c r="F988" s="7" t="s">
        <v>46</v>
      </c>
      <c r="G988" s="7" t="s">
        <v>92</v>
      </c>
      <c r="H988" s="7" t="s">
        <v>967</v>
      </c>
      <c r="I988" s="7" t="s">
        <v>74</v>
      </c>
      <c r="J988" s="7" t="s">
        <v>75</v>
      </c>
      <c r="K988" s="7" t="s">
        <v>983</v>
      </c>
      <c r="L988" s="7" t="s">
        <v>984</v>
      </c>
      <c r="M988" s="8">
        <v>25671</v>
      </c>
      <c r="N988" s="8">
        <v>25849</v>
      </c>
      <c r="O988" s="8">
        <v>0</v>
      </c>
      <c r="P988" s="8">
        <v>25849</v>
      </c>
      <c r="Q988" s="8">
        <v>25849</v>
      </c>
      <c r="R988" s="8">
        <v>25671</v>
      </c>
      <c r="S988" s="4">
        <f t="shared" si="97"/>
        <v>-178</v>
      </c>
      <c r="T988" s="6">
        <f t="shared" si="98"/>
        <v>1.0068999999999999</v>
      </c>
      <c r="U988" s="4">
        <f t="shared" si="99"/>
        <v>0</v>
      </c>
      <c r="V988" s="6">
        <f t="shared" si="100"/>
        <v>1</v>
      </c>
      <c r="W988" s="4">
        <f t="shared" si="101"/>
        <v>-178</v>
      </c>
      <c r="X988" s="6">
        <f t="shared" si="102"/>
        <v>1.0068999999999999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 t="s">
        <v>45</v>
      </c>
      <c r="F989" s="7" t="s">
        <v>46</v>
      </c>
      <c r="G989" s="7" t="s">
        <v>92</v>
      </c>
      <c r="H989" s="7" t="s">
        <v>967</v>
      </c>
      <c r="I989" s="7" t="s">
        <v>74</v>
      </c>
      <c r="J989" s="7" t="s">
        <v>75</v>
      </c>
      <c r="K989" s="7" t="s">
        <v>956</v>
      </c>
      <c r="L989" s="7" t="s">
        <v>985</v>
      </c>
      <c r="M989" s="8">
        <v>381973</v>
      </c>
      <c r="N989" s="8">
        <v>391097</v>
      </c>
      <c r="O989" s="8">
        <v>0</v>
      </c>
      <c r="P989" s="8">
        <v>388026</v>
      </c>
      <c r="Q989" s="8">
        <v>388026</v>
      </c>
      <c r="R989" s="8">
        <v>381973</v>
      </c>
      <c r="S989" s="4">
        <f t="shared" si="97"/>
        <v>-6053</v>
      </c>
      <c r="T989" s="6">
        <f t="shared" si="98"/>
        <v>1.0158</v>
      </c>
      <c r="U989" s="4">
        <f t="shared" si="99"/>
        <v>3071</v>
      </c>
      <c r="V989" s="6">
        <f t="shared" si="100"/>
        <v>0.99209999999999998</v>
      </c>
      <c r="W989" s="4">
        <f t="shared" si="101"/>
        <v>-6053</v>
      </c>
      <c r="X989" s="6">
        <f t="shared" si="102"/>
        <v>1.0158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 t="s">
        <v>45</v>
      </c>
      <c r="F990" s="7" t="s">
        <v>46</v>
      </c>
      <c r="G990" s="7" t="s">
        <v>92</v>
      </c>
      <c r="H990" s="7" t="s">
        <v>967</v>
      </c>
      <c r="I990" s="7" t="s">
        <v>74</v>
      </c>
      <c r="J990" s="7" t="s">
        <v>75</v>
      </c>
      <c r="K990" s="7" t="s">
        <v>958</v>
      </c>
      <c r="L990" s="7" t="s">
        <v>986</v>
      </c>
      <c r="M990" s="8">
        <v>18186</v>
      </c>
      <c r="N990" s="8">
        <v>19151</v>
      </c>
      <c r="O990" s="8">
        <v>0</v>
      </c>
      <c r="P990" s="8">
        <v>18186</v>
      </c>
      <c r="Q990" s="8">
        <v>18186</v>
      </c>
      <c r="R990" s="8">
        <v>18186</v>
      </c>
      <c r="S990" s="4">
        <f t="shared" si="97"/>
        <v>0</v>
      </c>
      <c r="T990" s="6">
        <f t="shared" si="98"/>
        <v>1</v>
      </c>
      <c r="U990" s="4">
        <f t="shared" si="99"/>
        <v>965</v>
      </c>
      <c r="V990" s="6">
        <f t="shared" si="100"/>
        <v>0.9496</v>
      </c>
      <c r="W990" s="4">
        <f t="shared" si="101"/>
        <v>0</v>
      </c>
      <c r="X990" s="6">
        <f t="shared" si="102"/>
        <v>1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 t="s">
        <v>45</v>
      </c>
      <c r="F991" s="7" t="s">
        <v>46</v>
      </c>
      <c r="G991" s="7" t="s">
        <v>92</v>
      </c>
      <c r="H991" s="7" t="s">
        <v>967</v>
      </c>
      <c r="I991" s="7" t="s">
        <v>74</v>
      </c>
      <c r="J991" s="7" t="s">
        <v>75</v>
      </c>
      <c r="K991" s="7" t="s">
        <v>960</v>
      </c>
      <c r="L991" s="7" t="s">
        <v>987</v>
      </c>
      <c r="M991" s="8">
        <v>48788</v>
      </c>
      <c r="N991" s="8">
        <v>50612</v>
      </c>
      <c r="O991" s="8">
        <v>0</v>
      </c>
      <c r="P991" s="8">
        <v>49102</v>
      </c>
      <c r="Q991" s="8">
        <v>49102</v>
      </c>
      <c r="R991" s="8">
        <v>48788</v>
      </c>
      <c r="S991" s="4">
        <f t="shared" si="97"/>
        <v>-314</v>
      </c>
      <c r="T991" s="6">
        <f t="shared" si="98"/>
        <v>1.0064</v>
      </c>
      <c r="U991" s="4">
        <f t="shared" si="99"/>
        <v>1510</v>
      </c>
      <c r="V991" s="6">
        <f t="shared" si="100"/>
        <v>0.97019999999999995</v>
      </c>
      <c r="W991" s="4">
        <f t="shared" si="101"/>
        <v>-314</v>
      </c>
      <c r="X991" s="6">
        <f t="shared" si="102"/>
        <v>1.0064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 t="s">
        <v>45</v>
      </c>
      <c r="F992" s="7" t="s">
        <v>46</v>
      </c>
      <c r="G992" s="7" t="s">
        <v>92</v>
      </c>
      <c r="H992" s="7" t="s">
        <v>967</v>
      </c>
      <c r="I992" s="7" t="s">
        <v>74</v>
      </c>
      <c r="J992" s="7" t="s">
        <v>75</v>
      </c>
      <c r="K992" s="7" t="s">
        <v>927</v>
      </c>
      <c r="L992" s="7" t="s">
        <v>928</v>
      </c>
      <c r="M992" s="8">
        <v>550</v>
      </c>
      <c r="N992" s="8">
        <v>550</v>
      </c>
      <c r="O992" s="8">
        <v>0</v>
      </c>
      <c r="P992" s="8">
        <v>550</v>
      </c>
      <c r="Q992" s="8">
        <v>550</v>
      </c>
      <c r="R992" s="8">
        <v>550</v>
      </c>
      <c r="S992" s="4">
        <f t="shared" si="97"/>
        <v>0</v>
      </c>
      <c r="T992" s="6">
        <f t="shared" si="98"/>
        <v>1</v>
      </c>
      <c r="U992" s="4">
        <f t="shared" si="99"/>
        <v>0</v>
      </c>
      <c r="V992" s="6">
        <f t="shared" si="100"/>
        <v>1</v>
      </c>
      <c r="W992" s="4">
        <f t="shared" si="101"/>
        <v>0</v>
      </c>
      <c r="X992" s="6">
        <f t="shared" si="102"/>
        <v>1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 t="s">
        <v>45</v>
      </c>
      <c r="F993" s="7" t="s">
        <v>46</v>
      </c>
      <c r="G993" s="7" t="s">
        <v>92</v>
      </c>
      <c r="H993" s="7" t="s">
        <v>967</v>
      </c>
      <c r="I993" s="7" t="s">
        <v>74</v>
      </c>
      <c r="J993" s="7" t="s">
        <v>75</v>
      </c>
      <c r="K993" s="7" t="s">
        <v>962</v>
      </c>
      <c r="L993" s="7" t="s">
        <v>988</v>
      </c>
      <c r="M993" s="8">
        <v>23210</v>
      </c>
      <c r="N993" s="8">
        <v>23412</v>
      </c>
      <c r="O993" s="8">
        <v>0</v>
      </c>
      <c r="P993" s="8">
        <v>23412</v>
      </c>
      <c r="Q993" s="8">
        <v>23412</v>
      </c>
      <c r="R993" s="8">
        <v>23210</v>
      </c>
      <c r="S993" s="4">
        <f t="shared" si="97"/>
        <v>-202</v>
      </c>
      <c r="T993" s="6">
        <f t="shared" si="98"/>
        <v>1.0086999999999999</v>
      </c>
      <c r="U993" s="4">
        <f t="shared" si="99"/>
        <v>0</v>
      </c>
      <c r="V993" s="6">
        <f t="shared" si="100"/>
        <v>1</v>
      </c>
      <c r="W993" s="4">
        <f t="shared" si="101"/>
        <v>-202</v>
      </c>
      <c r="X993" s="6">
        <f t="shared" si="102"/>
        <v>1.0086999999999999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 t="s">
        <v>45</v>
      </c>
      <c r="F994" s="7" t="s">
        <v>46</v>
      </c>
      <c r="G994" s="7" t="s">
        <v>92</v>
      </c>
      <c r="H994" s="7" t="s">
        <v>967</v>
      </c>
      <c r="I994" s="7" t="s">
        <v>74</v>
      </c>
      <c r="J994" s="7" t="s">
        <v>75</v>
      </c>
      <c r="K994" s="7" t="s">
        <v>929</v>
      </c>
      <c r="L994" s="7" t="s">
        <v>989</v>
      </c>
      <c r="M994" s="8">
        <v>110021</v>
      </c>
      <c r="N994" s="8">
        <v>111469</v>
      </c>
      <c r="O994" s="8">
        <v>0</v>
      </c>
      <c r="P994" s="8">
        <v>111469</v>
      </c>
      <c r="Q994" s="8">
        <v>111469</v>
      </c>
      <c r="R994" s="8">
        <v>110021</v>
      </c>
      <c r="S994" s="4">
        <f t="shared" si="97"/>
        <v>-1448</v>
      </c>
      <c r="T994" s="6">
        <f t="shared" si="98"/>
        <v>1.0132000000000001</v>
      </c>
      <c r="U994" s="4">
        <f t="shared" si="99"/>
        <v>0</v>
      </c>
      <c r="V994" s="6">
        <f t="shared" si="100"/>
        <v>1</v>
      </c>
      <c r="W994" s="4">
        <f t="shared" si="101"/>
        <v>-1448</v>
      </c>
      <c r="X994" s="6">
        <f t="shared" si="102"/>
        <v>1.0132000000000001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 t="s">
        <v>45</v>
      </c>
      <c r="F995" s="7" t="s">
        <v>46</v>
      </c>
      <c r="G995" s="7" t="s">
        <v>92</v>
      </c>
      <c r="H995" s="7" t="s">
        <v>967</v>
      </c>
      <c r="I995" s="7" t="s">
        <v>74</v>
      </c>
      <c r="J995" s="7" t="s">
        <v>75</v>
      </c>
      <c r="K995" s="7" t="s">
        <v>371</v>
      </c>
      <c r="L995" s="7" t="s">
        <v>990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0</v>
      </c>
      <c r="S995" s="4">
        <f t="shared" si="97"/>
        <v>0</v>
      </c>
      <c r="T995" s="6">
        <f t="shared" si="98"/>
        <v>0</v>
      </c>
      <c r="U995" s="4">
        <f t="shared" si="99"/>
        <v>0</v>
      </c>
      <c r="V995" s="6">
        <f t="shared" si="100"/>
        <v>0</v>
      </c>
      <c r="W995" s="4">
        <f t="shared" si="101"/>
        <v>0</v>
      </c>
      <c r="X995" s="6">
        <f t="shared" si="102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 t="s">
        <v>45</v>
      </c>
      <c r="F996" s="7" t="s">
        <v>46</v>
      </c>
      <c r="G996" s="7" t="s">
        <v>92</v>
      </c>
      <c r="H996" s="7" t="s">
        <v>967</v>
      </c>
      <c r="I996" s="7" t="s">
        <v>74</v>
      </c>
      <c r="J996" s="7" t="s">
        <v>75</v>
      </c>
      <c r="K996" s="7" t="s">
        <v>965</v>
      </c>
      <c r="L996" s="7" t="s">
        <v>991</v>
      </c>
      <c r="M996" s="8">
        <v>161625</v>
      </c>
      <c r="N996" s="8">
        <v>167449</v>
      </c>
      <c r="O996" s="8">
        <v>0</v>
      </c>
      <c r="P996" s="8">
        <v>167449</v>
      </c>
      <c r="Q996" s="8">
        <v>167449</v>
      </c>
      <c r="R996" s="8">
        <v>161625</v>
      </c>
      <c r="S996" s="4">
        <f t="shared" si="97"/>
        <v>-5824</v>
      </c>
      <c r="T996" s="6">
        <f t="shared" si="98"/>
        <v>1.036</v>
      </c>
      <c r="U996" s="4">
        <f t="shared" si="99"/>
        <v>0</v>
      </c>
      <c r="V996" s="6">
        <f t="shared" si="100"/>
        <v>1</v>
      </c>
      <c r="W996" s="4">
        <f t="shared" si="101"/>
        <v>-5824</v>
      </c>
      <c r="X996" s="6">
        <f t="shared" si="102"/>
        <v>1.036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>
        <f>IF(E997="","",IF(AND(H997=H998,J997=J998),"",MAX($D$3:D996)+1))</f>
        <v>116</v>
      </c>
      <c r="E997" s="7" t="s">
        <v>45</v>
      </c>
      <c r="F997" s="7" t="s">
        <v>46</v>
      </c>
      <c r="G997" s="7" t="s">
        <v>92</v>
      </c>
      <c r="H997" s="7" t="s">
        <v>967</v>
      </c>
      <c r="I997" s="7" t="s">
        <v>74</v>
      </c>
      <c r="J997" s="7" t="s">
        <v>75</v>
      </c>
      <c r="K997" s="7" t="s">
        <v>856</v>
      </c>
      <c r="L997" s="7" t="s">
        <v>621</v>
      </c>
      <c r="M997" s="8">
        <v>2500</v>
      </c>
      <c r="N997" s="8">
        <v>2500</v>
      </c>
      <c r="O997" s="8">
        <v>0</v>
      </c>
      <c r="P997" s="8">
        <v>1766.58</v>
      </c>
      <c r="Q997" s="8">
        <v>1766.58</v>
      </c>
      <c r="R997" s="8">
        <v>2500</v>
      </c>
      <c r="S997" s="4">
        <f t="shared" si="97"/>
        <v>733.42000000000007</v>
      </c>
      <c r="T997" s="6">
        <f t="shared" si="98"/>
        <v>0.70660000000000001</v>
      </c>
      <c r="U997" s="4">
        <f t="shared" si="99"/>
        <v>733.42000000000007</v>
      </c>
      <c r="V997" s="6">
        <f t="shared" si="100"/>
        <v>0.70660000000000001</v>
      </c>
      <c r="W997" s="4">
        <f t="shared" si="101"/>
        <v>733.42000000000007</v>
      </c>
      <c r="X997" s="6">
        <f t="shared" si="102"/>
        <v>0.70660000000000001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>
        <f>IF(AND(ABS(W998)&gt;Input!$C$3,ABS(1-X998)&gt;Input!$C$4),MAX($C$3:C997)+1,"")</f>
        <v>116</v>
      </c>
      <c r="D998">
        <f>IF(E998="","",IF(AND(H998=H999,J998=J999),"",MAX($D$3:D997)+1))</f>
        <v>117</v>
      </c>
      <c r="E998" s="7" t="s">
        <v>45</v>
      </c>
      <c r="F998" s="7" t="s">
        <v>46</v>
      </c>
      <c r="G998" s="7" t="s">
        <v>992</v>
      </c>
      <c r="H998" s="7" t="s">
        <v>993</v>
      </c>
      <c r="I998" s="7" t="s">
        <v>74</v>
      </c>
      <c r="J998" s="7" t="s">
        <v>75</v>
      </c>
      <c r="K998" s="7" t="s">
        <v>956</v>
      </c>
      <c r="L998" s="7" t="s">
        <v>993</v>
      </c>
      <c r="M998" s="8">
        <v>95000</v>
      </c>
      <c r="N998" s="8">
        <v>95000</v>
      </c>
      <c r="O998" s="8">
        <v>0</v>
      </c>
      <c r="P998" s="8">
        <v>95000</v>
      </c>
      <c r="Q998" s="8">
        <v>95000</v>
      </c>
      <c r="R998" s="8">
        <v>136160</v>
      </c>
      <c r="S998" s="4">
        <f t="shared" si="97"/>
        <v>0</v>
      </c>
      <c r="T998" s="6">
        <f t="shared" si="98"/>
        <v>1</v>
      </c>
      <c r="U998" s="4">
        <f t="shared" si="99"/>
        <v>0</v>
      </c>
      <c r="V998" s="6">
        <f t="shared" si="100"/>
        <v>1</v>
      </c>
      <c r="W998" s="4">
        <f t="shared" si="101"/>
        <v>41160</v>
      </c>
      <c r="X998" s="6">
        <f t="shared" si="102"/>
        <v>0.69769999999999999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 t="s">
        <v>45</v>
      </c>
      <c r="F999" s="7" t="s">
        <v>46</v>
      </c>
      <c r="G999" s="7" t="s">
        <v>994</v>
      </c>
      <c r="H999" s="7" t="s">
        <v>995</v>
      </c>
      <c r="I999" s="7" t="s">
        <v>49</v>
      </c>
      <c r="J999" s="7" t="s">
        <v>50</v>
      </c>
      <c r="K999" s="7" t="s">
        <v>102</v>
      </c>
      <c r="L999" s="7" t="s">
        <v>996</v>
      </c>
      <c r="M999" s="8">
        <v>53437</v>
      </c>
      <c r="N999" s="8">
        <v>53437</v>
      </c>
      <c r="O999" s="8">
        <v>0</v>
      </c>
      <c r="P999" s="8">
        <v>53437</v>
      </c>
      <c r="Q999" s="8">
        <v>53437</v>
      </c>
      <c r="R999" s="8">
        <v>53437</v>
      </c>
      <c r="S999" s="4">
        <f t="shared" si="97"/>
        <v>0</v>
      </c>
      <c r="T999" s="6">
        <f t="shared" si="98"/>
        <v>1</v>
      </c>
      <c r="U999" s="4">
        <f t="shared" si="99"/>
        <v>0</v>
      </c>
      <c r="V999" s="6">
        <f t="shared" si="100"/>
        <v>1</v>
      </c>
      <c r="W999" s="4">
        <f t="shared" si="101"/>
        <v>0</v>
      </c>
      <c r="X999" s="6">
        <f t="shared" si="102"/>
        <v>1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 t="s">
        <v>45</v>
      </c>
      <c r="F1000" s="7" t="s">
        <v>46</v>
      </c>
      <c r="G1000" s="7" t="s">
        <v>994</v>
      </c>
      <c r="H1000" s="7" t="s">
        <v>995</v>
      </c>
      <c r="I1000" s="7" t="s">
        <v>49</v>
      </c>
      <c r="J1000" s="7" t="s">
        <v>50</v>
      </c>
      <c r="K1000" s="7" t="s">
        <v>104</v>
      </c>
      <c r="L1000" s="7" t="s">
        <v>934</v>
      </c>
      <c r="M1000" s="8">
        <v>46242</v>
      </c>
      <c r="N1000" s="8">
        <v>46242</v>
      </c>
      <c r="O1000" s="8">
        <v>0</v>
      </c>
      <c r="P1000" s="8">
        <v>37572.480000000003</v>
      </c>
      <c r="Q1000" s="8">
        <v>37572.480000000003</v>
      </c>
      <c r="R1000" s="8">
        <v>46242</v>
      </c>
      <c r="S1000" s="4">
        <f t="shared" si="97"/>
        <v>8669.5199999999968</v>
      </c>
      <c r="T1000" s="6">
        <f t="shared" si="98"/>
        <v>0.8125</v>
      </c>
      <c r="U1000" s="4">
        <f t="shared" si="99"/>
        <v>8669.5199999999968</v>
      </c>
      <c r="V1000" s="6">
        <f t="shared" si="100"/>
        <v>0.8125</v>
      </c>
      <c r="W1000" s="4">
        <f t="shared" si="101"/>
        <v>8669.5199999999968</v>
      </c>
      <c r="X1000" s="6">
        <f t="shared" si="102"/>
        <v>0.8125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 t="s">
        <v>45</v>
      </c>
      <c r="F1001" s="7" t="s">
        <v>46</v>
      </c>
      <c r="G1001" s="7" t="s">
        <v>994</v>
      </c>
      <c r="H1001" s="7" t="s">
        <v>995</v>
      </c>
      <c r="I1001" s="7" t="s">
        <v>49</v>
      </c>
      <c r="J1001" s="7" t="s">
        <v>50</v>
      </c>
      <c r="K1001" s="7" t="s">
        <v>105</v>
      </c>
      <c r="L1001" s="7" t="s">
        <v>915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0</v>
      </c>
      <c r="S1001" s="4">
        <f t="shared" si="97"/>
        <v>0</v>
      </c>
      <c r="T1001" s="6">
        <f t="shared" si="98"/>
        <v>0</v>
      </c>
      <c r="U1001" s="4">
        <f t="shared" si="99"/>
        <v>0</v>
      </c>
      <c r="V1001" s="6">
        <f t="shared" si="100"/>
        <v>0</v>
      </c>
      <c r="W1001" s="4">
        <f t="shared" si="101"/>
        <v>0</v>
      </c>
      <c r="X1001" s="6">
        <f t="shared" si="102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 t="s">
        <v>45</v>
      </c>
      <c r="F1002" s="7" t="s">
        <v>46</v>
      </c>
      <c r="G1002" s="7" t="s">
        <v>994</v>
      </c>
      <c r="H1002" s="7" t="s">
        <v>995</v>
      </c>
      <c r="I1002" s="7" t="s">
        <v>49</v>
      </c>
      <c r="J1002" s="7" t="s">
        <v>50</v>
      </c>
      <c r="K1002" s="7" t="s">
        <v>110</v>
      </c>
      <c r="L1002" s="7" t="s">
        <v>111</v>
      </c>
      <c r="M1002" s="8">
        <v>0</v>
      </c>
      <c r="N1002" s="8">
        <v>0</v>
      </c>
      <c r="O1002" s="8">
        <v>0</v>
      </c>
      <c r="P1002" s="8">
        <v>0</v>
      </c>
      <c r="Q1002" s="8">
        <v>0</v>
      </c>
      <c r="R1002" s="8">
        <v>0</v>
      </c>
      <c r="S1002" s="4">
        <f t="shared" si="97"/>
        <v>0</v>
      </c>
      <c r="T1002" s="6">
        <f t="shared" si="98"/>
        <v>0</v>
      </c>
      <c r="U1002" s="4">
        <f t="shared" si="99"/>
        <v>0</v>
      </c>
      <c r="V1002" s="6">
        <f t="shared" si="100"/>
        <v>0</v>
      </c>
      <c r="W1002" s="4">
        <f t="shared" si="101"/>
        <v>0</v>
      </c>
      <c r="X1002" s="6">
        <f t="shared" si="102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 t="s">
        <v>45</v>
      </c>
      <c r="F1003" s="7" t="s">
        <v>46</v>
      </c>
      <c r="G1003" s="7" t="s">
        <v>994</v>
      </c>
      <c r="H1003" s="7" t="s">
        <v>995</v>
      </c>
      <c r="I1003" s="7" t="s">
        <v>49</v>
      </c>
      <c r="J1003" s="7" t="s">
        <v>50</v>
      </c>
      <c r="K1003" s="7" t="s">
        <v>62</v>
      </c>
      <c r="L1003" s="7" t="s">
        <v>63</v>
      </c>
      <c r="M1003" s="8">
        <v>2000</v>
      </c>
      <c r="N1003" s="8">
        <v>2000</v>
      </c>
      <c r="O1003" s="8">
        <v>0</v>
      </c>
      <c r="P1003" s="8">
        <v>2000</v>
      </c>
      <c r="Q1003" s="8">
        <v>2000</v>
      </c>
      <c r="R1003" s="8">
        <v>2000</v>
      </c>
      <c r="S1003" s="4">
        <f t="shared" si="97"/>
        <v>0</v>
      </c>
      <c r="T1003" s="6">
        <f t="shared" si="98"/>
        <v>1</v>
      </c>
      <c r="U1003" s="4">
        <f t="shared" si="99"/>
        <v>0</v>
      </c>
      <c r="V1003" s="6">
        <f t="shared" si="100"/>
        <v>1</v>
      </c>
      <c r="W1003" s="4">
        <f t="shared" si="101"/>
        <v>0</v>
      </c>
      <c r="X1003" s="6">
        <f t="shared" si="102"/>
        <v>1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>
        <f>IF(E1004="","",IF(AND(H1004=H1005,J1004=J1005),"",MAX($D$3:D1003)+1))</f>
        <v>118</v>
      </c>
      <c r="E1004" s="7" t="s">
        <v>45</v>
      </c>
      <c r="F1004" s="7" t="s">
        <v>46</v>
      </c>
      <c r="G1004" s="7" t="s">
        <v>994</v>
      </c>
      <c r="H1004" s="7" t="s">
        <v>995</v>
      </c>
      <c r="I1004" s="7" t="s">
        <v>49</v>
      </c>
      <c r="J1004" s="7" t="s">
        <v>50</v>
      </c>
      <c r="K1004" s="7" t="s">
        <v>129</v>
      </c>
      <c r="L1004" s="7" t="s">
        <v>130</v>
      </c>
      <c r="M1004" s="8">
        <v>0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4">
        <f t="shared" si="97"/>
        <v>0</v>
      </c>
      <c r="T1004" s="6">
        <f t="shared" si="98"/>
        <v>0</v>
      </c>
      <c r="U1004" s="4">
        <f t="shared" si="99"/>
        <v>0</v>
      </c>
      <c r="V1004" s="6">
        <f t="shared" si="100"/>
        <v>0</v>
      </c>
      <c r="W1004" s="4">
        <f t="shared" si="101"/>
        <v>0</v>
      </c>
      <c r="X1004" s="6">
        <f t="shared" si="102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>
        <f>IF(E1005="","",IF(AND(H1005=H1006,J1005=J1006),"",MAX($D$3:D1004)+1))</f>
        <v>119</v>
      </c>
      <c r="E1005" s="7" t="s">
        <v>45</v>
      </c>
      <c r="F1005" s="7" t="s">
        <v>46</v>
      </c>
      <c r="G1005" s="7" t="s">
        <v>994</v>
      </c>
      <c r="H1005" s="7" t="s">
        <v>995</v>
      </c>
      <c r="I1005" s="7" t="s">
        <v>64</v>
      </c>
      <c r="J1005" s="7" t="s">
        <v>65</v>
      </c>
      <c r="K1005" s="7" t="s">
        <v>133</v>
      </c>
      <c r="L1005" s="7" t="s">
        <v>134</v>
      </c>
      <c r="M1005" s="8">
        <v>0</v>
      </c>
      <c r="N1005" s="8">
        <v>0</v>
      </c>
      <c r="O1005" s="8">
        <v>0</v>
      </c>
      <c r="P1005" s="8">
        <v>0</v>
      </c>
      <c r="Q1005" s="8">
        <v>0</v>
      </c>
      <c r="R1005" s="8">
        <v>0</v>
      </c>
      <c r="S1005" s="4">
        <f t="shared" si="97"/>
        <v>0</v>
      </c>
      <c r="T1005" s="6">
        <f t="shared" si="98"/>
        <v>0</v>
      </c>
      <c r="U1005" s="4">
        <f t="shared" si="99"/>
        <v>0</v>
      </c>
      <c r="V1005" s="6">
        <f t="shared" si="100"/>
        <v>0</v>
      </c>
      <c r="W1005" s="4">
        <f t="shared" si="101"/>
        <v>0</v>
      </c>
      <c r="X1005" s="6">
        <f t="shared" si="102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 t="s">
        <v>45</v>
      </c>
      <c r="F1006" s="7" t="s">
        <v>46</v>
      </c>
      <c r="G1006" s="7" t="s">
        <v>994</v>
      </c>
      <c r="H1006" s="7" t="s">
        <v>995</v>
      </c>
      <c r="I1006" s="7" t="s">
        <v>74</v>
      </c>
      <c r="J1006" s="7" t="s">
        <v>75</v>
      </c>
      <c r="K1006" s="7" t="s">
        <v>76</v>
      </c>
      <c r="L1006" s="7" t="s">
        <v>77</v>
      </c>
      <c r="M1006" s="8">
        <v>200</v>
      </c>
      <c r="N1006" s="8">
        <v>200</v>
      </c>
      <c r="O1006" s="8">
        <v>0</v>
      </c>
      <c r="P1006" s="8">
        <v>173.1</v>
      </c>
      <c r="Q1006" s="8">
        <v>173.1</v>
      </c>
      <c r="R1006" s="8">
        <v>200</v>
      </c>
      <c r="S1006" s="4">
        <f t="shared" si="97"/>
        <v>26.900000000000006</v>
      </c>
      <c r="T1006" s="6">
        <f t="shared" si="98"/>
        <v>0.86550000000000005</v>
      </c>
      <c r="U1006" s="4">
        <f t="shared" si="99"/>
        <v>26.900000000000006</v>
      </c>
      <c r="V1006" s="6">
        <f t="shared" si="100"/>
        <v>0.86550000000000005</v>
      </c>
      <c r="W1006" s="4">
        <f t="shared" si="101"/>
        <v>26.900000000000006</v>
      </c>
      <c r="X1006" s="6">
        <f t="shared" si="102"/>
        <v>0.86550000000000005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 t="s">
        <v>45</v>
      </c>
      <c r="F1007" s="7" t="s">
        <v>46</v>
      </c>
      <c r="G1007" s="7" t="s">
        <v>994</v>
      </c>
      <c r="H1007" s="7" t="s">
        <v>995</v>
      </c>
      <c r="I1007" s="7" t="s">
        <v>74</v>
      </c>
      <c r="J1007" s="7" t="s">
        <v>75</v>
      </c>
      <c r="K1007" s="7" t="s">
        <v>337</v>
      </c>
      <c r="L1007" s="7" t="s">
        <v>997</v>
      </c>
      <c r="M1007" s="8">
        <v>125184</v>
      </c>
      <c r="N1007" s="8">
        <v>128914</v>
      </c>
      <c r="O1007" s="8">
        <v>0</v>
      </c>
      <c r="P1007" s="8">
        <v>124325</v>
      </c>
      <c r="Q1007" s="8">
        <v>124325</v>
      </c>
      <c r="R1007" s="8">
        <v>125184</v>
      </c>
      <c r="S1007" s="4">
        <f t="shared" si="97"/>
        <v>859</v>
      </c>
      <c r="T1007" s="6">
        <f t="shared" si="98"/>
        <v>0.99309999999999998</v>
      </c>
      <c r="U1007" s="4">
        <f t="shared" si="99"/>
        <v>4589</v>
      </c>
      <c r="V1007" s="6">
        <f t="shared" si="100"/>
        <v>0.96440000000000003</v>
      </c>
      <c r="W1007" s="4">
        <f t="shared" si="101"/>
        <v>859</v>
      </c>
      <c r="X1007" s="6">
        <f t="shared" si="102"/>
        <v>0.99309999999999998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 t="s">
        <v>45</v>
      </c>
      <c r="F1008" s="7" t="s">
        <v>46</v>
      </c>
      <c r="G1008" s="7" t="s">
        <v>994</v>
      </c>
      <c r="H1008" s="7" t="s">
        <v>995</v>
      </c>
      <c r="I1008" s="7" t="s">
        <v>74</v>
      </c>
      <c r="J1008" s="7" t="s">
        <v>75</v>
      </c>
      <c r="K1008" s="7" t="s">
        <v>86</v>
      </c>
      <c r="L1008" s="7" t="s">
        <v>87</v>
      </c>
      <c r="M1008" s="8">
        <v>100</v>
      </c>
      <c r="N1008" s="8">
        <v>100</v>
      </c>
      <c r="O1008" s="8">
        <v>0</v>
      </c>
      <c r="P1008" s="8">
        <v>10</v>
      </c>
      <c r="Q1008" s="8">
        <v>10</v>
      </c>
      <c r="R1008" s="8">
        <v>250</v>
      </c>
      <c r="S1008" s="4">
        <f t="shared" si="97"/>
        <v>90</v>
      </c>
      <c r="T1008" s="6">
        <f t="shared" si="98"/>
        <v>0.1</v>
      </c>
      <c r="U1008" s="4">
        <f t="shared" si="99"/>
        <v>90</v>
      </c>
      <c r="V1008" s="6">
        <f t="shared" si="100"/>
        <v>0.1</v>
      </c>
      <c r="W1008" s="4">
        <f t="shared" si="101"/>
        <v>240</v>
      </c>
      <c r="X1008" s="6">
        <f t="shared" si="102"/>
        <v>0.04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 t="s">
        <v>45</v>
      </c>
      <c r="F1009" s="7" t="s">
        <v>46</v>
      </c>
      <c r="G1009" s="7" t="s">
        <v>994</v>
      </c>
      <c r="H1009" s="7" t="s">
        <v>995</v>
      </c>
      <c r="I1009" s="7" t="s">
        <v>74</v>
      </c>
      <c r="J1009" s="7" t="s">
        <v>75</v>
      </c>
      <c r="K1009" s="7" t="s">
        <v>92</v>
      </c>
      <c r="L1009" s="7" t="s">
        <v>93</v>
      </c>
      <c r="M1009" s="8">
        <v>500</v>
      </c>
      <c r="N1009" s="8">
        <v>500</v>
      </c>
      <c r="O1009" s="8">
        <v>0</v>
      </c>
      <c r="P1009" s="8">
        <v>90</v>
      </c>
      <c r="Q1009" s="8">
        <v>90</v>
      </c>
      <c r="R1009" s="8">
        <v>500</v>
      </c>
      <c r="S1009" s="4">
        <f t="shared" si="97"/>
        <v>410</v>
      </c>
      <c r="T1009" s="6">
        <f t="shared" si="98"/>
        <v>0.18</v>
      </c>
      <c r="U1009" s="4">
        <f t="shared" si="99"/>
        <v>410</v>
      </c>
      <c r="V1009" s="6">
        <f t="shared" si="100"/>
        <v>0.18</v>
      </c>
      <c r="W1009" s="4">
        <f t="shared" si="101"/>
        <v>410</v>
      </c>
      <c r="X1009" s="6">
        <f t="shared" si="102"/>
        <v>0.18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 t="s">
        <v>45</v>
      </c>
      <c r="F1010" s="7" t="s">
        <v>46</v>
      </c>
      <c r="G1010" s="7" t="s">
        <v>994</v>
      </c>
      <c r="H1010" s="7" t="s">
        <v>995</v>
      </c>
      <c r="I1010" s="7" t="s">
        <v>74</v>
      </c>
      <c r="J1010" s="7" t="s">
        <v>75</v>
      </c>
      <c r="K1010" s="7" t="s">
        <v>260</v>
      </c>
      <c r="L1010" s="7" t="s">
        <v>849</v>
      </c>
      <c r="M1010" s="8">
        <v>250</v>
      </c>
      <c r="N1010" s="8">
        <v>250</v>
      </c>
      <c r="O1010" s="8">
        <v>0</v>
      </c>
      <c r="P1010" s="8">
        <v>177.79</v>
      </c>
      <c r="Q1010" s="8">
        <v>177.79</v>
      </c>
      <c r="R1010" s="8">
        <v>250</v>
      </c>
      <c r="S1010" s="4">
        <f t="shared" si="97"/>
        <v>72.210000000000008</v>
      </c>
      <c r="T1010" s="6">
        <f t="shared" si="98"/>
        <v>0.71120000000000005</v>
      </c>
      <c r="U1010" s="4">
        <f t="shared" si="99"/>
        <v>72.210000000000008</v>
      </c>
      <c r="V1010" s="6">
        <f t="shared" si="100"/>
        <v>0.71120000000000005</v>
      </c>
      <c r="W1010" s="4">
        <f t="shared" si="101"/>
        <v>72.210000000000008</v>
      </c>
      <c r="X1010" s="6">
        <f t="shared" si="102"/>
        <v>0.71120000000000005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 t="s">
        <v>45</v>
      </c>
      <c r="F1011" s="7" t="s">
        <v>46</v>
      </c>
      <c r="G1011" s="7" t="s">
        <v>994</v>
      </c>
      <c r="H1011" s="7" t="s">
        <v>995</v>
      </c>
      <c r="I1011" s="7" t="s">
        <v>74</v>
      </c>
      <c r="J1011" s="7" t="s">
        <v>75</v>
      </c>
      <c r="K1011" s="7" t="s">
        <v>367</v>
      </c>
      <c r="L1011" s="7" t="s">
        <v>368</v>
      </c>
      <c r="M1011" s="8">
        <v>2000</v>
      </c>
      <c r="N1011" s="8">
        <v>3500</v>
      </c>
      <c r="O1011" s="8">
        <v>0</v>
      </c>
      <c r="P1011" s="8">
        <v>3264.16</v>
      </c>
      <c r="Q1011" s="8">
        <v>3264.16</v>
      </c>
      <c r="R1011" s="8">
        <v>3500</v>
      </c>
      <c r="S1011" s="4">
        <f t="shared" si="97"/>
        <v>-1264.1599999999999</v>
      </c>
      <c r="T1011" s="6">
        <f t="shared" si="98"/>
        <v>1.6321000000000001</v>
      </c>
      <c r="U1011" s="4">
        <f t="shared" si="99"/>
        <v>235.84000000000015</v>
      </c>
      <c r="V1011" s="6">
        <f t="shared" si="100"/>
        <v>0.93259999999999998</v>
      </c>
      <c r="W1011" s="4">
        <f t="shared" si="101"/>
        <v>235.84000000000015</v>
      </c>
      <c r="X1011" s="6">
        <f t="shared" si="102"/>
        <v>0.93259999999999998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>
        <f>IF(E1012="","",IF(AND(H1012=H1013,J1012=J1013),"",MAX($D$3:D1011)+1))</f>
        <v>120</v>
      </c>
      <c r="E1012" s="7" t="s">
        <v>45</v>
      </c>
      <c r="F1012" s="7" t="s">
        <v>46</v>
      </c>
      <c r="G1012" s="7" t="s">
        <v>994</v>
      </c>
      <c r="H1012" s="7" t="s">
        <v>995</v>
      </c>
      <c r="I1012" s="7" t="s">
        <v>74</v>
      </c>
      <c r="J1012" s="7" t="s">
        <v>75</v>
      </c>
      <c r="K1012" s="7" t="s">
        <v>975</v>
      </c>
      <c r="L1012" s="7" t="s">
        <v>998</v>
      </c>
      <c r="M1012" s="8">
        <v>4000</v>
      </c>
      <c r="N1012" s="8">
        <v>4000</v>
      </c>
      <c r="O1012" s="8">
        <v>0</v>
      </c>
      <c r="P1012" s="8">
        <v>841.36</v>
      </c>
      <c r="Q1012" s="8">
        <v>841.36</v>
      </c>
      <c r="R1012" s="8">
        <v>4000</v>
      </c>
      <c r="S1012" s="4">
        <f t="shared" si="97"/>
        <v>3158.64</v>
      </c>
      <c r="T1012" s="6">
        <f t="shared" si="98"/>
        <v>0.21029999999999999</v>
      </c>
      <c r="U1012" s="4">
        <f t="shared" si="99"/>
        <v>3158.64</v>
      </c>
      <c r="V1012" s="6">
        <f t="shared" si="100"/>
        <v>0.21029999999999999</v>
      </c>
      <c r="W1012" s="4">
        <f t="shared" si="101"/>
        <v>3158.64</v>
      </c>
      <c r="X1012" s="6">
        <f t="shared" si="102"/>
        <v>0.21029999999999999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 t="s">
        <v>45</v>
      </c>
      <c r="F1013" s="7" t="s">
        <v>46</v>
      </c>
      <c r="G1013" s="7" t="s">
        <v>999</v>
      </c>
      <c r="H1013" s="7" t="s">
        <v>902</v>
      </c>
      <c r="I1013" s="7" t="s">
        <v>49</v>
      </c>
      <c r="J1013" s="7" t="s">
        <v>50</v>
      </c>
      <c r="K1013" s="7" t="s">
        <v>51</v>
      </c>
      <c r="L1013" s="7" t="s">
        <v>237</v>
      </c>
      <c r="M1013" s="8">
        <v>53443</v>
      </c>
      <c r="N1013" s="8">
        <v>53443</v>
      </c>
      <c r="O1013" s="8">
        <v>0</v>
      </c>
      <c r="P1013" s="8">
        <v>53443.02</v>
      </c>
      <c r="Q1013" s="8">
        <v>53443.02</v>
      </c>
      <c r="R1013" s="8">
        <v>53443</v>
      </c>
      <c r="S1013" s="4">
        <f t="shared" si="97"/>
        <v>-1.9999999996798579E-2</v>
      </c>
      <c r="T1013" s="6">
        <f t="shared" si="98"/>
        <v>1</v>
      </c>
      <c r="U1013" s="4">
        <f t="shared" si="99"/>
        <v>-1.9999999996798579E-2</v>
      </c>
      <c r="V1013" s="6">
        <f t="shared" si="100"/>
        <v>1</v>
      </c>
      <c r="W1013" s="4">
        <f t="shared" si="101"/>
        <v>-1.9999999996798579E-2</v>
      </c>
      <c r="X1013" s="6">
        <f t="shared" si="102"/>
        <v>1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 t="s">
        <v>45</v>
      </c>
      <c r="F1014" s="7" t="s">
        <v>46</v>
      </c>
      <c r="G1014" s="7" t="s">
        <v>999</v>
      </c>
      <c r="H1014" s="7" t="s">
        <v>902</v>
      </c>
      <c r="I1014" s="7" t="s">
        <v>49</v>
      </c>
      <c r="J1014" s="7" t="s">
        <v>50</v>
      </c>
      <c r="K1014" s="7" t="s">
        <v>47</v>
      </c>
      <c r="L1014" s="7" t="s">
        <v>1000</v>
      </c>
      <c r="M1014" s="8">
        <v>46983</v>
      </c>
      <c r="N1014" s="8">
        <v>46983</v>
      </c>
      <c r="O1014" s="8">
        <v>0</v>
      </c>
      <c r="P1014" s="8">
        <v>46133.45</v>
      </c>
      <c r="Q1014" s="8">
        <v>46133.45</v>
      </c>
      <c r="R1014" s="8">
        <v>46983</v>
      </c>
      <c r="S1014" s="4">
        <f t="shared" si="97"/>
        <v>849.55000000000291</v>
      </c>
      <c r="T1014" s="6">
        <f t="shared" si="98"/>
        <v>0.9819</v>
      </c>
      <c r="U1014" s="4">
        <f t="shared" si="99"/>
        <v>849.55000000000291</v>
      </c>
      <c r="V1014" s="6">
        <f t="shared" si="100"/>
        <v>0.9819</v>
      </c>
      <c r="W1014" s="4">
        <f t="shared" si="101"/>
        <v>849.55000000000291</v>
      </c>
      <c r="X1014" s="6">
        <f t="shared" si="102"/>
        <v>0.9819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 t="s">
        <v>45</v>
      </c>
      <c r="F1015" s="7" t="s">
        <v>46</v>
      </c>
      <c r="G1015" s="7" t="s">
        <v>999</v>
      </c>
      <c r="H1015" s="7" t="s">
        <v>902</v>
      </c>
      <c r="I1015" s="7" t="s">
        <v>49</v>
      </c>
      <c r="J1015" s="7" t="s">
        <v>50</v>
      </c>
      <c r="K1015" s="7" t="s">
        <v>53</v>
      </c>
      <c r="L1015" s="7" t="s">
        <v>1000</v>
      </c>
      <c r="M1015" s="8">
        <v>47483</v>
      </c>
      <c r="N1015" s="8">
        <v>47483</v>
      </c>
      <c r="O1015" s="8">
        <v>0</v>
      </c>
      <c r="P1015" s="8">
        <v>47483</v>
      </c>
      <c r="Q1015" s="8">
        <v>47483</v>
      </c>
      <c r="R1015" s="8">
        <v>47483</v>
      </c>
      <c r="S1015" s="4">
        <f t="shared" si="97"/>
        <v>0</v>
      </c>
      <c r="T1015" s="6">
        <f t="shared" si="98"/>
        <v>1</v>
      </c>
      <c r="U1015" s="4">
        <f t="shared" si="99"/>
        <v>0</v>
      </c>
      <c r="V1015" s="6">
        <f t="shared" si="100"/>
        <v>1</v>
      </c>
      <c r="W1015" s="4">
        <f t="shared" si="101"/>
        <v>0</v>
      </c>
      <c r="X1015" s="6">
        <f t="shared" si="102"/>
        <v>1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 t="s">
        <v>45</v>
      </c>
      <c r="F1016" s="7" t="s">
        <v>46</v>
      </c>
      <c r="G1016" s="7" t="s">
        <v>999</v>
      </c>
      <c r="H1016" s="7" t="s">
        <v>902</v>
      </c>
      <c r="I1016" s="7" t="s">
        <v>49</v>
      </c>
      <c r="J1016" s="7" t="s">
        <v>50</v>
      </c>
      <c r="K1016" s="7" t="s">
        <v>215</v>
      </c>
      <c r="L1016" s="7" t="s">
        <v>1001</v>
      </c>
      <c r="M1016" s="8">
        <v>0</v>
      </c>
      <c r="N1016" s="8">
        <v>0</v>
      </c>
      <c r="O1016" s="8">
        <v>0</v>
      </c>
      <c r="P1016" s="8">
        <v>0</v>
      </c>
      <c r="Q1016" s="8">
        <v>0</v>
      </c>
      <c r="R1016" s="8">
        <v>0</v>
      </c>
      <c r="S1016" s="4">
        <f t="shared" si="97"/>
        <v>0</v>
      </c>
      <c r="T1016" s="6">
        <f t="shared" si="98"/>
        <v>0</v>
      </c>
      <c r="U1016" s="4">
        <f t="shared" si="99"/>
        <v>0</v>
      </c>
      <c r="V1016" s="6">
        <f t="shared" si="100"/>
        <v>0</v>
      </c>
      <c r="W1016" s="4">
        <f t="shared" si="101"/>
        <v>0</v>
      </c>
      <c r="X1016" s="6">
        <f t="shared" si="102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 t="s">
        <v>45</v>
      </c>
      <c r="F1017" s="7" t="s">
        <v>46</v>
      </c>
      <c r="G1017" s="7" t="s">
        <v>999</v>
      </c>
      <c r="H1017" s="7" t="s">
        <v>902</v>
      </c>
      <c r="I1017" s="7" t="s">
        <v>49</v>
      </c>
      <c r="J1017" s="7" t="s">
        <v>50</v>
      </c>
      <c r="K1017" s="7" t="s">
        <v>168</v>
      </c>
      <c r="L1017" s="7" t="s">
        <v>1002</v>
      </c>
      <c r="M1017" s="8">
        <v>13778</v>
      </c>
      <c r="N1017" s="8">
        <v>10102</v>
      </c>
      <c r="O1017" s="8">
        <v>0</v>
      </c>
      <c r="P1017" s="8">
        <v>10101.879999999999</v>
      </c>
      <c r="Q1017" s="8">
        <v>10101.879999999999</v>
      </c>
      <c r="R1017" s="8">
        <v>13778</v>
      </c>
      <c r="S1017" s="4">
        <f t="shared" si="97"/>
        <v>3676.1200000000008</v>
      </c>
      <c r="T1017" s="6">
        <f t="shared" si="98"/>
        <v>0.73319999999999996</v>
      </c>
      <c r="U1017" s="4">
        <f t="shared" si="99"/>
        <v>0.12000000000080036</v>
      </c>
      <c r="V1017" s="6">
        <f t="shared" si="100"/>
        <v>1</v>
      </c>
      <c r="W1017" s="4">
        <f t="shared" si="101"/>
        <v>3676.1200000000008</v>
      </c>
      <c r="X1017" s="6">
        <f t="shared" si="102"/>
        <v>0.73319999999999996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 t="s">
        <v>45</v>
      </c>
      <c r="F1018" s="7" t="s">
        <v>46</v>
      </c>
      <c r="G1018" s="7" t="s">
        <v>999</v>
      </c>
      <c r="H1018" s="7" t="s">
        <v>902</v>
      </c>
      <c r="I1018" s="7" t="s">
        <v>49</v>
      </c>
      <c r="J1018" s="7" t="s">
        <v>50</v>
      </c>
      <c r="K1018" s="7" t="s">
        <v>234</v>
      </c>
      <c r="L1018" s="7" t="s">
        <v>1003</v>
      </c>
      <c r="M1018" s="8">
        <v>35317</v>
      </c>
      <c r="N1018" s="8">
        <v>25710</v>
      </c>
      <c r="O1018" s="8">
        <v>0</v>
      </c>
      <c r="P1018" s="8">
        <v>25709.66</v>
      </c>
      <c r="Q1018" s="8">
        <v>25709.66</v>
      </c>
      <c r="R1018" s="8">
        <v>35317</v>
      </c>
      <c r="S1018" s="4">
        <f t="shared" si="97"/>
        <v>9607.34</v>
      </c>
      <c r="T1018" s="6">
        <f t="shared" si="98"/>
        <v>0.72799999999999998</v>
      </c>
      <c r="U1018" s="4">
        <f t="shared" si="99"/>
        <v>0.34000000000014552</v>
      </c>
      <c r="V1018" s="6">
        <f t="shared" si="100"/>
        <v>1</v>
      </c>
      <c r="W1018" s="4">
        <f t="shared" si="101"/>
        <v>9607.34</v>
      </c>
      <c r="X1018" s="6">
        <f t="shared" si="102"/>
        <v>0.72799999999999998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 t="s">
        <v>45</v>
      </c>
      <c r="F1019" s="7" t="s">
        <v>46</v>
      </c>
      <c r="G1019" s="7" t="s">
        <v>999</v>
      </c>
      <c r="H1019" s="7" t="s">
        <v>902</v>
      </c>
      <c r="I1019" s="7" t="s">
        <v>49</v>
      </c>
      <c r="J1019" s="7" t="s">
        <v>50</v>
      </c>
      <c r="K1019" s="7" t="s">
        <v>60</v>
      </c>
      <c r="L1019" s="7" t="s">
        <v>61</v>
      </c>
      <c r="M1019" s="8">
        <v>500</v>
      </c>
      <c r="N1019" s="8">
        <v>500</v>
      </c>
      <c r="O1019" s="8">
        <v>0</v>
      </c>
      <c r="P1019" s="8">
        <v>500</v>
      </c>
      <c r="Q1019" s="8">
        <v>500</v>
      </c>
      <c r="R1019" s="8">
        <v>500</v>
      </c>
      <c r="S1019" s="4">
        <f t="shared" si="97"/>
        <v>0</v>
      </c>
      <c r="T1019" s="6">
        <f t="shared" si="98"/>
        <v>1</v>
      </c>
      <c r="U1019" s="4">
        <f t="shared" si="99"/>
        <v>0</v>
      </c>
      <c r="V1019" s="6">
        <f t="shared" si="100"/>
        <v>1</v>
      </c>
      <c r="W1019" s="4">
        <f t="shared" si="101"/>
        <v>0</v>
      </c>
      <c r="X1019" s="6">
        <f t="shared" si="102"/>
        <v>1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 t="s">
        <v>45</v>
      </c>
      <c r="F1020" s="7" t="s">
        <v>46</v>
      </c>
      <c r="G1020" s="7" t="s">
        <v>999</v>
      </c>
      <c r="H1020" s="7" t="s">
        <v>902</v>
      </c>
      <c r="I1020" s="7" t="s">
        <v>49</v>
      </c>
      <c r="J1020" s="7" t="s">
        <v>50</v>
      </c>
      <c r="K1020" s="7" t="s">
        <v>110</v>
      </c>
      <c r="L1020" s="7" t="s">
        <v>111</v>
      </c>
      <c r="M1020" s="8">
        <v>3000</v>
      </c>
      <c r="N1020" s="8">
        <v>3750</v>
      </c>
      <c r="O1020" s="8">
        <v>0</v>
      </c>
      <c r="P1020" s="8">
        <v>3477.6</v>
      </c>
      <c r="Q1020" s="8">
        <v>3477.6</v>
      </c>
      <c r="R1020" s="8">
        <v>3500</v>
      </c>
      <c r="S1020" s="4">
        <f t="shared" si="97"/>
        <v>-477.59999999999991</v>
      </c>
      <c r="T1020" s="6">
        <f t="shared" si="98"/>
        <v>1.1592</v>
      </c>
      <c r="U1020" s="4">
        <f t="shared" si="99"/>
        <v>272.40000000000009</v>
      </c>
      <c r="V1020" s="6">
        <f t="shared" si="100"/>
        <v>0.9274</v>
      </c>
      <c r="W1020" s="4">
        <f t="shared" si="101"/>
        <v>22.400000000000091</v>
      </c>
      <c r="X1020" s="6">
        <f t="shared" si="102"/>
        <v>0.99360000000000004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 t="s">
        <v>45</v>
      </c>
      <c r="F1021" s="7" t="s">
        <v>46</v>
      </c>
      <c r="G1021" s="7" t="s">
        <v>999</v>
      </c>
      <c r="H1021" s="7" t="s">
        <v>902</v>
      </c>
      <c r="I1021" s="7" t="s">
        <v>49</v>
      </c>
      <c r="J1021" s="7" t="s">
        <v>50</v>
      </c>
      <c r="K1021" s="7" t="s">
        <v>62</v>
      </c>
      <c r="L1021" s="7" t="s">
        <v>63</v>
      </c>
      <c r="M1021" s="8">
        <v>0</v>
      </c>
      <c r="N1021" s="8">
        <v>917</v>
      </c>
      <c r="O1021" s="8">
        <v>0</v>
      </c>
      <c r="P1021" s="8">
        <v>916.65</v>
      </c>
      <c r="Q1021" s="8">
        <v>916.65</v>
      </c>
      <c r="R1021" s="8">
        <v>0</v>
      </c>
      <c r="S1021" s="4">
        <f t="shared" si="97"/>
        <v>-916.65</v>
      </c>
      <c r="T1021" s="6">
        <f t="shared" si="98"/>
        <v>0</v>
      </c>
      <c r="U1021" s="4">
        <f t="shared" si="99"/>
        <v>0.35000000000002274</v>
      </c>
      <c r="V1021" s="6">
        <f t="shared" si="100"/>
        <v>0.99960000000000004</v>
      </c>
      <c r="W1021" s="4">
        <f t="shared" si="101"/>
        <v>-916.65</v>
      </c>
      <c r="X1021" s="6">
        <f t="shared" si="102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>
        <f>IF(E1022="","",IF(AND(H1022=H1023,J1022=J1023),"",MAX($D$3:D1021)+1))</f>
        <v>121</v>
      </c>
      <c r="E1022" s="7" t="s">
        <v>45</v>
      </c>
      <c r="F1022" s="7" t="s">
        <v>46</v>
      </c>
      <c r="G1022" s="7" t="s">
        <v>999</v>
      </c>
      <c r="H1022" s="7" t="s">
        <v>902</v>
      </c>
      <c r="I1022" s="7" t="s">
        <v>49</v>
      </c>
      <c r="J1022" s="7" t="s">
        <v>50</v>
      </c>
      <c r="K1022" s="7" t="s">
        <v>129</v>
      </c>
      <c r="L1022" s="7" t="s">
        <v>130</v>
      </c>
      <c r="M1022" s="8">
        <v>0</v>
      </c>
      <c r="N1022" s="8">
        <v>0</v>
      </c>
      <c r="O1022" s="8">
        <v>0</v>
      </c>
      <c r="P1022" s="8">
        <v>0</v>
      </c>
      <c r="Q1022" s="8">
        <v>0</v>
      </c>
      <c r="R1022" s="8">
        <v>0</v>
      </c>
      <c r="S1022" s="4">
        <f t="shared" si="97"/>
        <v>0</v>
      </c>
      <c r="T1022" s="6">
        <f t="shared" si="98"/>
        <v>0</v>
      </c>
      <c r="U1022" s="4">
        <f t="shared" si="99"/>
        <v>0</v>
      </c>
      <c r="V1022" s="6">
        <f t="shared" si="100"/>
        <v>0</v>
      </c>
      <c r="W1022" s="4">
        <f t="shared" si="101"/>
        <v>0</v>
      </c>
      <c r="X1022" s="6">
        <f t="shared" si="102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>
        <f>IF(AND(ABS(W1023)&gt;Input!$C$3,ABS(1-X1023)&gt;Input!$C$4),MAX($C$3:C1022)+1,"")</f>
        <v>117</v>
      </c>
      <c r="D1023" t="str">
        <f>IF(E1023="","",IF(AND(H1023=H1024,J1023=J1024),"",MAX($D$3:D1022)+1))</f>
        <v/>
      </c>
      <c r="E1023" s="7" t="s">
        <v>45</v>
      </c>
      <c r="F1023" s="7" t="s">
        <v>46</v>
      </c>
      <c r="G1023" s="7" t="s">
        <v>999</v>
      </c>
      <c r="H1023" s="7" t="s">
        <v>902</v>
      </c>
      <c r="I1023" s="7" t="s">
        <v>64</v>
      </c>
      <c r="J1023" s="7" t="s">
        <v>65</v>
      </c>
      <c r="K1023" s="7" t="s">
        <v>66</v>
      </c>
      <c r="L1023" s="7" t="s">
        <v>67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40400</v>
      </c>
      <c r="S1023" s="4">
        <f t="shared" si="97"/>
        <v>0</v>
      </c>
      <c r="T1023" s="6">
        <f t="shared" si="98"/>
        <v>0</v>
      </c>
      <c r="U1023" s="4">
        <f t="shared" si="99"/>
        <v>0</v>
      </c>
      <c r="V1023" s="6">
        <f t="shared" si="100"/>
        <v>0</v>
      </c>
      <c r="W1023" s="4">
        <f t="shared" si="101"/>
        <v>40400</v>
      </c>
      <c r="X1023" s="6">
        <f t="shared" si="102"/>
        <v>0</v>
      </c>
    </row>
    <row r="1024" spans="1:24" x14ac:dyDescent="0.2">
      <c r="A1024">
        <f>IF(AND(ABS(S1024)&gt;Input!$A$3,ABS(1-T1024)&gt;Input!$A$4),MAX($A$3:A1023)+1,"")</f>
        <v>110</v>
      </c>
      <c r="B1024">
        <f>IF(AND(ABS(U1024)&gt;Input!$B$3,ABS(1-V1024)&gt;Input!$B$4),MAX($B$3:B1023)+1,"")</f>
        <v>59</v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 t="s">
        <v>45</v>
      </c>
      <c r="F1024" s="7" t="s">
        <v>46</v>
      </c>
      <c r="G1024" s="7" t="s">
        <v>999</v>
      </c>
      <c r="H1024" s="7" t="s">
        <v>902</v>
      </c>
      <c r="I1024" s="7" t="s">
        <v>64</v>
      </c>
      <c r="J1024" s="7" t="s">
        <v>65</v>
      </c>
      <c r="K1024" s="7" t="s">
        <v>68</v>
      </c>
      <c r="L1024" s="7" t="s">
        <v>134</v>
      </c>
      <c r="M1024" s="8">
        <v>40400</v>
      </c>
      <c r="N1024" s="8">
        <v>40400</v>
      </c>
      <c r="O1024" s="8">
        <v>0</v>
      </c>
      <c r="P1024" s="8">
        <v>0</v>
      </c>
      <c r="Q1024" s="8">
        <v>0</v>
      </c>
      <c r="R1024" s="8">
        <v>0</v>
      </c>
      <c r="S1024" s="4">
        <f t="shared" si="97"/>
        <v>40400</v>
      </c>
      <c r="T1024" s="6">
        <f t="shared" si="98"/>
        <v>0</v>
      </c>
      <c r="U1024" s="4">
        <f t="shared" si="99"/>
        <v>40400</v>
      </c>
      <c r="V1024" s="6">
        <f t="shared" si="100"/>
        <v>0</v>
      </c>
      <c r="W1024" s="4">
        <f t="shared" si="101"/>
        <v>0</v>
      </c>
      <c r="X1024" s="6">
        <f t="shared" si="102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 t="s">
        <v>45</v>
      </c>
      <c r="F1025" s="7" t="s">
        <v>46</v>
      </c>
      <c r="G1025" s="7" t="s">
        <v>999</v>
      </c>
      <c r="H1025" s="7" t="s">
        <v>902</v>
      </c>
      <c r="I1025" s="7" t="s">
        <v>64</v>
      </c>
      <c r="J1025" s="7" t="s">
        <v>65</v>
      </c>
      <c r="K1025" s="7" t="s">
        <v>70</v>
      </c>
      <c r="L1025" s="7" t="s">
        <v>71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4">
        <f t="shared" si="97"/>
        <v>0</v>
      </c>
      <c r="T1025" s="6">
        <f t="shared" si="98"/>
        <v>0</v>
      </c>
      <c r="U1025" s="4">
        <f t="shared" si="99"/>
        <v>0</v>
      </c>
      <c r="V1025" s="6">
        <f t="shared" si="100"/>
        <v>0</v>
      </c>
      <c r="W1025" s="4">
        <f t="shared" si="101"/>
        <v>0</v>
      </c>
      <c r="X1025" s="6">
        <f t="shared" si="102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 t="s">
        <v>45</v>
      </c>
      <c r="F1026" s="7" t="s">
        <v>46</v>
      </c>
      <c r="G1026" s="7" t="s">
        <v>999</v>
      </c>
      <c r="H1026" s="7" t="s">
        <v>902</v>
      </c>
      <c r="I1026" s="7" t="s">
        <v>64</v>
      </c>
      <c r="J1026" s="7" t="s">
        <v>65</v>
      </c>
      <c r="K1026" s="7" t="s">
        <v>1004</v>
      </c>
      <c r="L1026" s="7" t="s">
        <v>597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4">
        <f t="shared" si="97"/>
        <v>0</v>
      </c>
      <c r="T1026" s="6">
        <f t="shared" si="98"/>
        <v>0</v>
      </c>
      <c r="U1026" s="4">
        <f t="shared" si="99"/>
        <v>0</v>
      </c>
      <c r="V1026" s="6">
        <f t="shared" si="100"/>
        <v>0</v>
      </c>
      <c r="W1026" s="4">
        <f t="shared" si="101"/>
        <v>0</v>
      </c>
      <c r="X1026" s="6">
        <f t="shared" si="102"/>
        <v>0</v>
      </c>
    </row>
    <row r="1027" spans="1:24" x14ac:dyDescent="0.2">
      <c r="A1027">
        <f>IF(AND(ABS(S1027)&gt;Input!$A$3,ABS(1-T1027)&gt;Input!$A$4),MAX($A$3:A1026)+1,"")</f>
        <v>111</v>
      </c>
      <c r="B1027">
        <f>IF(AND(ABS(U1027)&gt;Input!$B$3,ABS(1-V1027)&gt;Input!$B$4),MAX($B$3:B1026)+1,"")</f>
        <v>60</v>
      </c>
      <c r="C1027">
        <f>IF(AND(ABS(W1027)&gt;Input!$C$3,ABS(1-X1027)&gt;Input!$C$4),MAX($C$3:C1026)+1,"")</f>
        <v>118</v>
      </c>
      <c r="D1027" t="str">
        <f>IF(E1027="","",IF(AND(H1027=H1028,J1027=J1028),"",MAX($D$3:D1026)+1))</f>
        <v/>
      </c>
      <c r="E1027" s="7" t="s">
        <v>45</v>
      </c>
      <c r="F1027" s="7" t="s">
        <v>46</v>
      </c>
      <c r="G1027" s="7" t="s">
        <v>999</v>
      </c>
      <c r="H1027" s="7" t="s">
        <v>902</v>
      </c>
      <c r="I1027" s="7" t="s">
        <v>64</v>
      </c>
      <c r="J1027" s="7" t="s">
        <v>65</v>
      </c>
      <c r="K1027" s="7" t="s">
        <v>1005</v>
      </c>
      <c r="L1027" s="7" t="s">
        <v>1006</v>
      </c>
      <c r="M1027" s="8">
        <v>381670</v>
      </c>
      <c r="N1027" s="8">
        <v>829101.08</v>
      </c>
      <c r="O1027" s="8">
        <v>0</v>
      </c>
      <c r="P1027" s="8">
        <v>446971.08</v>
      </c>
      <c r="Q1027" s="8">
        <v>446971.08</v>
      </c>
      <c r="R1027" s="8">
        <v>381670</v>
      </c>
      <c r="S1027" s="4">
        <f t="shared" si="97"/>
        <v>-65301.080000000016</v>
      </c>
      <c r="T1027" s="6">
        <f t="shared" si="98"/>
        <v>1.1711</v>
      </c>
      <c r="U1027" s="4">
        <f t="shared" si="99"/>
        <v>382129.99999999994</v>
      </c>
      <c r="V1027" s="6">
        <f t="shared" si="100"/>
        <v>0.53910000000000002</v>
      </c>
      <c r="W1027" s="4">
        <f t="shared" si="101"/>
        <v>-65301.080000000016</v>
      </c>
      <c r="X1027" s="6">
        <f t="shared" si="102"/>
        <v>1.1711</v>
      </c>
    </row>
    <row r="1028" spans="1:24" x14ac:dyDescent="0.2">
      <c r="A1028">
        <f>IF(AND(ABS(S1028)&gt;Input!$A$3,ABS(1-T1028)&gt;Input!$A$4),MAX($A$3:A1027)+1,"")</f>
        <v>112</v>
      </c>
      <c r="B1028">
        <f>IF(AND(ABS(U1028)&gt;Input!$B$3,ABS(1-V1028)&gt;Input!$B$4),MAX($B$3:B1027)+1,"")</f>
        <v>61</v>
      </c>
      <c r="C1028">
        <f>IF(AND(ABS(W1028)&gt;Input!$C$3,ABS(1-X1028)&gt;Input!$C$4),MAX($C$3:C1027)+1,"")</f>
        <v>119</v>
      </c>
      <c r="D1028" t="str">
        <f>IF(E1028="","",IF(AND(H1028=H1029,J1028=J1029),"",MAX($D$3:D1027)+1))</f>
        <v/>
      </c>
      <c r="E1028" s="7" t="s">
        <v>45</v>
      </c>
      <c r="F1028" s="7" t="s">
        <v>46</v>
      </c>
      <c r="G1028" s="7" t="s">
        <v>999</v>
      </c>
      <c r="H1028" s="7" t="s">
        <v>902</v>
      </c>
      <c r="I1028" s="7" t="s">
        <v>64</v>
      </c>
      <c r="J1028" s="7" t="s">
        <v>65</v>
      </c>
      <c r="K1028" s="7" t="s">
        <v>1007</v>
      </c>
      <c r="L1028" s="7" t="s">
        <v>1008</v>
      </c>
      <c r="M1028" s="8">
        <v>165928</v>
      </c>
      <c r="N1028" s="8">
        <v>165928</v>
      </c>
      <c r="O1028" s="8">
        <v>0</v>
      </c>
      <c r="P1028" s="8">
        <v>45535</v>
      </c>
      <c r="Q1028" s="8">
        <v>45535</v>
      </c>
      <c r="R1028" s="8">
        <v>165928</v>
      </c>
      <c r="S1028" s="4">
        <f t="shared" si="97"/>
        <v>120393</v>
      </c>
      <c r="T1028" s="6">
        <f t="shared" si="98"/>
        <v>0.27439999999999998</v>
      </c>
      <c r="U1028" s="4">
        <f t="shared" si="99"/>
        <v>120393</v>
      </c>
      <c r="V1028" s="6">
        <f t="shared" si="100"/>
        <v>0.27439999999999998</v>
      </c>
      <c r="W1028" s="4">
        <f t="shared" si="101"/>
        <v>120393</v>
      </c>
      <c r="X1028" s="6">
        <f t="shared" si="102"/>
        <v>0.27439999999999998</v>
      </c>
    </row>
    <row r="1029" spans="1:24" x14ac:dyDescent="0.2">
      <c r="A1029">
        <f>IF(AND(ABS(S1029)&gt;Input!$A$3,ABS(1-T1029)&gt;Input!$A$4),MAX($A$3:A1028)+1,"")</f>
        <v>113</v>
      </c>
      <c r="B1029" t="str">
        <f>IF(AND(ABS(U1029)&gt;Input!$B$3,ABS(1-V1029)&gt;Input!$B$4),MAX($B$3:B1028)+1,"")</f>
        <v/>
      </c>
      <c r="C1029">
        <f>IF(AND(ABS(W1029)&gt;Input!$C$3,ABS(1-X1029)&gt;Input!$C$4),MAX($C$3:C1028)+1,"")</f>
        <v>120</v>
      </c>
      <c r="D1029" t="str">
        <f>IF(E1029="","",IF(AND(H1029=H1030,J1029=J1030),"",MAX($D$3:D1028)+1))</f>
        <v/>
      </c>
      <c r="E1029" s="7" t="s">
        <v>45</v>
      </c>
      <c r="F1029" s="7" t="s">
        <v>46</v>
      </c>
      <c r="G1029" s="7" t="s">
        <v>999</v>
      </c>
      <c r="H1029" s="7" t="s">
        <v>902</v>
      </c>
      <c r="I1029" s="7" t="s">
        <v>64</v>
      </c>
      <c r="J1029" s="7" t="s">
        <v>65</v>
      </c>
      <c r="K1029" s="7" t="s">
        <v>1009</v>
      </c>
      <c r="L1029" s="7" t="s">
        <v>1010</v>
      </c>
      <c r="M1029" s="8">
        <v>6000</v>
      </c>
      <c r="N1029" s="8">
        <v>90826</v>
      </c>
      <c r="O1029" s="8">
        <v>0</v>
      </c>
      <c r="P1029" s="8">
        <v>90780</v>
      </c>
      <c r="Q1029" s="8">
        <v>90780</v>
      </c>
      <c r="R1029" s="8">
        <v>50000</v>
      </c>
      <c r="S1029" s="4">
        <f t="shared" ref="S1029:S1092" si="103">M1029-O1029-Q1029</f>
        <v>-84780</v>
      </c>
      <c r="T1029" s="6">
        <f t="shared" ref="T1029:T1092" si="104">IF(M1029=0,0,ROUND((O1029+Q1029)/M1029,4))</f>
        <v>15.13</v>
      </c>
      <c r="U1029" s="4">
        <f t="shared" ref="U1029:U1092" si="105">N1029-O1029-Q1029</f>
        <v>46</v>
      </c>
      <c r="V1029" s="6">
        <f t="shared" ref="V1029:V1092" si="106">IF(N1029=0,0,ROUND((O1029+Q1029)/N1029,4))</f>
        <v>0.99950000000000006</v>
      </c>
      <c r="W1029" s="4">
        <f t="shared" ref="W1029:W1092" si="107">R1029-O1029-Q1029</f>
        <v>-40780</v>
      </c>
      <c r="X1029" s="6">
        <f t="shared" ref="X1029:X1092" si="108">IF(R1029=0,0,ROUND((O1029+Q1029)/R1029,4))</f>
        <v>1.8156000000000001</v>
      </c>
    </row>
    <row r="1030" spans="1:24" x14ac:dyDescent="0.2">
      <c r="A1030" t="str">
        <f>IF(AND(ABS(S1030)&gt;Input!$A$3,ABS(1-T1030)&gt;Input!$A$4),MAX($A$3:A1029)+1,"")</f>
        <v/>
      </c>
      <c r="B1030">
        <f>IF(AND(ABS(U1030)&gt;Input!$B$3,ABS(1-V1030)&gt;Input!$B$4),MAX($B$3:B1029)+1,"")</f>
        <v>62</v>
      </c>
      <c r="C1030" t="str">
        <f>IF(AND(ABS(W1030)&gt;Input!$C$3,ABS(1-X1030)&gt;Input!$C$4),MAX($C$3:C1029)+1,"")</f>
        <v/>
      </c>
      <c r="D1030">
        <f>IF(E1030="","",IF(AND(H1030=H1031,J1030=J1031),"",MAX($D$3:D1029)+1))</f>
        <v>122</v>
      </c>
      <c r="E1030" s="7" t="s">
        <v>45</v>
      </c>
      <c r="F1030" s="7" t="s">
        <v>46</v>
      </c>
      <c r="G1030" s="7" t="s">
        <v>999</v>
      </c>
      <c r="H1030" s="7" t="s">
        <v>902</v>
      </c>
      <c r="I1030" s="7" t="s">
        <v>64</v>
      </c>
      <c r="J1030" s="7" t="s">
        <v>65</v>
      </c>
      <c r="K1030" s="7" t="s">
        <v>421</v>
      </c>
      <c r="L1030" s="7" t="s">
        <v>1011</v>
      </c>
      <c r="M1030" s="8">
        <v>0</v>
      </c>
      <c r="N1030" s="8">
        <v>51817</v>
      </c>
      <c r="O1030" s="8">
        <v>1362</v>
      </c>
      <c r="P1030" s="8">
        <v>3239</v>
      </c>
      <c r="Q1030" s="8">
        <v>3239</v>
      </c>
      <c r="R1030" s="8">
        <v>0</v>
      </c>
      <c r="S1030" s="4">
        <f t="shared" si="103"/>
        <v>-4601</v>
      </c>
      <c r="T1030" s="6">
        <f t="shared" si="104"/>
        <v>0</v>
      </c>
      <c r="U1030" s="4">
        <f t="shared" si="105"/>
        <v>47216</v>
      </c>
      <c r="V1030" s="6">
        <f t="shared" si="106"/>
        <v>8.8800000000000004E-2</v>
      </c>
      <c r="W1030" s="4">
        <f t="shared" si="107"/>
        <v>-4601</v>
      </c>
      <c r="X1030" s="6">
        <f t="shared" si="108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 t="s">
        <v>45</v>
      </c>
      <c r="F1031" s="7" t="s">
        <v>46</v>
      </c>
      <c r="G1031" s="7" t="s">
        <v>999</v>
      </c>
      <c r="H1031" s="7" t="s">
        <v>902</v>
      </c>
      <c r="I1031" s="7" t="s">
        <v>74</v>
      </c>
      <c r="J1031" s="7" t="s">
        <v>75</v>
      </c>
      <c r="K1031" s="7" t="s">
        <v>76</v>
      </c>
      <c r="L1031" s="7" t="s">
        <v>77</v>
      </c>
      <c r="M1031" s="8">
        <v>750</v>
      </c>
      <c r="N1031" s="8">
        <v>750</v>
      </c>
      <c r="O1031" s="8">
        <v>0</v>
      </c>
      <c r="P1031" s="8">
        <v>433.18</v>
      </c>
      <c r="Q1031" s="8">
        <v>433.18</v>
      </c>
      <c r="R1031" s="8">
        <v>750</v>
      </c>
      <c r="S1031" s="4">
        <f t="shared" si="103"/>
        <v>316.82</v>
      </c>
      <c r="T1031" s="6">
        <f t="shared" si="104"/>
        <v>0.5776</v>
      </c>
      <c r="U1031" s="4">
        <f t="shared" si="105"/>
        <v>316.82</v>
      </c>
      <c r="V1031" s="6">
        <f t="shared" si="106"/>
        <v>0.5776</v>
      </c>
      <c r="W1031" s="4">
        <f t="shared" si="107"/>
        <v>316.82</v>
      </c>
      <c r="X1031" s="6">
        <f t="shared" si="108"/>
        <v>0.5776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 t="s">
        <v>45</v>
      </c>
      <c r="F1032" s="7" t="s">
        <v>46</v>
      </c>
      <c r="G1032" s="7" t="s">
        <v>999</v>
      </c>
      <c r="H1032" s="7" t="s">
        <v>902</v>
      </c>
      <c r="I1032" s="7" t="s">
        <v>74</v>
      </c>
      <c r="J1032" s="7" t="s">
        <v>75</v>
      </c>
      <c r="K1032" s="7" t="s">
        <v>141</v>
      </c>
      <c r="L1032" s="7" t="s">
        <v>278</v>
      </c>
      <c r="M1032" s="8">
        <v>117000</v>
      </c>
      <c r="N1032" s="8">
        <v>125000</v>
      </c>
      <c r="O1032" s="8">
        <v>0</v>
      </c>
      <c r="P1032" s="8">
        <v>122952.57</v>
      </c>
      <c r="Q1032" s="8">
        <v>122952.57</v>
      </c>
      <c r="R1032" s="8">
        <v>122000</v>
      </c>
      <c r="S1032" s="4">
        <f t="shared" si="103"/>
        <v>-5952.570000000007</v>
      </c>
      <c r="T1032" s="6">
        <f t="shared" si="104"/>
        <v>1.0508999999999999</v>
      </c>
      <c r="U1032" s="4">
        <f t="shared" si="105"/>
        <v>2047.429999999993</v>
      </c>
      <c r="V1032" s="6">
        <f t="shared" si="106"/>
        <v>0.98360000000000003</v>
      </c>
      <c r="W1032" s="4">
        <f t="shared" si="107"/>
        <v>-952.57000000000698</v>
      </c>
      <c r="X1032" s="6">
        <f t="shared" si="108"/>
        <v>1.0078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 t="s">
        <v>45</v>
      </c>
      <c r="F1033" s="7" t="s">
        <v>46</v>
      </c>
      <c r="G1033" s="7" t="s">
        <v>999</v>
      </c>
      <c r="H1033" s="7" t="s">
        <v>902</v>
      </c>
      <c r="I1033" s="7" t="s">
        <v>74</v>
      </c>
      <c r="J1033" s="7" t="s">
        <v>75</v>
      </c>
      <c r="K1033" s="7" t="s">
        <v>279</v>
      </c>
      <c r="L1033" s="7" t="s">
        <v>1012</v>
      </c>
      <c r="M1033" s="8">
        <v>25200</v>
      </c>
      <c r="N1033" s="8">
        <v>30200</v>
      </c>
      <c r="O1033" s="8">
        <v>0</v>
      </c>
      <c r="P1033" s="8">
        <v>28887.33</v>
      </c>
      <c r="Q1033" s="8">
        <v>28887.33</v>
      </c>
      <c r="R1033" s="8">
        <v>25200</v>
      </c>
      <c r="S1033" s="4">
        <f t="shared" si="103"/>
        <v>-3687.3300000000017</v>
      </c>
      <c r="T1033" s="6">
        <f t="shared" si="104"/>
        <v>1.1463000000000001</v>
      </c>
      <c r="U1033" s="4">
        <f t="shared" si="105"/>
        <v>1312.6699999999983</v>
      </c>
      <c r="V1033" s="6">
        <f t="shared" si="106"/>
        <v>0.95650000000000002</v>
      </c>
      <c r="W1033" s="4">
        <f t="shared" si="107"/>
        <v>-3687.3300000000017</v>
      </c>
      <c r="X1033" s="6">
        <f t="shared" si="108"/>
        <v>1.1463000000000001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 t="s">
        <v>45</v>
      </c>
      <c r="F1034" s="7" t="s">
        <v>46</v>
      </c>
      <c r="G1034" s="7" t="s">
        <v>999</v>
      </c>
      <c r="H1034" s="7" t="s">
        <v>902</v>
      </c>
      <c r="I1034" s="7" t="s">
        <v>74</v>
      </c>
      <c r="J1034" s="7" t="s">
        <v>75</v>
      </c>
      <c r="K1034" s="7" t="s">
        <v>390</v>
      </c>
      <c r="L1034" s="7" t="s">
        <v>1013</v>
      </c>
      <c r="M1034" s="8">
        <v>700</v>
      </c>
      <c r="N1034" s="8">
        <v>700</v>
      </c>
      <c r="O1034" s="8">
        <v>0</v>
      </c>
      <c r="P1034" s="8">
        <v>700</v>
      </c>
      <c r="Q1034" s="8">
        <v>700</v>
      </c>
      <c r="R1034" s="8">
        <v>700</v>
      </c>
      <c r="S1034" s="4">
        <f t="shared" si="103"/>
        <v>0</v>
      </c>
      <c r="T1034" s="6">
        <f t="shared" si="104"/>
        <v>1</v>
      </c>
      <c r="U1034" s="4">
        <f t="shared" si="105"/>
        <v>0</v>
      </c>
      <c r="V1034" s="6">
        <f t="shared" si="106"/>
        <v>1</v>
      </c>
      <c r="W1034" s="4">
        <f t="shared" si="107"/>
        <v>0</v>
      </c>
      <c r="X1034" s="6">
        <f t="shared" si="108"/>
        <v>1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 t="s">
        <v>45</v>
      </c>
      <c r="F1035" s="7" t="s">
        <v>46</v>
      </c>
      <c r="G1035" s="7" t="s">
        <v>999</v>
      </c>
      <c r="H1035" s="7" t="s">
        <v>902</v>
      </c>
      <c r="I1035" s="7" t="s">
        <v>74</v>
      </c>
      <c r="J1035" s="7" t="s">
        <v>75</v>
      </c>
      <c r="K1035" s="7" t="s">
        <v>247</v>
      </c>
      <c r="L1035" s="7" t="s">
        <v>391</v>
      </c>
      <c r="M1035" s="8">
        <v>300</v>
      </c>
      <c r="N1035" s="8">
        <v>300</v>
      </c>
      <c r="O1035" s="8">
        <v>0</v>
      </c>
      <c r="P1035" s="8">
        <v>300</v>
      </c>
      <c r="Q1035" s="8">
        <v>300</v>
      </c>
      <c r="R1035" s="8">
        <v>300</v>
      </c>
      <c r="S1035" s="4">
        <f t="shared" si="103"/>
        <v>0</v>
      </c>
      <c r="T1035" s="6">
        <f t="shared" si="104"/>
        <v>1</v>
      </c>
      <c r="U1035" s="4">
        <f t="shared" si="105"/>
        <v>0</v>
      </c>
      <c r="V1035" s="6">
        <f t="shared" si="106"/>
        <v>1</v>
      </c>
      <c r="W1035" s="4">
        <f t="shared" si="107"/>
        <v>0</v>
      </c>
      <c r="X1035" s="6">
        <f t="shared" si="108"/>
        <v>1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 t="s">
        <v>45</v>
      </c>
      <c r="F1036" s="7" t="s">
        <v>46</v>
      </c>
      <c r="G1036" s="7" t="s">
        <v>999</v>
      </c>
      <c r="H1036" s="7" t="s">
        <v>902</v>
      </c>
      <c r="I1036" s="7" t="s">
        <v>74</v>
      </c>
      <c r="J1036" s="7" t="s">
        <v>75</v>
      </c>
      <c r="K1036" s="7" t="s">
        <v>174</v>
      </c>
      <c r="L1036" s="7" t="s">
        <v>607</v>
      </c>
      <c r="M1036" s="8">
        <v>3584</v>
      </c>
      <c r="N1036" s="8">
        <v>3584</v>
      </c>
      <c r="O1036" s="8">
        <v>0</v>
      </c>
      <c r="P1036" s="8">
        <v>3522.99</v>
      </c>
      <c r="Q1036" s="8">
        <v>3522.99</v>
      </c>
      <c r="R1036" s="8">
        <v>3584</v>
      </c>
      <c r="S1036" s="4">
        <f t="shared" si="103"/>
        <v>61.010000000000218</v>
      </c>
      <c r="T1036" s="6">
        <f t="shared" si="104"/>
        <v>0.98299999999999998</v>
      </c>
      <c r="U1036" s="4">
        <f t="shared" si="105"/>
        <v>61.010000000000218</v>
      </c>
      <c r="V1036" s="6">
        <f t="shared" si="106"/>
        <v>0.98299999999999998</v>
      </c>
      <c r="W1036" s="4">
        <f t="shared" si="107"/>
        <v>61.010000000000218</v>
      </c>
      <c r="X1036" s="6">
        <f t="shared" si="108"/>
        <v>0.98299999999999998</v>
      </c>
    </row>
    <row r="1037" spans="1:24" x14ac:dyDescent="0.2">
      <c r="A1037">
        <f>IF(AND(ABS(S1037)&gt;Input!$A$3,ABS(1-T1037)&gt;Input!$A$4),MAX($A$3:A1036)+1,"")</f>
        <v>114</v>
      </c>
      <c r="B1037">
        <f>IF(AND(ABS(U1037)&gt;Input!$B$3,ABS(1-V1037)&gt;Input!$B$4),MAX($B$3:B1036)+1,"")</f>
        <v>63</v>
      </c>
      <c r="C1037">
        <f>IF(AND(ABS(W1037)&gt;Input!$C$3,ABS(1-X1037)&gt;Input!$C$4),MAX($C$3:C1036)+1,"")</f>
        <v>121</v>
      </c>
      <c r="D1037" t="str">
        <f>IF(E1037="","",IF(AND(H1037=H1038,J1037=J1038),"",MAX($D$3:D1036)+1))</f>
        <v/>
      </c>
      <c r="E1037" s="7" t="s">
        <v>45</v>
      </c>
      <c r="F1037" s="7" t="s">
        <v>46</v>
      </c>
      <c r="G1037" s="7" t="s">
        <v>999</v>
      </c>
      <c r="H1037" s="7" t="s">
        <v>902</v>
      </c>
      <c r="I1037" s="7" t="s">
        <v>74</v>
      </c>
      <c r="J1037" s="7" t="s">
        <v>75</v>
      </c>
      <c r="K1037" s="7" t="s">
        <v>1014</v>
      </c>
      <c r="L1037" s="7" t="s">
        <v>440</v>
      </c>
      <c r="M1037" s="8">
        <v>241006</v>
      </c>
      <c r="N1037" s="8">
        <v>241006</v>
      </c>
      <c r="O1037" s="8">
        <v>0</v>
      </c>
      <c r="P1037" s="8">
        <v>20708.5</v>
      </c>
      <c r="Q1037" s="8">
        <v>20708.5</v>
      </c>
      <c r="R1037" s="8">
        <v>241006</v>
      </c>
      <c r="S1037" s="4">
        <f t="shared" si="103"/>
        <v>220297.5</v>
      </c>
      <c r="T1037" s="6">
        <f t="shared" si="104"/>
        <v>8.5900000000000004E-2</v>
      </c>
      <c r="U1037" s="4">
        <f t="shared" si="105"/>
        <v>220297.5</v>
      </c>
      <c r="V1037" s="6">
        <f t="shared" si="106"/>
        <v>8.5900000000000004E-2</v>
      </c>
      <c r="W1037" s="4">
        <f t="shared" si="107"/>
        <v>220297.5</v>
      </c>
      <c r="X1037" s="6">
        <f t="shared" si="108"/>
        <v>8.5900000000000004E-2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 t="s">
        <v>45</v>
      </c>
      <c r="F1038" s="7" t="s">
        <v>46</v>
      </c>
      <c r="G1038" s="7" t="s">
        <v>999</v>
      </c>
      <c r="H1038" s="7" t="s">
        <v>902</v>
      </c>
      <c r="I1038" s="7" t="s">
        <v>74</v>
      </c>
      <c r="J1038" s="7" t="s">
        <v>75</v>
      </c>
      <c r="K1038" s="7" t="s">
        <v>154</v>
      </c>
      <c r="L1038" s="7" t="s">
        <v>1015</v>
      </c>
      <c r="M1038" s="8">
        <v>18000</v>
      </c>
      <c r="N1038" s="8">
        <v>13750</v>
      </c>
      <c r="O1038" s="8">
        <v>0</v>
      </c>
      <c r="P1038" s="8">
        <v>13217.01</v>
      </c>
      <c r="Q1038" s="8">
        <v>13217.01</v>
      </c>
      <c r="R1038" s="8">
        <v>18000</v>
      </c>
      <c r="S1038" s="4">
        <f t="shared" si="103"/>
        <v>4782.99</v>
      </c>
      <c r="T1038" s="6">
        <f t="shared" si="104"/>
        <v>0.73429999999999995</v>
      </c>
      <c r="U1038" s="4">
        <f t="shared" si="105"/>
        <v>532.98999999999978</v>
      </c>
      <c r="V1038" s="6">
        <f t="shared" si="106"/>
        <v>0.96120000000000005</v>
      </c>
      <c r="W1038" s="4">
        <f t="shared" si="107"/>
        <v>4782.99</v>
      </c>
      <c r="X1038" s="6">
        <f t="shared" si="108"/>
        <v>0.73429999999999995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 t="s">
        <v>45</v>
      </c>
      <c r="F1039" s="7" t="s">
        <v>46</v>
      </c>
      <c r="G1039" s="7" t="s">
        <v>999</v>
      </c>
      <c r="H1039" s="7" t="s">
        <v>902</v>
      </c>
      <c r="I1039" s="7" t="s">
        <v>74</v>
      </c>
      <c r="J1039" s="7" t="s">
        <v>75</v>
      </c>
      <c r="K1039" s="7" t="s">
        <v>86</v>
      </c>
      <c r="L1039" s="7" t="s">
        <v>87</v>
      </c>
      <c r="M1039" s="8">
        <v>3000</v>
      </c>
      <c r="N1039" s="8">
        <v>2500</v>
      </c>
      <c r="O1039" s="8">
        <v>0</v>
      </c>
      <c r="P1039" s="8">
        <v>2122.1</v>
      </c>
      <c r="Q1039" s="8">
        <v>2122.1</v>
      </c>
      <c r="R1039" s="8">
        <v>3500</v>
      </c>
      <c r="S1039" s="4">
        <f t="shared" si="103"/>
        <v>877.90000000000009</v>
      </c>
      <c r="T1039" s="6">
        <f t="shared" si="104"/>
        <v>0.70740000000000003</v>
      </c>
      <c r="U1039" s="4">
        <f t="shared" si="105"/>
        <v>377.90000000000009</v>
      </c>
      <c r="V1039" s="6">
        <f t="shared" si="106"/>
        <v>0.8488</v>
      </c>
      <c r="W1039" s="4">
        <f t="shared" si="107"/>
        <v>1377.9</v>
      </c>
      <c r="X1039" s="6">
        <f t="shared" si="108"/>
        <v>0.60629999999999995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 t="s">
        <v>45</v>
      </c>
      <c r="F1040" s="7" t="s">
        <v>46</v>
      </c>
      <c r="G1040" s="7" t="s">
        <v>999</v>
      </c>
      <c r="H1040" s="7" t="s">
        <v>902</v>
      </c>
      <c r="I1040" s="7" t="s">
        <v>74</v>
      </c>
      <c r="J1040" s="7" t="s">
        <v>75</v>
      </c>
      <c r="K1040" s="7" t="s">
        <v>255</v>
      </c>
      <c r="L1040" s="7" t="s">
        <v>1016</v>
      </c>
      <c r="M1040" s="8">
        <v>3200</v>
      </c>
      <c r="N1040" s="8">
        <v>3200</v>
      </c>
      <c r="O1040" s="8">
        <v>0</v>
      </c>
      <c r="P1040" s="8">
        <v>3200</v>
      </c>
      <c r="Q1040" s="8">
        <v>3200</v>
      </c>
      <c r="R1040" s="8">
        <v>3200</v>
      </c>
      <c r="S1040" s="4">
        <f t="shared" si="103"/>
        <v>0</v>
      </c>
      <c r="T1040" s="6">
        <f t="shared" si="104"/>
        <v>1</v>
      </c>
      <c r="U1040" s="4">
        <f t="shared" si="105"/>
        <v>0</v>
      </c>
      <c r="V1040" s="6">
        <f t="shared" si="106"/>
        <v>1</v>
      </c>
      <c r="W1040" s="4">
        <f t="shared" si="107"/>
        <v>0</v>
      </c>
      <c r="X1040" s="6">
        <f t="shared" si="108"/>
        <v>1</v>
      </c>
    </row>
    <row r="1041" spans="1:24" x14ac:dyDescent="0.2">
      <c r="A1041">
        <f>IF(AND(ABS(S1041)&gt;Input!$A$3,ABS(1-T1041)&gt;Input!$A$4),MAX($A$3:A1040)+1,"")</f>
        <v>115</v>
      </c>
      <c r="B1041">
        <f>IF(AND(ABS(U1041)&gt;Input!$B$3,ABS(1-V1041)&gt;Input!$B$4),MAX($B$3:B1040)+1,"")</f>
        <v>64</v>
      </c>
      <c r="C1041">
        <f>IF(AND(ABS(W1041)&gt;Input!$C$3,ABS(1-X1041)&gt;Input!$C$4),MAX($C$3:C1040)+1,"")</f>
        <v>122</v>
      </c>
      <c r="D1041" t="str">
        <f>IF(E1041="","",IF(AND(H1041=H1042,J1041=J1042),"",MAX($D$3:D1040)+1))</f>
        <v/>
      </c>
      <c r="E1041" s="7" t="s">
        <v>45</v>
      </c>
      <c r="F1041" s="7" t="s">
        <v>46</v>
      </c>
      <c r="G1041" s="7" t="s">
        <v>999</v>
      </c>
      <c r="H1041" s="7" t="s">
        <v>902</v>
      </c>
      <c r="I1041" s="7" t="s">
        <v>74</v>
      </c>
      <c r="J1041" s="7" t="s">
        <v>75</v>
      </c>
      <c r="K1041" s="7" t="s">
        <v>88</v>
      </c>
      <c r="L1041" s="7" t="s">
        <v>1017</v>
      </c>
      <c r="M1041" s="8">
        <v>21000</v>
      </c>
      <c r="N1041" s="8">
        <v>21000</v>
      </c>
      <c r="O1041" s="8">
        <v>0</v>
      </c>
      <c r="P1041" s="8">
        <v>5471.62</v>
      </c>
      <c r="Q1041" s="8">
        <v>5471.62</v>
      </c>
      <c r="R1041" s="8">
        <v>21000</v>
      </c>
      <c r="S1041" s="4">
        <f t="shared" si="103"/>
        <v>15528.380000000001</v>
      </c>
      <c r="T1041" s="6">
        <f t="shared" si="104"/>
        <v>0.2606</v>
      </c>
      <c r="U1041" s="4">
        <f t="shared" si="105"/>
        <v>15528.380000000001</v>
      </c>
      <c r="V1041" s="6">
        <f t="shared" si="106"/>
        <v>0.2606</v>
      </c>
      <c r="W1041" s="4">
        <f t="shared" si="107"/>
        <v>15528.380000000001</v>
      </c>
      <c r="X1041" s="6">
        <f t="shared" si="108"/>
        <v>0.2606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 t="s">
        <v>45</v>
      </c>
      <c r="F1042" s="7" t="s">
        <v>46</v>
      </c>
      <c r="G1042" s="7" t="s">
        <v>999</v>
      </c>
      <c r="H1042" s="7" t="s">
        <v>902</v>
      </c>
      <c r="I1042" s="7" t="s">
        <v>74</v>
      </c>
      <c r="J1042" s="7" t="s">
        <v>75</v>
      </c>
      <c r="K1042" s="7" t="s">
        <v>90</v>
      </c>
      <c r="L1042" s="7" t="s">
        <v>91</v>
      </c>
      <c r="M1042" s="8">
        <v>500</v>
      </c>
      <c r="N1042" s="8">
        <v>500</v>
      </c>
      <c r="O1042" s="8">
        <v>0</v>
      </c>
      <c r="P1042" s="8">
        <v>456.7</v>
      </c>
      <c r="Q1042" s="8">
        <v>456.7</v>
      </c>
      <c r="R1042" s="8">
        <v>500</v>
      </c>
      <c r="S1042" s="4">
        <f t="shared" si="103"/>
        <v>43.300000000000011</v>
      </c>
      <c r="T1042" s="6">
        <f t="shared" si="104"/>
        <v>0.91339999999999999</v>
      </c>
      <c r="U1042" s="4">
        <f t="shared" si="105"/>
        <v>43.300000000000011</v>
      </c>
      <c r="V1042" s="6">
        <f t="shared" si="106"/>
        <v>0.91339999999999999</v>
      </c>
      <c r="W1042" s="4">
        <f t="shared" si="107"/>
        <v>43.300000000000011</v>
      </c>
      <c r="X1042" s="6">
        <f t="shared" si="108"/>
        <v>0.91339999999999999</v>
      </c>
    </row>
    <row r="1043" spans="1:24" x14ac:dyDescent="0.2">
      <c r="A1043">
        <f>IF(AND(ABS(S1043)&gt;Input!$A$3,ABS(1-T1043)&gt;Input!$A$4),MAX($A$3:A1042)+1,"")</f>
        <v>116</v>
      </c>
      <c r="B1043" t="str">
        <f>IF(AND(ABS(U1043)&gt;Input!$B$3,ABS(1-V1043)&gt;Input!$B$4),MAX($B$3:B1042)+1,"")</f>
        <v/>
      </c>
      <c r="C1043">
        <f>IF(AND(ABS(W1043)&gt;Input!$C$3,ABS(1-X1043)&gt;Input!$C$4),MAX($C$3:C1042)+1,"")</f>
        <v>123</v>
      </c>
      <c r="D1043" t="str">
        <f>IF(E1043="","",IF(AND(H1043=H1044,J1043=J1044),"",MAX($D$3:D1042)+1))</f>
        <v/>
      </c>
      <c r="E1043" s="7" t="s">
        <v>45</v>
      </c>
      <c r="F1043" s="7" t="s">
        <v>46</v>
      </c>
      <c r="G1043" s="7" t="s">
        <v>999</v>
      </c>
      <c r="H1043" s="7" t="s">
        <v>902</v>
      </c>
      <c r="I1043" s="7" t="s">
        <v>74</v>
      </c>
      <c r="J1043" s="7" t="s">
        <v>75</v>
      </c>
      <c r="K1043" s="7" t="s">
        <v>158</v>
      </c>
      <c r="L1043" s="7" t="s">
        <v>1018</v>
      </c>
      <c r="M1043" s="8">
        <v>205000</v>
      </c>
      <c r="N1043" s="8">
        <v>166500</v>
      </c>
      <c r="O1043" s="8">
        <v>0</v>
      </c>
      <c r="P1043" s="8">
        <v>162416.07</v>
      </c>
      <c r="Q1043" s="8">
        <v>162416.07</v>
      </c>
      <c r="R1043" s="8">
        <v>205000</v>
      </c>
      <c r="S1043" s="4">
        <f t="shared" si="103"/>
        <v>42583.929999999993</v>
      </c>
      <c r="T1043" s="6">
        <f t="shared" si="104"/>
        <v>0.7923</v>
      </c>
      <c r="U1043" s="4">
        <f t="shared" si="105"/>
        <v>4083.929999999993</v>
      </c>
      <c r="V1043" s="6">
        <f t="shared" si="106"/>
        <v>0.97550000000000003</v>
      </c>
      <c r="W1043" s="4">
        <f t="shared" si="107"/>
        <v>42583.929999999993</v>
      </c>
      <c r="X1043" s="6">
        <f t="shared" si="108"/>
        <v>0.7923</v>
      </c>
    </row>
    <row r="1044" spans="1:24" x14ac:dyDescent="0.2">
      <c r="A1044">
        <f>IF(AND(ABS(S1044)&gt;Input!$A$3,ABS(1-T1044)&gt;Input!$A$4),MAX($A$3:A1043)+1,"")</f>
        <v>117</v>
      </c>
      <c r="B1044">
        <f>IF(AND(ABS(U1044)&gt;Input!$B$3,ABS(1-V1044)&gt;Input!$B$4),MAX($B$3:B1043)+1,"")</f>
        <v>65</v>
      </c>
      <c r="C1044">
        <f>IF(AND(ABS(W1044)&gt;Input!$C$3,ABS(1-X1044)&gt;Input!$C$4),MAX($C$3:C1043)+1,"")</f>
        <v>124</v>
      </c>
      <c r="D1044" t="str">
        <f>IF(E1044="","",IF(AND(H1044=H1045,J1044=J1045),"",MAX($D$3:D1043)+1))</f>
        <v/>
      </c>
      <c r="E1044" s="7" t="s">
        <v>45</v>
      </c>
      <c r="F1044" s="7" t="s">
        <v>46</v>
      </c>
      <c r="G1044" s="7" t="s">
        <v>999</v>
      </c>
      <c r="H1044" s="7" t="s">
        <v>902</v>
      </c>
      <c r="I1044" s="7" t="s">
        <v>74</v>
      </c>
      <c r="J1044" s="7" t="s">
        <v>75</v>
      </c>
      <c r="K1044" s="7" t="s">
        <v>198</v>
      </c>
      <c r="L1044" s="7" t="s">
        <v>1019</v>
      </c>
      <c r="M1044" s="8">
        <v>580000</v>
      </c>
      <c r="N1044" s="8">
        <v>565843</v>
      </c>
      <c r="O1044" s="8">
        <v>0</v>
      </c>
      <c r="P1044" s="8">
        <v>497483.84</v>
      </c>
      <c r="Q1044" s="8">
        <v>497483.84</v>
      </c>
      <c r="R1044" s="8">
        <v>600000</v>
      </c>
      <c r="S1044" s="4">
        <f t="shared" si="103"/>
        <v>82516.159999999974</v>
      </c>
      <c r="T1044" s="6">
        <f t="shared" si="104"/>
        <v>0.85770000000000002</v>
      </c>
      <c r="U1044" s="4">
        <f t="shared" si="105"/>
        <v>68359.159999999974</v>
      </c>
      <c r="V1044" s="6">
        <f t="shared" si="106"/>
        <v>0.87919999999999998</v>
      </c>
      <c r="W1044" s="4">
        <f t="shared" si="107"/>
        <v>102516.15999999997</v>
      </c>
      <c r="X1044" s="6">
        <f t="shared" si="108"/>
        <v>0.82909999999999995</v>
      </c>
    </row>
    <row r="1045" spans="1:24" x14ac:dyDescent="0.2">
      <c r="A1045" t="str">
        <f>IF(AND(ABS(S1045)&gt;Input!$A$3,ABS(1-T1045)&gt;Input!$A$4),MAX($A$3:A1044)+1,"")</f>
        <v/>
      </c>
      <c r="B1045">
        <f>IF(AND(ABS(U1045)&gt;Input!$B$3,ABS(1-V1045)&gt;Input!$B$4),MAX($B$3:B1044)+1,"")</f>
        <v>66</v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 t="s">
        <v>45</v>
      </c>
      <c r="F1045" s="7" t="s">
        <v>46</v>
      </c>
      <c r="G1045" s="7" t="s">
        <v>999</v>
      </c>
      <c r="H1045" s="7" t="s">
        <v>902</v>
      </c>
      <c r="I1045" s="7" t="s">
        <v>74</v>
      </c>
      <c r="J1045" s="7" t="s">
        <v>75</v>
      </c>
      <c r="K1045" s="7" t="s">
        <v>1020</v>
      </c>
      <c r="L1045" s="7" t="s">
        <v>1021</v>
      </c>
      <c r="M1045" s="8">
        <v>85000</v>
      </c>
      <c r="N1045" s="8">
        <v>86712.83</v>
      </c>
      <c r="O1045" s="8">
        <v>0</v>
      </c>
      <c r="P1045" s="8">
        <v>75803.44</v>
      </c>
      <c r="Q1045" s="8">
        <v>75803.44</v>
      </c>
      <c r="R1045" s="8">
        <v>85000</v>
      </c>
      <c r="S1045" s="4">
        <f t="shared" si="103"/>
        <v>9196.5599999999977</v>
      </c>
      <c r="T1045" s="6">
        <f t="shared" si="104"/>
        <v>0.89180000000000004</v>
      </c>
      <c r="U1045" s="4">
        <f t="shared" si="105"/>
        <v>10909.39</v>
      </c>
      <c r="V1045" s="6">
        <f t="shared" si="106"/>
        <v>0.87419999999999998</v>
      </c>
      <c r="W1045" s="4">
        <f t="shared" si="107"/>
        <v>9196.5599999999977</v>
      </c>
      <c r="X1045" s="6">
        <f t="shared" si="108"/>
        <v>0.89180000000000004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 t="s">
        <v>45</v>
      </c>
      <c r="F1046" s="7" t="s">
        <v>46</v>
      </c>
      <c r="G1046" s="7" t="s">
        <v>999</v>
      </c>
      <c r="H1046" s="7" t="s">
        <v>902</v>
      </c>
      <c r="I1046" s="7" t="s">
        <v>74</v>
      </c>
      <c r="J1046" s="7" t="s">
        <v>75</v>
      </c>
      <c r="K1046" s="7" t="s">
        <v>365</v>
      </c>
      <c r="L1046" s="7" t="s">
        <v>1022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  <c r="R1046" s="8">
        <v>0</v>
      </c>
      <c r="S1046" s="4">
        <f t="shared" si="103"/>
        <v>0</v>
      </c>
      <c r="T1046" s="6">
        <f t="shared" si="104"/>
        <v>0</v>
      </c>
      <c r="U1046" s="4">
        <f t="shared" si="105"/>
        <v>0</v>
      </c>
      <c r="V1046" s="6">
        <f t="shared" si="106"/>
        <v>0</v>
      </c>
      <c r="W1046" s="4">
        <f t="shared" si="107"/>
        <v>0</v>
      </c>
      <c r="X1046" s="6">
        <f t="shared" si="108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 t="s">
        <v>45</v>
      </c>
      <c r="F1047" s="7" t="s">
        <v>46</v>
      </c>
      <c r="G1047" s="7" t="s">
        <v>999</v>
      </c>
      <c r="H1047" s="7" t="s">
        <v>902</v>
      </c>
      <c r="I1047" s="7" t="s">
        <v>74</v>
      </c>
      <c r="J1047" s="7" t="s">
        <v>75</v>
      </c>
      <c r="K1047" s="7" t="s">
        <v>92</v>
      </c>
      <c r="L1047" s="7" t="s">
        <v>93</v>
      </c>
      <c r="M1047" s="8">
        <v>2000</v>
      </c>
      <c r="N1047" s="8">
        <v>1000</v>
      </c>
      <c r="O1047" s="8">
        <v>0</v>
      </c>
      <c r="P1047" s="8">
        <v>657.1</v>
      </c>
      <c r="Q1047" s="8">
        <v>657.1</v>
      </c>
      <c r="R1047" s="8">
        <v>2000</v>
      </c>
      <c r="S1047" s="4">
        <f t="shared" si="103"/>
        <v>1342.9</v>
      </c>
      <c r="T1047" s="6">
        <f t="shared" si="104"/>
        <v>0.3286</v>
      </c>
      <c r="U1047" s="4">
        <f t="shared" si="105"/>
        <v>342.9</v>
      </c>
      <c r="V1047" s="6">
        <f t="shared" si="106"/>
        <v>0.65710000000000002</v>
      </c>
      <c r="W1047" s="4">
        <f t="shared" si="107"/>
        <v>1342.9</v>
      </c>
      <c r="X1047" s="6">
        <f t="shared" si="108"/>
        <v>0.3286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 t="s">
        <v>45</v>
      </c>
      <c r="F1048" s="7" t="s">
        <v>46</v>
      </c>
      <c r="G1048" s="7" t="s">
        <v>999</v>
      </c>
      <c r="H1048" s="7" t="s">
        <v>902</v>
      </c>
      <c r="I1048" s="7" t="s">
        <v>74</v>
      </c>
      <c r="J1048" s="7" t="s">
        <v>75</v>
      </c>
      <c r="K1048" s="7" t="s">
        <v>181</v>
      </c>
      <c r="L1048" s="7" t="s">
        <v>182</v>
      </c>
      <c r="M1048" s="8">
        <v>450</v>
      </c>
      <c r="N1048" s="8">
        <v>450</v>
      </c>
      <c r="O1048" s="8">
        <v>0</v>
      </c>
      <c r="P1048" s="8">
        <v>415</v>
      </c>
      <c r="Q1048" s="8">
        <v>415</v>
      </c>
      <c r="R1048" s="8">
        <v>450</v>
      </c>
      <c r="S1048" s="4">
        <f t="shared" si="103"/>
        <v>35</v>
      </c>
      <c r="T1048" s="6">
        <f t="shared" si="104"/>
        <v>0.92220000000000002</v>
      </c>
      <c r="U1048" s="4">
        <f t="shared" si="105"/>
        <v>35</v>
      </c>
      <c r="V1048" s="6">
        <f t="shared" si="106"/>
        <v>0.92220000000000002</v>
      </c>
      <c r="W1048" s="4">
        <f t="shared" si="107"/>
        <v>35</v>
      </c>
      <c r="X1048" s="6">
        <f t="shared" si="108"/>
        <v>0.92220000000000002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 t="s">
        <v>45</v>
      </c>
      <c r="F1049" s="7" t="s">
        <v>46</v>
      </c>
      <c r="G1049" s="7" t="s">
        <v>999</v>
      </c>
      <c r="H1049" s="7" t="s">
        <v>902</v>
      </c>
      <c r="I1049" s="7" t="s">
        <v>74</v>
      </c>
      <c r="J1049" s="7" t="s">
        <v>75</v>
      </c>
      <c r="K1049" s="7" t="s">
        <v>367</v>
      </c>
      <c r="L1049" s="7" t="s">
        <v>368</v>
      </c>
      <c r="M1049" s="8">
        <v>500</v>
      </c>
      <c r="N1049" s="8">
        <v>500</v>
      </c>
      <c r="O1049" s="8">
        <v>0</v>
      </c>
      <c r="P1049" s="8">
        <v>99.79</v>
      </c>
      <c r="Q1049" s="8">
        <v>99.79</v>
      </c>
      <c r="R1049" s="8">
        <v>500</v>
      </c>
      <c r="S1049" s="4">
        <f t="shared" si="103"/>
        <v>400.21</v>
      </c>
      <c r="T1049" s="6">
        <f t="shared" si="104"/>
        <v>0.1996</v>
      </c>
      <c r="U1049" s="4">
        <f t="shared" si="105"/>
        <v>400.21</v>
      </c>
      <c r="V1049" s="6">
        <f t="shared" si="106"/>
        <v>0.1996</v>
      </c>
      <c r="W1049" s="4">
        <f t="shared" si="107"/>
        <v>400.21</v>
      </c>
      <c r="X1049" s="6">
        <f t="shared" si="108"/>
        <v>0.1996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 t="s">
        <v>45</v>
      </c>
      <c r="F1050" s="7" t="s">
        <v>46</v>
      </c>
      <c r="G1050" s="7" t="s">
        <v>999</v>
      </c>
      <c r="H1050" s="7" t="s">
        <v>902</v>
      </c>
      <c r="I1050" s="7" t="s">
        <v>74</v>
      </c>
      <c r="J1050" s="7" t="s">
        <v>75</v>
      </c>
      <c r="K1050" s="7" t="s">
        <v>568</v>
      </c>
      <c r="L1050" s="7" t="s">
        <v>1023</v>
      </c>
      <c r="M1050" s="8">
        <v>15000</v>
      </c>
      <c r="N1050" s="8">
        <v>9300</v>
      </c>
      <c r="O1050" s="8">
        <v>0</v>
      </c>
      <c r="P1050" s="8">
        <v>9300</v>
      </c>
      <c r="Q1050" s="8">
        <v>9300</v>
      </c>
      <c r="R1050" s="8">
        <v>15000</v>
      </c>
      <c r="S1050" s="4">
        <f t="shared" si="103"/>
        <v>5700</v>
      </c>
      <c r="T1050" s="6">
        <f t="shared" si="104"/>
        <v>0.62</v>
      </c>
      <c r="U1050" s="4">
        <f t="shared" si="105"/>
        <v>0</v>
      </c>
      <c r="V1050" s="6">
        <f t="shared" si="106"/>
        <v>1</v>
      </c>
      <c r="W1050" s="4">
        <f t="shared" si="107"/>
        <v>5700</v>
      </c>
      <c r="X1050" s="6">
        <f t="shared" si="108"/>
        <v>0.62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 t="s">
        <v>45</v>
      </c>
      <c r="F1051" s="7" t="s">
        <v>46</v>
      </c>
      <c r="G1051" s="7" t="s">
        <v>999</v>
      </c>
      <c r="H1051" s="7" t="s">
        <v>902</v>
      </c>
      <c r="I1051" s="7" t="s">
        <v>74</v>
      </c>
      <c r="J1051" s="7" t="s">
        <v>75</v>
      </c>
      <c r="K1051" s="7" t="s">
        <v>1024</v>
      </c>
      <c r="L1051" s="7" t="s">
        <v>1025</v>
      </c>
      <c r="M1051" s="8">
        <v>1100</v>
      </c>
      <c r="N1051" s="8">
        <v>1100</v>
      </c>
      <c r="O1051" s="8">
        <v>0</v>
      </c>
      <c r="P1051" s="8">
        <v>731.91</v>
      </c>
      <c r="Q1051" s="8">
        <v>731.91</v>
      </c>
      <c r="R1051" s="8">
        <v>1100</v>
      </c>
      <c r="S1051" s="4">
        <f t="shared" si="103"/>
        <v>368.09000000000003</v>
      </c>
      <c r="T1051" s="6">
        <f t="shared" si="104"/>
        <v>0.66539999999999999</v>
      </c>
      <c r="U1051" s="4">
        <f t="shared" si="105"/>
        <v>368.09000000000003</v>
      </c>
      <c r="V1051" s="6">
        <f t="shared" si="106"/>
        <v>0.66539999999999999</v>
      </c>
      <c r="W1051" s="4">
        <f t="shared" si="107"/>
        <v>368.09000000000003</v>
      </c>
      <c r="X1051" s="6">
        <f t="shared" si="108"/>
        <v>0.66539999999999999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 t="s">
        <v>45</v>
      </c>
      <c r="F1052" s="7" t="s">
        <v>46</v>
      </c>
      <c r="G1052" s="7" t="s">
        <v>999</v>
      </c>
      <c r="H1052" s="7" t="s">
        <v>902</v>
      </c>
      <c r="I1052" s="7" t="s">
        <v>74</v>
      </c>
      <c r="J1052" s="7" t="s">
        <v>75</v>
      </c>
      <c r="K1052" s="7" t="s">
        <v>459</v>
      </c>
      <c r="L1052" s="7" t="s">
        <v>1026</v>
      </c>
      <c r="M1052" s="8">
        <v>2500</v>
      </c>
      <c r="N1052" s="8">
        <v>2500</v>
      </c>
      <c r="O1052" s="8">
        <v>0</v>
      </c>
      <c r="P1052" s="8">
        <v>2381.3000000000002</v>
      </c>
      <c r="Q1052" s="8">
        <v>2381.3000000000002</v>
      </c>
      <c r="R1052" s="8">
        <v>2500</v>
      </c>
      <c r="S1052" s="4">
        <f t="shared" si="103"/>
        <v>118.69999999999982</v>
      </c>
      <c r="T1052" s="6">
        <f t="shared" si="104"/>
        <v>0.95250000000000001</v>
      </c>
      <c r="U1052" s="4">
        <f t="shared" si="105"/>
        <v>118.69999999999982</v>
      </c>
      <c r="V1052" s="6">
        <f t="shared" si="106"/>
        <v>0.95250000000000001</v>
      </c>
      <c r="W1052" s="4">
        <f t="shared" si="107"/>
        <v>118.69999999999982</v>
      </c>
      <c r="X1052" s="6">
        <f t="shared" si="108"/>
        <v>0.95250000000000001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>
        <f>IF(E1053="","",IF(AND(H1053=H1054,J1053=J1054),"",MAX($D$3:D1052)+1))</f>
        <v>123</v>
      </c>
      <c r="E1053" s="7" t="s">
        <v>45</v>
      </c>
      <c r="F1053" s="7" t="s">
        <v>46</v>
      </c>
      <c r="G1053" s="7" t="s">
        <v>999</v>
      </c>
      <c r="H1053" s="7" t="s">
        <v>902</v>
      </c>
      <c r="I1053" s="7" t="s">
        <v>74</v>
      </c>
      <c r="J1053" s="7" t="s">
        <v>75</v>
      </c>
      <c r="K1053" s="7" t="s">
        <v>230</v>
      </c>
      <c r="L1053" s="7" t="s">
        <v>1027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0</v>
      </c>
      <c r="S1053" s="4">
        <f t="shared" si="103"/>
        <v>0</v>
      </c>
      <c r="T1053" s="6">
        <f t="shared" si="104"/>
        <v>0</v>
      </c>
      <c r="U1053" s="4">
        <f t="shared" si="105"/>
        <v>0</v>
      </c>
      <c r="V1053" s="6">
        <f t="shared" si="106"/>
        <v>0</v>
      </c>
      <c r="W1053" s="4">
        <f t="shared" si="107"/>
        <v>0</v>
      </c>
      <c r="X1053" s="6">
        <f t="shared" si="108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>
        <f>IF(E1054="","",IF(AND(H1054=H1055,J1054=J1055),"",MAX($D$3:D1053)+1))</f>
        <v>124</v>
      </c>
      <c r="E1054" s="7" t="s">
        <v>45</v>
      </c>
      <c r="F1054" s="7" t="s">
        <v>46</v>
      </c>
      <c r="G1054" s="7" t="s">
        <v>1028</v>
      </c>
      <c r="H1054" s="7" t="s">
        <v>1029</v>
      </c>
      <c r="I1054" s="7" t="s">
        <v>74</v>
      </c>
      <c r="J1054" s="7" t="s">
        <v>75</v>
      </c>
      <c r="K1054" s="7" t="s">
        <v>1030</v>
      </c>
      <c r="L1054" s="7" t="s">
        <v>1031</v>
      </c>
      <c r="M1054" s="8">
        <v>3000</v>
      </c>
      <c r="N1054" s="8">
        <v>3000</v>
      </c>
      <c r="O1054" s="8">
        <v>0</v>
      </c>
      <c r="P1054" s="8">
        <v>1674.75</v>
      </c>
      <c r="Q1054" s="8">
        <v>1674.75</v>
      </c>
      <c r="R1054" s="8">
        <v>3000</v>
      </c>
      <c r="S1054" s="4">
        <f t="shared" si="103"/>
        <v>1325.25</v>
      </c>
      <c r="T1054" s="6">
        <f t="shared" si="104"/>
        <v>0.55830000000000002</v>
      </c>
      <c r="U1054" s="4">
        <f t="shared" si="105"/>
        <v>1325.25</v>
      </c>
      <c r="V1054" s="6">
        <f t="shared" si="106"/>
        <v>0.55830000000000002</v>
      </c>
      <c r="W1054" s="4">
        <f t="shared" si="107"/>
        <v>1325.25</v>
      </c>
      <c r="X1054" s="6">
        <f t="shared" si="108"/>
        <v>0.55830000000000002</v>
      </c>
    </row>
    <row r="1055" spans="1:24" x14ac:dyDescent="0.2">
      <c r="A1055">
        <f>IF(AND(ABS(S1055)&gt;Input!$A$3,ABS(1-T1055)&gt;Input!$A$4),MAX($A$3:A1054)+1,"")</f>
        <v>118</v>
      </c>
      <c r="B1055" t="str">
        <f>IF(AND(ABS(U1055)&gt;Input!$B$3,ABS(1-V1055)&gt;Input!$B$4),MAX($B$3:B1054)+1,"")</f>
        <v/>
      </c>
      <c r="C1055">
        <f>IF(AND(ABS(W1055)&gt;Input!$C$3,ABS(1-X1055)&gt;Input!$C$4),MAX($C$3:C1054)+1,"")</f>
        <v>125</v>
      </c>
      <c r="D1055" t="str">
        <f>IF(E1055="","",IF(AND(H1055=H1056,J1055=J1056),"",MAX($D$3:D1054)+1))</f>
        <v/>
      </c>
      <c r="E1055" s="7" t="s">
        <v>45</v>
      </c>
      <c r="F1055" s="7" t="s">
        <v>46</v>
      </c>
      <c r="G1055" s="7" t="s">
        <v>1032</v>
      </c>
      <c r="H1055" s="7" t="s">
        <v>1033</v>
      </c>
      <c r="I1055" s="7" t="s">
        <v>49</v>
      </c>
      <c r="J1055" s="7" t="s">
        <v>50</v>
      </c>
      <c r="K1055" s="7" t="s">
        <v>51</v>
      </c>
      <c r="L1055" s="7" t="s">
        <v>1034</v>
      </c>
      <c r="M1055" s="8">
        <v>29742</v>
      </c>
      <c r="N1055" s="8">
        <v>15498</v>
      </c>
      <c r="O1055" s="8">
        <v>0</v>
      </c>
      <c r="P1055" s="8">
        <v>15497.75</v>
      </c>
      <c r="Q1055" s="8">
        <v>15497.75</v>
      </c>
      <c r="R1055" s="8">
        <v>29742</v>
      </c>
      <c r="S1055" s="4">
        <f t="shared" si="103"/>
        <v>14244.25</v>
      </c>
      <c r="T1055" s="6">
        <f t="shared" si="104"/>
        <v>0.52110000000000001</v>
      </c>
      <c r="U1055" s="4">
        <f t="shared" si="105"/>
        <v>0.25</v>
      </c>
      <c r="V1055" s="6">
        <f t="shared" si="106"/>
        <v>1</v>
      </c>
      <c r="W1055" s="4">
        <f t="shared" si="107"/>
        <v>14244.25</v>
      </c>
      <c r="X1055" s="6">
        <f t="shared" si="108"/>
        <v>0.52110000000000001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 t="s">
        <v>45</v>
      </c>
      <c r="F1056" s="7" t="s">
        <v>46</v>
      </c>
      <c r="G1056" s="7" t="s">
        <v>1032</v>
      </c>
      <c r="H1056" s="7" t="s">
        <v>1033</v>
      </c>
      <c r="I1056" s="7" t="s">
        <v>49</v>
      </c>
      <c r="J1056" s="7" t="s">
        <v>50</v>
      </c>
      <c r="K1056" s="7" t="s">
        <v>105</v>
      </c>
      <c r="L1056" s="7" t="s">
        <v>167</v>
      </c>
      <c r="M1056" s="8">
        <v>45083</v>
      </c>
      <c r="N1056" s="8">
        <v>45083</v>
      </c>
      <c r="O1056" s="8">
        <v>0</v>
      </c>
      <c r="P1056" s="8">
        <v>45083</v>
      </c>
      <c r="Q1056" s="8">
        <v>45083</v>
      </c>
      <c r="R1056" s="8">
        <v>45083</v>
      </c>
      <c r="S1056" s="4">
        <f t="shared" si="103"/>
        <v>0</v>
      </c>
      <c r="T1056" s="6">
        <f t="shared" si="104"/>
        <v>1</v>
      </c>
      <c r="U1056" s="4">
        <f t="shared" si="105"/>
        <v>0</v>
      </c>
      <c r="V1056" s="6">
        <f t="shared" si="106"/>
        <v>1</v>
      </c>
      <c r="W1056" s="4">
        <f t="shared" si="107"/>
        <v>0</v>
      </c>
      <c r="X1056" s="6">
        <f t="shared" si="108"/>
        <v>1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 t="s">
        <v>45</v>
      </c>
      <c r="F1057" s="7" t="s">
        <v>46</v>
      </c>
      <c r="G1057" s="7" t="s">
        <v>1032</v>
      </c>
      <c r="H1057" s="7" t="s">
        <v>1033</v>
      </c>
      <c r="I1057" s="7" t="s">
        <v>49</v>
      </c>
      <c r="J1057" s="7" t="s">
        <v>50</v>
      </c>
      <c r="K1057" s="7" t="s">
        <v>106</v>
      </c>
      <c r="L1057" s="7" t="s">
        <v>1035</v>
      </c>
      <c r="M1057" s="8">
        <v>53178</v>
      </c>
      <c r="N1057" s="8">
        <v>53178</v>
      </c>
      <c r="O1057" s="8">
        <v>0</v>
      </c>
      <c r="P1057" s="8">
        <v>53178</v>
      </c>
      <c r="Q1057" s="8">
        <v>53178</v>
      </c>
      <c r="R1057" s="8">
        <v>53178</v>
      </c>
      <c r="S1057" s="4">
        <f t="shared" si="103"/>
        <v>0</v>
      </c>
      <c r="T1057" s="6">
        <f t="shared" si="104"/>
        <v>1</v>
      </c>
      <c r="U1057" s="4">
        <f t="shared" si="105"/>
        <v>0</v>
      </c>
      <c r="V1057" s="6">
        <f t="shared" si="106"/>
        <v>1</v>
      </c>
      <c r="W1057" s="4">
        <f t="shared" si="107"/>
        <v>0</v>
      </c>
      <c r="X1057" s="6">
        <f t="shared" si="108"/>
        <v>1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>
        <f>IF(AND(ABS(W1058)&gt;Input!$C$3,ABS(1-X1058)&gt;Input!$C$4),MAX($C$3:C1057)+1,"")</f>
        <v>126</v>
      </c>
      <c r="D1058" t="str">
        <f>IF(E1058="","",IF(AND(H1058=H1059,J1058=J1059),"",MAX($D$3:D1057)+1))</f>
        <v/>
      </c>
      <c r="E1058" s="7" t="s">
        <v>45</v>
      </c>
      <c r="F1058" s="7" t="s">
        <v>46</v>
      </c>
      <c r="G1058" s="7" t="s">
        <v>1032</v>
      </c>
      <c r="H1058" s="7" t="s">
        <v>1033</v>
      </c>
      <c r="I1058" s="7" t="s">
        <v>49</v>
      </c>
      <c r="J1058" s="7" t="s">
        <v>50</v>
      </c>
      <c r="K1058" s="7" t="s">
        <v>349</v>
      </c>
      <c r="L1058" s="7" t="s">
        <v>1035</v>
      </c>
      <c r="M1058" s="8">
        <v>41324</v>
      </c>
      <c r="N1058" s="8">
        <v>41824</v>
      </c>
      <c r="O1058" s="8">
        <v>0</v>
      </c>
      <c r="P1058" s="8">
        <v>41824</v>
      </c>
      <c r="Q1058" s="8">
        <v>41824</v>
      </c>
      <c r="R1058" s="8">
        <v>55487</v>
      </c>
      <c r="S1058" s="4">
        <f t="shared" si="103"/>
        <v>-500</v>
      </c>
      <c r="T1058" s="6">
        <f t="shared" si="104"/>
        <v>1.0121</v>
      </c>
      <c r="U1058" s="4">
        <f t="shared" si="105"/>
        <v>0</v>
      </c>
      <c r="V1058" s="6">
        <f t="shared" si="106"/>
        <v>1</v>
      </c>
      <c r="W1058" s="4">
        <f t="shared" si="107"/>
        <v>13663</v>
      </c>
      <c r="X1058" s="6">
        <f t="shared" si="108"/>
        <v>0.75380000000000003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 t="s">
        <v>45</v>
      </c>
      <c r="F1059" s="7" t="s">
        <v>46</v>
      </c>
      <c r="G1059" s="7" t="s">
        <v>1032</v>
      </c>
      <c r="H1059" s="7" t="s">
        <v>1033</v>
      </c>
      <c r="I1059" s="7" t="s">
        <v>49</v>
      </c>
      <c r="J1059" s="7" t="s">
        <v>50</v>
      </c>
      <c r="K1059" s="7" t="s">
        <v>166</v>
      </c>
      <c r="L1059" s="7" t="s">
        <v>1036</v>
      </c>
      <c r="M1059" s="8">
        <v>42239</v>
      </c>
      <c r="N1059" s="8">
        <v>42239</v>
      </c>
      <c r="O1059" s="8">
        <v>0</v>
      </c>
      <c r="P1059" s="8">
        <v>42239</v>
      </c>
      <c r="Q1059" s="8">
        <v>42239</v>
      </c>
      <c r="R1059" s="8">
        <v>42239</v>
      </c>
      <c r="S1059" s="4">
        <f t="shared" si="103"/>
        <v>0</v>
      </c>
      <c r="T1059" s="6">
        <f t="shared" si="104"/>
        <v>1</v>
      </c>
      <c r="U1059" s="4">
        <f t="shared" si="105"/>
        <v>0</v>
      </c>
      <c r="V1059" s="6">
        <f t="shared" si="106"/>
        <v>1</v>
      </c>
      <c r="W1059" s="4">
        <f t="shared" si="107"/>
        <v>0</v>
      </c>
      <c r="X1059" s="6">
        <f t="shared" si="108"/>
        <v>1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 t="s">
        <v>45</v>
      </c>
      <c r="F1060" s="7" t="s">
        <v>46</v>
      </c>
      <c r="G1060" s="7" t="s">
        <v>1032</v>
      </c>
      <c r="H1060" s="7" t="s">
        <v>1033</v>
      </c>
      <c r="I1060" s="7" t="s">
        <v>49</v>
      </c>
      <c r="J1060" s="7" t="s">
        <v>50</v>
      </c>
      <c r="K1060" s="7" t="s">
        <v>1037</v>
      </c>
      <c r="L1060" s="7" t="s">
        <v>383</v>
      </c>
      <c r="M1060" s="8">
        <v>77270</v>
      </c>
      <c r="N1060" s="8">
        <v>77270</v>
      </c>
      <c r="O1060" s="8">
        <v>0</v>
      </c>
      <c r="P1060" s="8">
        <v>77270</v>
      </c>
      <c r="Q1060" s="8">
        <v>77270</v>
      </c>
      <c r="R1060" s="8">
        <v>77270</v>
      </c>
      <c r="S1060" s="4">
        <f t="shared" si="103"/>
        <v>0</v>
      </c>
      <c r="T1060" s="6">
        <f t="shared" si="104"/>
        <v>1</v>
      </c>
      <c r="U1060" s="4">
        <f t="shared" si="105"/>
        <v>0</v>
      </c>
      <c r="V1060" s="6">
        <f t="shared" si="106"/>
        <v>1</v>
      </c>
      <c r="W1060" s="4">
        <f t="shared" si="107"/>
        <v>0</v>
      </c>
      <c r="X1060" s="6">
        <f t="shared" si="108"/>
        <v>1</v>
      </c>
    </row>
    <row r="1061" spans="1:24" x14ac:dyDescent="0.2">
      <c r="A1061">
        <f>IF(AND(ABS(S1061)&gt;Input!$A$3,ABS(1-T1061)&gt;Input!$A$4),MAX($A$3:A1060)+1,"")</f>
        <v>119</v>
      </c>
      <c r="B1061" t="str">
        <f>IF(AND(ABS(U1061)&gt;Input!$B$3,ABS(1-V1061)&gt;Input!$B$4),MAX($B$3:B1060)+1,"")</f>
        <v/>
      </c>
      <c r="C1061">
        <f>IF(AND(ABS(W1061)&gt;Input!$C$3,ABS(1-X1061)&gt;Input!$C$4),MAX($C$3:C1060)+1,"")</f>
        <v>127</v>
      </c>
      <c r="D1061" t="str">
        <f>IF(E1061="","",IF(AND(H1061=H1062,J1061=J1062),"",MAX($D$3:D1060)+1))</f>
        <v/>
      </c>
      <c r="E1061" s="7" t="s">
        <v>45</v>
      </c>
      <c r="F1061" s="7" t="s">
        <v>46</v>
      </c>
      <c r="G1061" s="7" t="s">
        <v>1032</v>
      </c>
      <c r="H1061" s="7" t="s">
        <v>1033</v>
      </c>
      <c r="I1061" s="7" t="s">
        <v>49</v>
      </c>
      <c r="J1061" s="7" t="s">
        <v>50</v>
      </c>
      <c r="K1061" s="7" t="s">
        <v>811</v>
      </c>
      <c r="L1061" s="7" t="s">
        <v>1038</v>
      </c>
      <c r="M1061" s="8">
        <v>2000</v>
      </c>
      <c r="N1061" s="8">
        <v>60611</v>
      </c>
      <c r="O1061" s="8">
        <v>0</v>
      </c>
      <c r="P1061" s="8">
        <v>60611</v>
      </c>
      <c r="Q1061" s="8">
        <v>60611</v>
      </c>
      <c r="R1061" s="8">
        <v>2000</v>
      </c>
      <c r="S1061" s="4">
        <f t="shared" si="103"/>
        <v>-58611</v>
      </c>
      <c r="T1061" s="6">
        <f t="shared" si="104"/>
        <v>30.305499999999999</v>
      </c>
      <c r="U1061" s="4">
        <f t="shared" si="105"/>
        <v>0</v>
      </c>
      <c r="V1061" s="6">
        <f t="shared" si="106"/>
        <v>1</v>
      </c>
      <c r="W1061" s="4">
        <f t="shared" si="107"/>
        <v>-58611</v>
      </c>
      <c r="X1061" s="6">
        <f t="shared" si="108"/>
        <v>30.305499999999999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 t="s">
        <v>45</v>
      </c>
      <c r="F1062" s="7" t="s">
        <v>46</v>
      </c>
      <c r="G1062" s="7" t="s">
        <v>1032</v>
      </c>
      <c r="H1062" s="7" t="s">
        <v>1033</v>
      </c>
      <c r="I1062" s="7" t="s">
        <v>49</v>
      </c>
      <c r="J1062" s="7" t="s">
        <v>50</v>
      </c>
      <c r="K1062" s="7" t="s">
        <v>1039</v>
      </c>
      <c r="L1062" s="7" t="s">
        <v>1040</v>
      </c>
      <c r="M1062" s="8">
        <v>44761</v>
      </c>
      <c r="N1062" s="8">
        <v>35072</v>
      </c>
      <c r="O1062" s="8">
        <v>0</v>
      </c>
      <c r="P1062" s="8">
        <v>35071.82</v>
      </c>
      <c r="Q1062" s="8">
        <v>35071.82</v>
      </c>
      <c r="R1062" s="8">
        <v>44761</v>
      </c>
      <c r="S1062" s="4">
        <f t="shared" si="103"/>
        <v>9689.18</v>
      </c>
      <c r="T1062" s="6">
        <f t="shared" si="104"/>
        <v>0.78349999999999997</v>
      </c>
      <c r="U1062" s="4">
        <f t="shared" si="105"/>
        <v>0.18000000000029104</v>
      </c>
      <c r="V1062" s="6">
        <f t="shared" si="106"/>
        <v>1</v>
      </c>
      <c r="W1062" s="4">
        <f t="shared" si="107"/>
        <v>9689.18</v>
      </c>
      <c r="X1062" s="6">
        <f t="shared" si="108"/>
        <v>0.78349999999999997</v>
      </c>
    </row>
    <row r="1063" spans="1:24" x14ac:dyDescent="0.2">
      <c r="A1063">
        <f>IF(AND(ABS(S1063)&gt;Input!$A$3,ABS(1-T1063)&gt;Input!$A$4),MAX($A$3:A1062)+1,"")</f>
        <v>120</v>
      </c>
      <c r="B1063" t="str">
        <f>IF(AND(ABS(U1063)&gt;Input!$B$3,ABS(1-V1063)&gt;Input!$B$4),MAX($B$3:B1062)+1,"")</f>
        <v/>
      </c>
      <c r="C1063">
        <f>IF(AND(ABS(W1063)&gt;Input!$C$3,ABS(1-X1063)&gt;Input!$C$4),MAX($C$3:C1062)+1,"")</f>
        <v>128</v>
      </c>
      <c r="D1063" t="str">
        <f>IF(E1063="","",IF(AND(H1063=H1064,J1063=J1064),"",MAX($D$3:D1062)+1))</f>
        <v/>
      </c>
      <c r="E1063" s="7" t="s">
        <v>45</v>
      </c>
      <c r="F1063" s="7" t="s">
        <v>46</v>
      </c>
      <c r="G1063" s="7" t="s">
        <v>1032</v>
      </c>
      <c r="H1063" s="7" t="s">
        <v>1033</v>
      </c>
      <c r="I1063" s="7" t="s">
        <v>49</v>
      </c>
      <c r="J1063" s="7" t="s">
        <v>50</v>
      </c>
      <c r="K1063" s="7" t="s">
        <v>1041</v>
      </c>
      <c r="L1063" s="7" t="s">
        <v>1042</v>
      </c>
      <c r="M1063" s="8">
        <v>59419</v>
      </c>
      <c r="N1063" s="8">
        <v>49096</v>
      </c>
      <c r="O1063" s="8">
        <v>0</v>
      </c>
      <c r="P1063" s="8">
        <v>49096</v>
      </c>
      <c r="Q1063" s="8">
        <v>49096</v>
      </c>
      <c r="R1063" s="8">
        <v>59419</v>
      </c>
      <c r="S1063" s="4">
        <f t="shared" si="103"/>
        <v>10323</v>
      </c>
      <c r="T1063" s="6">
        <f t="shared" si="104"/>
        <v>0.82630000000000003</v>
      </c>
      <c r="U1063" s="4">
        <f t="shared" si="105"/>
        <v>0</v>
      </c>
      <c r="V1063" s="6">
        <f t="shared" si="106"/>
        <v>1</v>
      </c>
      <c r="W1063" s="4">
        <f t="shared" si="107"/>
        <v>10323</v>
      </c>
      <c r="X1063" s="6">
        <f t="shared" si="108"/>
        <v>0.82630000000000003</v>
      </c>
    </row>
    <row r="1064" spans="1:24" x14ac:dyDescent="0.2">
      <c r="A1064">
        <f>IF(AND(ABS(S1064)&gt;Input!$A$3,ABS(1-T1064)&gt;Input!$A$4),MAX($A$3:A1063)+1,"")</f>
        <v>121</v>
      </c>
      <c r="B1064" t="str">
        <f>IF(AND(ABS(U1064)&gt;Input!$B$3,ABS(1-V1064)&gt;Input!$B$4),MAX($B$3:B1063)+1,"")</f>
        <v/>
      </c>
      <c r="C1064">
        <f>IF(AND(ABS(W1064)&gt;Input!$C$3,ABS(1-X1064)&gt;Input!$C$4),MAX($C$3:C1063)+1,"")</f>
        <v>129</v>
      </c>
      <c r="D1064" t="str">
        <f>IF(E1064="","",IF(AND(H1064=H1065,J1064=J1065),"",MAX($D$3:D1063)+1))</f>
        <v/>
      </c>
      <c r="E1064" s="7" t="s">
        <v>45</v>
      </c>
      <c r="F1064" s="7" t="s">
        <v>46</v>
      </c>
      <c r="G1064" s="7" t="s">
        <v>1032</v>
      </c>
      <c r="H1064" s="7" t="s">
        <v>1033</v>
      </c>
      <c r="I1064" s="7" t="s">
        <v>49</v>
      </c>
      <c r="J1064" s="7" t="s">
        <v>50</v>
      </c>
      <c r="K1064" s="7" t="s">
        <v>1043</v>
      </c>
      <c r="L1064" s="7" t="s">
        <v>1035</v>
      </c>
      <c r="M1064" s="8">
        <v>53178</v>
      </c>
      <c r="N1064" s="8">
        <v>39880</v>
      </c>
      <c r="O1064" s="8">
        <v>0</v>
      </c>
      <c r="P1064" s="8">
        <v>32320.49</v>
      </c>
      <c r="Q1064" s="8">
        <v>32320.49</v>
      </c>
      <c r="R1064" s="8">
        <v>53178</v>
      </c>
      <c r="S1064" s="4">
        <f t="shared" si="103"/>
        <v>20857.509999999998</v>
      </c>
      <c r="T1064" s="6">
        <f t="shared" si="104"/>
        <v>0.60780000000000001</v>
      </c>
      <c r="U1064" s="4">
        <f t="shared" si="105"/>
        <v>7559.5099999999984</v>
      </c>
      <c r="V1064" s="6">
        <f t="shared" si="106"/>
        <v>0.81040000000000001</v>
      </c>
      <c r="W1064" s="4">
        <f t="shared" si="107"/>
        <v>20857.509999999998</v>
      </c>
      <c r="X1064" s="6">
        <f t="shared" si="108"/>
        <v>0.60780000000000001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 t="s">
        <v>45</v>
      </c>
      <c r="F1065" s="7" t="s">
        <v>46</v>
      </c>
      <c r="G1065" s="7" t="s">
        <v>1032</v>
      </c>
      <c r="H1065" s="7" t="s">
        <v>1033</v>
      </c>
      <c r="I1065" s="7" t="s">
        <v>49</v>
      </c>
      <c r="J1065" s="7" t="s">
        <v>50</v>
      </c>
      <c r="K1065" s="7" t="s">
        <v>1044</v>
      </c>
      <c r="L1065" s="7" t="s">
        <v>1035</v>
      </c>
      <c r="M1065" s="8">
        <v>43133</v>
      </c>
      <c r="N1065" s="8">
        <v>43133</v>
      </c>
      <c r="O1065" s="8">
        <v>0</v>
      </c>
      <c r="P1065" s="8">
        <v>43133</v>
      </c>
      <c r="Q1065" s="8">
        <v>43133</v>
      </c>
      <c r="R1065" s="8">
        <v>43133</v>
      </c>
      <c r="S1065" s="4">
        <f t="shared" si="103"/>
        <v>0</v>
      </c>
      <c r="T1065" s="6">
        <f t="shared" si="104"/>
        <v>1</v>
      </c>
      <c r="U1065" s="4">
        <f t="shared" si="105"/>
        <v>0</v>
      </c>
      <c r="V1065" s="6">
        <f t="shared" si="106"/>
        <v>1</v>
      </c>
      <c r="W1065" s="4">
        <f t="shared" si="107"/>
        <v>0</v>
      </c>
      <c r="X1065" s="6">
        <f t="shared" si="108"/>
        <v>1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 t="s">
        <v>45</v>
      </c>
      <c r="F1066" s="7" t="s">
        <v>46</v>
      </c>
      <c r="G1066" s="7" t="s">
        <v>1032</v>
      </c>
      <c r="H1066" s="7" t="s">
        <v>1033</v>
      </c>
      <c r="I1066" s="7" t="s">
        <v>49</v>
      </c>
      <c r="J1066" s="7" t="s">
        <v>50</v>
      </c>
      <c r="K1066" s="7" t="s">
        <v>1045</v>
      </c>
      <c r="L1066" s="7" t="s">
        <v>1035</v>
      </c>
      <c r="M1066" s="8">
        <v>50369</v>
      </c>
      <c r="N1066" s="8">
        <v>50369</v>
      </c>
      <c r="O1066" s="8">
        <v>0</v>
      </c>
      <c r="P1066" s="8">
        <v>50369</v>
      </c>
      <c r="Q1066" s="8">
        <v>50369</v>
      </c>
      <c r="R1066" s="8">
        <v>50369</v>
      </c>
      <c r="S1066" s="4">
        <f t="shared" si="103"/>
        <v>0</v>
      </c>
      <c r="T1066" s="6">
        <f t="shared" si="104"/>
        <v>1</v>
      </c>
      <c r="U1066" s="4">
        <f t="shared" si="105"/>
        <v>0</v>
      </c>
      <c r="V1066" s="6">
        <f t="shared" si="106"/>
        <v>1</v>
      </c>
      <c r="W1066" s="4">
        <f t="shared" si="107"/>
        <v>0</v>
      </c>
      <c r="X1066" s="6">
        <f t="shared" si="108"/>
        <v>1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 t="s">
        <v>45</v>
      </c>
      <c r="F1067" s="7" t="s">
        <v>46</v>
      </c>
      <c r="G1067" s="7" t="s">
        <v>1032</v>
      </c>
      <c r="H1067" s="7" t="s">
        <v>1033</v>
      </c>
      <c r="I1067" s="7" t="s">
        <v>49</v>
      </c>
      <c r="J1067" s="7" t="s">
        <v>50</v>
      </c>
      <c r="K1067" s="7" t="s">
        <v>1046</v>
      </c>
      <c r="L1067" s="7" t="s">
        <v>1035</v>
      </c>
      <c r="M1067" s="8">
        <v>50869</v>
      </c>
      <c r="N1067" s="8">
        <v>50869</v>
      </c>
      <c r="O1067" s="8">
        <v>0</v>
      </c>
      <c r="P1067" s="8">
        <v>50869</v>
      </c>
      <c r="Q1067" s="8">
        <v>50869</v>
      </c>
      <c r="R1067" s="8">
        <v>50869</v>
      </c>
      <c r="S1067" s="4">
        <f t="shared" si="103"/>
        <v>0</v>
      </c>
      <c r="T1067" s="6">
        <f t="shared" si="104"/>
        <v>1</v>
      </c>
      <c r="U1067" s="4">
        <f t="shared" si="105"/>
        <v>0</v>
      </c>
      <c r="V1067" s="6">
        <f t="shared" si="106"/>
        <v>1</v>
      </c>
      <c r="W1067" s="4">
        <f t="shared" si="107"/>
        <v>0</v>
      </c>
      <c r="X1067" s="6">
        <f t="shared" si="108"/>
        <v>1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 t="s">
        <v>45</v>
      </c>
      <c r="F1068" s="7" t="s">
        <v>46</v>
      </c>
      <c r="G1068" s="7" t="s">
        <v>1032</v>
      </c>
      <c r="H1068" s="7" t="s">
        <v>1033</v>
      </c>
      <c r="I1068" s="7" t="s">
        <v>49</v>
      </c>
      <c r="J1068" s="7" t="s">
        <v>50</v>
      </c>
      <c r="K1068" s="7" t="s">
        <v>1047</v>
      </c>
      <c r="L1068" s="7" t="s">
        <v>1035</v>
      </c>
      <c r="M1068" s="8">
        <v>50869</v>
      </c>
      <c r="N1068" s="8">
        <v>50869</v>
      </c>
      <c r="O1068" s="8">
        <v>0</v>
      </c>
      <c r="P1068" s="8">
        <v>50869</v>
      </c>
      <c r="Q1068" s="8">
        <v>50869</v>
      </c>
      <c r="R1068" s="8">
        <v>50869</v>
      </c>
      <c r="S1068" s="4">
        <f t="shared" si="103"/>
        <v>0</v>
      </c>
      <c r="T1068" s="6">
        <f t="shared" si="104"/>
        <v>1</v>
      </c>
      <c r="U1068" s="4">
        <f t="shared" si="105"/>
        <v>0</v>
      </c>
      <c r="V1068" s="6">
        <f t="shared" si="106"/>
        <v>1</v>
      </c>
      <c r="W1068" s="4">
        <f t="shared" si="107"/>
        <v>0</v>
      </c>
      <c r="X1068" s="6">
        <f t="shared" si="108"/>
        <v>1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 t="s">
        <v>45</v>
      </c>
      <c r="F1069" s="7" t="s">
        <v>46</v>
      </c>
      <c r="G1069" s="7" t="s">
        <v>1032</v>
      </c>
      <c r="H1069" s="7" t="s">
        <v>1033</v>
      </c>
      <c r="I1069" s="7" t="s">
        <v>49</v>
      </c>
      <c r="J1069" s="7" t="s">
        <v>50</v>
      </c>
      <c r="K1069" s="7" t="s">
        <v>1048</v>
      </c>
      <c r="L1069" s="7" t="s">
        <v>1035</v>
      </c>
      <c r="M1069" s="8">
        <v>53678</v>
      </c>
      <c r="N1069" s="8">
        <v>53678</v>
      </c>
      <c r="O1069" s="8">
        <v>0</v>
      </c>
      <c r="P1069" s="8">
        <v>53678</v>
      </c>
      <c r="Q1069" s="8">
        <v>53678</v>
      </c>
      <c r="R1069" s="8">
        <v>53678</v>
      </c>
      <c r="S1069" s="4">
        <f t="shared" si="103"/>
        <v>0</v>
      </c>
      <c r="T1069" s="6">
        <f t="shared" si="104"/>
        <v>1</v>
      </c>
      <c r="U1069" s="4">
        <f t="shared" si="105"/>
        <v>0</v>
      </c>
      <c r="V1069" s="6">
        <f t="shared" si="106"/>
        <v>1</v>
      </c>
      <c r="W1069" s="4">
        <f t="shared" si="107"/>
        <v>0</v>
      </c>
      <c r="X1069" s="6">
        <f t="shared" si="108"/>
        <v>1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 t="s">
        <v>45</v>
      </c>
      <c r="F1070" s="7" t="s">
        <v>46</v>
      </c>
      <c r="G1070" s="7" t="s">
        <v>1032</v>
      </c>
      <c r="H1070" s="7" t="s">
        <v>1033</v>
      </c>
      <c r="I1070" s="7" t="s">
        <v>49</v>
      </c>
      <c r="J1070" s="7" t="s">
        <v>50</v>
      </c>
      <c r="K1070" s="7" t="s">
        <v>1049</v>
      </c>
      <c r="L1070" s="7" t="s">
        <v>1035</v>
      </c>
      <c r="M1070" s="8">
        <v>50369</v>
      </c>
      <c r="N1070" s="8">
        <v>50369</v>
      </c>
      <c r="O1070" s="8">
        <v>0</v>
      </c>
      <c r="P1070" s="8">
        <v>50369</v>
      </c>
      <c r="Q1070" s="8">
        <v>50369</v>
      </c>
      <c r="R1070" s="8">
        <v>50369</v>
      </c>
      <c r="S1070" s="4">
        <f t="shared" si="103"/>
        <v>0</v>
      </c>
      <c r="T1070" s="6">
        <f t="shared" si="104"/>
        <v>1</v>
      </c>
      <c r="U1070" s="4">
        <f t="shared" si="105"/>
        <v>0</v>
      </c>
      <c r="V1070" s="6">
        <f t="shared" si="106"/>
        <v>1</v>
      </c>
      <c r="W1070" s="4">
        <f t="shared" si="107"/>
        <v>0</v>
      </c>
      <c r="X1070" s="6">
        <f t="shared" si="108"/>
        <v>1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 t="s">
        <v>45</v>
      </c>
      <c r="F1071" s="7" t="s">
        <v>46</v>
      </c>
      <c r="G1071" s="7" t="s">
        <v>1032</v>
      </c>
      <c r="H1071" s="7" t="s">
        <v>1033</v>
      </c>
      <c r="I1071" s="7" t="s">
        <v>49</v>
      </c>
      <c r="J1071" s="7" t="s">
        <v>50</v>
      </c>
      <c r="K1071" s="7" t="s">
        <v>1050</v>
      </c>
      <c r="L1071" s="7" t="s">
        <v>1042</v>
      </c>
      <c r="M1071" s="8">
        <v>49545</v>
      </c>
      <c r="N1071" s="8">
        <v>51045</v>
      </c>
      <c r="O1071" s="8">
        <v>0</v>
      </c>
      <c r="P1071" s="8">
        <v>51045</v>
      </c>
      <c r="Q1071" s="8">
        <v>51045</v>
      </c>
      <c r="R1071" s="8">
        <v>49545</v>
      </c>
      <c r="S1071" s="4">
        <f t="shared" si="103"/>
        <v>-1500</v>
      </c>
      <c r="T1071" s="6">
        <f t="shared" si="104"/>
        <v>1.0303</v>
      </c>
      <c r="U1071" s="4">
        <f t="shared" si="105"/>
        <v>0</v>
      </c>
      <c r="V1071" s="6">
        <f t="shared" si="106"/>
        <v>1</v>
      </c>
      <c r="W1071" s="4">
        <f t="shared" si="107"/>
        <v>-1500</v>
      </c>
      <c r="X1071" s="6">
        <f t="shared" si="108"/>
        <v>1.0303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 t="s">
        <v>45</v>
      </c>
      <c r="F1072" s="7" t="s">
        <v>46</v>
      </c>
      <c r="G1072" s="7" t="s">
        <v>1032</v>
      </c>
      <c r="H1072" s="7" t="s">
        <v>1033</v>
      </c>
      <c r="I1072" s="7" t="s">
        <v>49</v>
      </c>
      <c r="J1072" s="7" t="s">
        <v>50</v>
      </c>
      <c r="K1072" s="7" t="s">
        <v>1051</v>
      </c>
      <c r="L1072" s="7" t="s">
        <v>1052</v>
      </c>
      <c r="M1072" s="8">
        <v>49541</v>
      </c>
      <c r="N1072" s="8">
        <v>42309</v>
      </c>
      <c r="O1072" s="8">
        <v>0</v>
      </c>
      <c r="P1072" s="8">
        <v>42309</v>
      </c>
      <c r="Q1072" s="8">
        <v>42309</v>
      </c>
      <c r="R1072" s="8">
        <v>49541</v>
      </c>
      <c r="S1072" s="4">
        <f t="shared" si="103"/>
        <v>7232</v>
      </c>
      <c r="T1072" s="6">
        <f t="shared" si="104"/>
        <v>0.85399999999999998</v>
      </c>
      <c r="U1072" s="4">
        <f t="shared" si="105"/>
        <v>0</v>
      </c>
      <c r="V1072" s="6">
        <f t="shared" si="106"/>
        <v>1</v>
      </c>
      <c r="W1072" s="4">
        <f t="shared" si="107"/>
        <v>7232</v>
      </c>
      <c r="X1072" s="6">
        <f t="shared" si="108"/>
        <v>0.85399999999999998</v>
      </c>
    </row>
    <row r="1073" spans="1:24" x14ac:dyDescent="0.2">
      <c r="A1073">
        <f>IF(AND(ABS(S1073)&gt;Input!$A$3,ABS(1-T1073)&gt;Input!$A$4),MAX($A$3:A1072)+1,"")</f>
        <v>122</v>
      </c>
      <c r="B1073" t="str">
        <f>IF(AND(ABS(U1073)&gt;Input!$B$3,ABS(1-V1073)&gt;Input!$B$4),MAX($B$3:B1072)+1,"")</f>
        <v/>
      </c>
      <c r="C1073">
        <f>IF(AND(ABS(W1073)&gt;Input!$C$3,ABS(1-X1073)&gt;Input!$C$4),MAX($C$3:C1072)+1,"")</f>
        <v>130</v>
      </c>
      <c r="D1073" t="str">
        <f>IF(E1073="","",IF(AND(H1073=H1074,J1073=J1074),"",MAX($D$3:D1072)+1))</f>
        <v/>
      </c>
      <c r="E1073" s="7" t="s">
        <v>45</v>
      </c>
      <c r="F1073" s="7" t="s">
        <v>46</v>
      </c>
      <c r="G1073" s="7" t="s">
        <v>1032</v>
      </c>
      <c r="H1073" s="7" t="s">
        <v>1033</v>
      </c>
      <c r="I1073" s="7" t="s">
        <v>49</v>
      </c>
      <c r="J1073" s="7" t="s">
        <v>50</v>
      </c>
      <c r="K1073" s="7" t="s">
        <v>1053</v>
      </c>
      <c r="L1073" s="7" t="s">
        <v>348</v>
      </c>
      <c r="M1073" s="8">
        <v>68003</v>
      </c>
      <c r="N1073" s="8">
        <v>38563</v>
      </c>
      <c r="O1073" s="8">
        <v>0</v>
      </c>
      <c r="P1073" s="8">
        <v>38561.089999999997</v>
      </c>
      <c r="Q1073" s="8">
        <v>38561.089999999997</v>
      </c>
      <c r="R1073" s="8">
        <v>68003</v>
      </c>
      <c r="S1073" s="4">
        <f t="shared" si="103"/>
        <v>29441.910000000003</v>
      </c>
      <c r="T1073" s="6">
        <f t="shared" si="104"/>
        <v>0.56699999999999995</v>
      </c>
      <c r="U1073" s="4">
        <f t="shared" si="105"/>
        <v>1.9100000000034925</v>
      </c>
      <c r="V1073" s="6">
        <f t="shared" si="106"/>
        <v>1</v>
      </c>
      <c r="W1073" s="4">
        <f t="shared" si="107"/>
        <v>29441.910000000003</v>
      </c>
      <c r="X1073" s="6">
        <f t="shared" si="108"/>
        <v>0.56699999999999995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 t="s">
        <v>45</v>
      </c>
      <c r="F1074" s="7" t="s">
        <v>46</v>
      </c>
      <c r="G1074" s="7" t="s">
        <v>1032</v>
      </c>
      <c r="H1074" s="7" t="s">
        <v>1033</v>
      </c>
      <c r="I1074" s="7" t="s">
        <v>49</v>
      </c>
      <c r="J1074" s="7" t="s">
        <v>50</v>
      </c>
      <c r="K1074" s="7" t="s">
        <v>1054</v>
      </c>
      <c r="L1074" s="7" t="s">
        <v>1055</v>
      </c>
      <c r="M1074" s="8">
        <v>37483</v>
      </c>
      <c r="N1074" s="8">
        <v>37483</v>
      </c>
      <c r="O1074" s="8">
        <v>0</v>
      </c>
      <c r="P1074" s="8">
        <v>36338.879999999997</v>
      </c>
      <c r="Q1074" s="8">
        <v>36338.879999999997</v>
      </c>
      <c r="R1074" s="8">
        <v>37483</v>
      </c>
      <c r="S1074" s="4">
        <f t="shared" si="103"/>
        <v>1144.1200000000026</v>
      </c>
      <c r="T1074" s="6">
        <f t="shared" si="104"/>
        <v>0.96950000000000003</v>
      </c>
      <c r="U1074" s="4">
        <f t="shared" si="105"/>
        <v>1144.1200000000026</v>
      </c>
      <c r="V1074" s="6">
        <f t="shared" si="106"/>
        <v>0.96950000000000003</v>
      </c>
      <c r="W1074" s="4">
        <f t="shared" si="107"/>
        <v>1144.1200000000026</v>
      </c>
      <c r="X1074" s="6">
        <f t="shared" si="108"/>
        <v>0.96950000000000003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 t="s">
        <v>45</v>
      </c>
      <c r="F1075" s="7" t="s">
        <v>46</v>
      </c>
      <c r="G1075" s="7" t="s">
        <v>1032</v>
      </c>
      <c r="H1075" s="7" t="s">
        <v>1033</v>
      </c>
      <c r="I1075" s="7" t="s">
        <v>49</v>
      </c>
      <c r="J1075" s="7" t="s">
        <v>50</v>
      </c>
      <c r="K1075" s="7" t="s">
        <v>199</v>
      </c>
      <c r="L1075" s="7" t="s">
        <v>1056</v>
      </c>
      <c r="M1075" s="8">
        <v>55130</v>
      </c>
      <c r="N1075" s="8">
        <v>55130</v>
      </c>
      <c r="O1075" s="8">
        <v>0</v>
      </c>
      <c r="P1075" s="8">
        <v>55130</v>
      </c>
      <c r="Q1075" s="8">
        <v>55130</v>
      </c>
      <c r="R1075" s="8">
        <v>55130</v>
      </c>
      <c r="S1075" s="4">
        <f t="shared" si="103"/>
        <v>0</v>
      </c>
      <c r="T1075" s="6">
        <f t="shared" si="104"/>
        <v>1</v>
      </c>
      <c r="U1075" s="4">
        <f t="shared" si="105"/>
        <v>0</v>
      </c>
      <c r="V1075" s="6">
        <f t="shared" si="106"/>
        <v>1</v>
      </c>
      <c r="W1075" s="4">
        <f t="shared" si="107"/>
        <v>0</v>
      </c>
      <c r="X1075" s="6">
        <f t="shared" si="108"/>
        <v>1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>
        <f>IF(AND(ABS(W1076)&gt;Input!$C$3,ABS(1-X1076)&gt;Input!$C$4),MAX($C$3:C1075)+1,"")</f>
        <v>131</v>
      </c>
      <c r="D1076" t="str">
        <f>IF(E1076="","",IF(AND(H1076=H1077,J1076=J1077),"",MAX($D$3:D1075)+1))</f>
        <v/>
      </c>
      <c r="E1076" s="7" t="s">
        <v>45</v>
      </c>
      <c r="F1076" s="7" t="s">
        <v>46</v>
      </c>
      <c r="G1076" s="7" t="s">
        <v>1032</v>
      </c>
      <c r="H1076" s="7" t="s">
        <v>1033</v>
      </c>
      <c r="I1076" s="7" t="s">
        <v>49</v>
      </c>
      <c r="J1076" s="7" t="s">
        <v>50</v>
      </c>
      <c r="K1076" s="29" t="s">
        <v>210</v>
      </c>
      <c r="L1076" s="7" t="s">
        <v>1035</v>
      </c>
      <c r="M1076" s="8">
        <v>0</v>
      </c>
      <c r="N1076" s="8">
        <v>0</v>
      </c>
      <c r="O1076" s="8">
        <v>0</v>
      </c>
      <c r="P1076" s="8">
        <v>0</v>
      </c>
      <c r="Q1076" s="8">
        <v>0</v>
      </c>
      <c r="R1076" s="8">
        <v>41324</v>
      </c>
      <c r="S1076" s="4">
        <f t="shared" si="103"/>
        <v>0</v>
      </c>
      <c r="T1076" s="6">
        <f t="shared" si="104"/>
        <v>0</v>
      </c>
      <c r="U1076" s="4">
        <f t="shared" si="105"/>
        <v>0</v>
      </c>
      <c r="V1076" s="6">
        <f t="shared" si="106"/>
        <v>0</v>
      </c>
      <c r="W1076" s="4">
        <f t="shared" si="107"/>
        <v>41324</v>
      </c>
      <c r="X1076" s="6">
        <f t="shared" si="108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 t="s">
        <v>45</v>
      </c>
      <c r="F1077" s="7" t="s">
        <v>46</v>
      </c>
      <c r="G1077" s="7" t="s">
        <v>1032</v>
      </c>
      <c r="H1077" s="7" t="s">
        <v>1033</v>
      </c>
      <c r="I1077" s="7" t="s">
        <v>49</v>
      </c>
      <c r="J1077" s="7" t="s">
        <v>50</v>
      </c>
      <c r="K1077" s="7" t="s">
        <v>1057</v>
      </c>
      <c r="L1077" s="7" t="s">
        <v>783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0</v>
      </c>
      <c r="S1077" s="4">
        <f t="shared" si="103"/>
        <v>0</v>
      </c>
      <c r="T1077" s="6">
        <f t="shared" si="104"/>
        <v>0</v>
      </c>
      <c r="U1077" s="4">
        <f t="shared" si="105"/>
        <v>0</v>
      </c>
      <c r="V1077" s="6">
        <f t="shared" si="106"/>
        <v>0</v>
      </c>
      <c r="W1077" s="4">
        <f t="shared" si="107"/>
        <v>0</v>
      </c>
      <c r="X1077" s="6">
        <f t="shared" si="108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 t="s">
        <v>45</v>
      </c>
      <c r="F1078" s="7" t="s">
        <v>46</v>
      </c>
      <c r="G1078" s="7" t="s">
        <v>1032</v>
      </c>
      <c r="H1078" s="7" t="s">
        <v>1033</v>
      </c>
      <c r="I1078" s="7" t="s">
        <v>49</v>
      </c>
      <c r="J1078" s="7" t="s">
        <v>50</v>
      </c>
      <c r="K1078" s="7" t="s">
        <v>1058</v>
      </c>
      <c r="L1078" s="7" t="s">
        <v>1059</v>
      </c>
      <c r="M1078" s="8">
        <v>38301</v>
      </c>
      <c r="N1078" s="8">
        <v>38301</v>
      </c>
      <c r="O1078" s="8">
        <v>0</v>
      </c>
      <c r="P1078" s="8">
        <v>37273.74</v>
      </c>
      <c r="Q1078" s="8">
        <v>37273.74</v>
      </c>
      <c r="R1078" s="8">
        <v>38301</v>
      </c>
      <c r="S1078" s="4">
        <f t="shared" si="103"/>
        <v>1027.260000000002</v>
      </c>
      <c r="T1078" s="6">
        <f t="shared" si="104"/>
        <v>0.97319999999999995</v>
      </c>
      <c r="U1078" s="4">
        <f t="shared" si="105"/>
        <v>1027.260000000002</v>
      </c>
      <c r="V1078" s="6">
        <f t="shared" si="106"/>
        <v>0.97319999999999995</v>
      </c>
      <c r="W1078" s="4">
        <f t="shared" si="107"/>
        <v>1027.260000000002</v>
      </c>
      <c r="X1078" s="6">
        <f t="shared" si="108"/>
        <v>0.97319999999999995</v>
      </c>
    </row>
    <row r="1079" spans="1:24" x14ac:dyDescent="0.2">
      <c r="A1079">
        <f>IF(AND(ABS(S1079)&gt;Input!$A$3,ABS(1-T1079)&gt;Input!$A$4),MAX($A$3:A1078)+1,"")</f>
        <v>123</v>
      </c>
      <c r="B1079" t="str">
        <f>IF(AND(ABS(U1079)&gt;Input!$B$3,ABS(1-V1079)&gt;Input!$B$4),MAX($B$3:B1078)+1,"")</f>
        <v/>
      </c>
      <c r="C1079">
        <f>IF(AND(ABS(W1079)&gt;Input!$C$3,ABS(1-X1079)&gt;Input!$C$4),MAX($C$3:C1078)+1,"")</f>
        <v>132</v>
      </c>
      <c r="D1079" t="str">
        <f>IF(E1079="","",IF(AND(H1079=H1080,J1079=J1080),"",MAX($D$3:D1078)+1))</f>
        <v/>
      </c>
      <c r="E1079" s="7" t="s">
        <v>45</v>
      </c>
      <c r="F1079" s="7" t="s">
        <v>46</v>
      </c>
      <c r="G1079" s="7" t="s">
        <v>1032</v>
      </c>
      <c r="H1079" s="7" t="s">
        <v>1033</v>
      </c>
      <c r="I1079" s="7" t="s">
        <v>49</v>
      </c>
      <c r="J1079" s="7" t="s">
        <v>50</v>
      </c>
      <c r="K1079" s="7" t="s">
        <v>1445</v>
      </c>
      <c r="L1079" s="7" t="s">
        <v>1446</v>
      </c>
      <c r="M1079" s="8">
        <v>47983</v>
      </c>
      <c r="N1079" s="8">
        <v>0</v>
      </c>
      <c r="O1079" s="8">
        <v>0</v>
      </c>
      <c r="P1079" s="8">
        <v>0</v>
      </c>
      <c r="Q1079" s="8">
        <v>0</v>
      </c>
      <c r="R1079" s="8">
        <v>47983</v>
      </c>
      <c r="S1079" s="4">
        <f t="shared" si="103"/>
        <v>47983</v>
      </c>
      <c r="T1079" s="6">
        <f t="shared" si="104"/>
        <v>0</v>
      </c>
      <c r="U1079" s="4">
        <f t="shared" si="105"/>
        <v>0</v>
      </c>
      <c r="V1079" s="6">
        <f t="shared" si="106"/>
        <v>0</v>
      </c>
      <c r="W1079" s="4">
        <f t="shared" si="107"/>
        <v>47983</v>
      </c>
      <c r="X1079" s="6">
        <f t="shared" si="108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 t="s">
        <v>45</v>
      </c>
      <c r="F1080" s="7" t="s">
        <v>46</v>
      </c>
      <c r="G1080" s="7" t="s">
        <v>1032</v>
      </c>
      <c r="H1080" s="7" t="s">
        <v>1033</v>
      </c>
      <c r="I1080" s="7" t="s">
        <v>49</v>
      </c>
      <c r="J1080" s="7" t="s">
        <v>50</v>
      </c>
      <c r="K1080" s="7" t="s">
        <v>1060</v>
      </c>
      <c r="L1080" s="7" t="s">
        <v>783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4">
        <f t="shared" si="103"/>
        <v>0</v>
      </c>
      <c r="T1080" s="6">
        <f t="shared" si="104"/>
        <v>0</v>
      </c>
      <c r="U1080" s="4">
        <f t="shared" si="105"/>
        <v>0</v>
      </c>
      <c r="V1080" s="6">
        <f t="shared" si="106"/>
        <v>0</v>
      </c>
      <c r="W1080" s="4">
        <f t="shared" si="107"/>
        <v>0</v>
      </c>
      <c r="X1080" s="6">
        <f t="shared" si="108"/>
        <v>0</v>
      </c>
    </row>
    <row r="1081" spans="1:24" x14ac:dyDescent="0.2">
      <c r="A1081">
        <f>IF(AND(ABS(S1081)&gt;Input!$A$3,ABS(1-T1081)&gt;Input!$A$4),MAX($A$3:A1080)+1,"")</f>
        <v>124</v>
      </c>
      <c r="B1081" t="str">
        <f>IF(AND(ABS(U1081)&gt;Input!$B$3,ABS(1-V1081)&gt;Input!$B$4),MAX($B$3:B1080)+1,"")</f>
        <v/>
      </c>
      <c r="C1081">
        <f>IF(AND(ABS(W1081)&gt;Input!$C$3,ABS(1-X1081)&gt;Input!$C$4),MAX($C$3:C1080)+1,"")</f>
        <v>133</v>
      </c>
      <c r="D1081" t="str">
        <f>IF(E1081="","",IF(AND(H1081=H1082,J1081=J1082),"",MAX($D$3:D1080)+1))</f>
        <v/>
      </c>
      <c r="E1081" s="7" t="s">
        <v>45</v>
      </c>
      <c r="F1081" s="7" t="s">
        <v>46</v>
      </c>
      <c r="G1081" s="7" t="s">
        <v>1032</v>
      </c>
      <c r="H1081" s="7" t="s">
        <v>1033</v>
      </c>
      <c r="I1081" s="7" t="s">
        <v>49</v>
      </c>
      <c r="J1081" s="7" t="s">
        <v>50</v>
      </c>
      <c r="K1081" s="7" t="s">
        <v>1061</v>
      </c>
      <c r="L1081" s="7" t="s">
        <v>783</v>
      </c>
      <c r="M1081" s="8">
        <v>29742</v>
      </c>
      <c r="N1081" s="8">
        <v>27499</v>
      </c>
      <c r="O1081" s="8">
        <v>0</v>
      </c>
      <c r="P1081" s="8">
        <v>18114.900000000001</v>
      </c>
      <c r="Q1081" s="8">
        <v>18114.900000000001</v>
      </c>
      <c r="R1081" s="8">
        <v>29742</v>
      </c>
      <c r="S1081" s="4">
        <f t="shared" si="103"/>
        <v>11627.099999999999</v>
      </c>
      <c r="T1081" s="6">
        <f t="shared" si="104"/>
        <v>0.60909999999999997</v>
      </c>
      <c r="U1081" s="4">
        <f t="shared" si="105"/>
        <v>9384.0999999999985</v>
      </c>
      <c r="V1081" s="6">
        <f t="shared" si="106"/>
        <v>0.65869999999999995</v>
      </c>
      <c r="W1081" s="4">
        <f t="shared" si="107"/>
        <v>11627.099999999999</v>
      </c>
      <c r="X1081" s="6">
        <f t="shared" si="108"/>
        <v>0.60909999999999997</v>
      </c>
    </row>
    <row r="1082" spans="1:24" x14ac:dyDescent="0.2">
      <c r="A1082">
        <f>IF(AND(ABS(S1082)&gt;Input!$A$3,ABS(1-T1082)&gt;Input!$A$4),MAX($A$3:A1081)+1,"")</f>
        <v>125</v>
      </c>
      <c r="B1082" t="str">
        <f>IF(AND(ABS(U1082)&gt;Input!$B$3,ABS(1-V1082)&gt;Input!$B$4),MAX($B$3:B1081)+1,"")</f>
        <v/>
      </c>
      <c r="C1082">
        <f>IF(AND(ABS(W1082)&gt;Input!$C$3,ABS(1-X1082)&gt;Input!$C$4),MAX($C$3:C1081)+1,"")</f>
        <v>134</v>
      </c>
      <c r="D1082" t="str">
        <f>IF(E1082="","",IF(AND(H1082=H1083,J1082=J1083),"",MAX($D$3:D1081)+1))</f>
        <v/>
      </c>
      <c r="E1082" s="7" t="s">
        <v>45</v>
      </c>
      <c r="F1082" s="7" t="s">
        <v>46</v>
      </c>
      <c r="G1082" s="7" t="s">
        <v>1032</v>
      </c>
      <c r="H1082" s="7" t="s">
        <v>1033</v>
      </c>
      <c r="I1082" s="7" t="s">
        <v>49</v>
      </c>
      <c r="J1082" s="7" t="s">
        <v>50</v>
      </c>
      <c r="K1082" s="7" t="s">
        <v>1062</v>
      </c>
      <c r="L1082" s="7" t="s">
        <v>783</v>
      </c>
      <c r="M1082" s="8">
        <v>0</v>
      </c>
      <c r="N1082" s="8">
        <v>10222</v>
      </c>
      <c r="O1082" s="8">
        <v>0</v>
      </c>
      <c r="P1082" s="8">
        <v>10221.27</v>
      </c>
      <c r="Q1082" s="8">
        <v>10221.27</v>
      </c>
      <c r="R1082" s="8">
        <v>0</v>
      </c>
      <c r="S1082" s="4">
        <f t="shared" si="103"/>
        <v>-10221.27</v>
      </c>
      <c r="T1082" s="6">
        <f t="shared" si="104"/>
        <v>0</v>
      </c>
      <c r="U1082" s="4">
        <f t="shared" si="105"/>
        <v>0.72999999999956344</v>
      </c>
      <c r="V1082" s="6">
        <f t="shared" si="106"/>
        <v>0.99990000000000001</v>
      </c>
      <c r="W1082" s="4">
        <f t="shared" si="107"/>
        <v>-10221.27</v>
      </c>
      <c r="X1082" s="6">
        <f t="shared" si="108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 t="s">
        <v>45</v>
      </c>
      <c r="F1083" s="7" t="s">
        <v>46</v>
      </c>
      <c r="G1083" s="7" t="s">
        <v>1032</v>
      </c>
      <c r="H1083" s="7" t="s">
        <v>1033</v>
      </c>
      <c r="I1083" s="7" t="s">
        <v>49</v>
      </c>
      <c r="J1083" s="7" t="s">
        <v>50</v>
      </c>
      <c r="K1083" s="7" t="s">
        <v>1063</v>
      </c>
      <c r="L1083" s="7" t="s">
        <v>1064</v>
      </c>
      <c r="M1083" s="8">
        <v>37483</v>
      </c>
      <c r="N1083" s="8">
        <v>37483</v>
      </c>
      <c r="O1083" s="8">
        <v>0</v>
      </c>
      <c r="P1083" s="8">
        <v>37483</v>
      </c>
      <c r="Q1083" s="8">
        <v>37483</v>
      </c>
      <c r="R1083" s="8">
        <v>37483</v>
      </c>
      <c r="S1083" s="4">
        <f t="shared" si="103"/>
        <v>0</v>
      </c>
      <c r="T1083" s="6">
        <f t="shared" si="104"/>
        <v>1</v>
      </c>
      <c r="U1083" s="4">
        <f t="shared" si="105"/>
        <v>0</v>
      </c>
      <c r="V1083" s="6">
        <f t="shared" si="106"/>
        <v>1</v>
      </c>
      <c r="W1083" s="4">
        <f t="shared" si="107"/>
        <v>0</v>
      </c>
      <c r="X1083" s="6">
        <f t="shared" si="108"/>
        <v>1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 t="s">
        <v>45</v>
      </c>
      <c r="F1084" s="7" t="s">
        <v>46</v>
      </c>
      <c r="G1084" s="7" t="s">
        <v>1032</v>
      </c>
      <c r="H1084" s="7" t="s">
        <v>1033</v>
      </c>
      <c r="I1084" s="7" t="s">
        <v>49</v>
      </c>
      <c r="J1084" s="7" t="s">
        <v>50</v>
      </c>
      <c r="K1084" s="7" t="s">
        <v>1065</v>
      </c>
      <c r="L1084" s="7" t="s">
        <v>1052</v>
      </c>
      <c r="M1084" s="8">
        <v>45425</v>
      </c>
      <c r="N1084" s="8">
        <v>45425</v>
      </c>
      <c r="O1084" s="8">
        <v>0</v>
      </c>
      <c r="P1084" s="8">
        <v>45425</v>
      </c>
      <c r="Q1084" s="8">
        <v>45425</v>
      </c>
      <c r="R1084" s="8">
        <v>45425</v>
      </c>
      <c r="S1084" s="4">
        <f t="shared" si="103"/>
        <v>0</v>
      </c>
      <c r="T1084" s="6">
        <f t="shared" si="104"/>
        <v>1</v>
      </c>
      <c r="U1084" s="4">
        <f t="shared" si="105"/>
        <v>0</v>
      </c>
      <c r="V1084" s="6">
        <f t="shared" si="106"/>
        <v>1</v>
      </c>
      <c r="W1084" s="4">
        <f t="shared" si="107"/>
        <v>0</v>
      </c>
      <c r="X1084" s="6">
        <f t="shared" si="108"/>
        <v>1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 t="s">
        <v>45</v>
      </c>
      <c r="F1085" s="7" t="s">
        <v>46</v>
      </c>
      <c r="G1085" s="7" t="s">
        <v>1032</v>
      </c>
      <c r="H1085" s="7" t="s">
        <v>1033</v>
      </c>
      <c r="I1085" s="7" t="s">
        <v>49</v>
      </c>
      <c r="J1085" s="7" t="s">
        <v>50</v>
      </c>
      <c r="K1085" s="7" t="s">
        <v>1066</v>
      </c>
      <c r="L1085" s="7" t="s">
        <v>1035</v>
      </c>
      <c r="M1085" s="8">
        <v>43133</v>
      </c>
      <c r="N1085" s="8">
        <v>43133</v>
      </c>
      <c r="O1085" s="8">
        <v>0</v>
      </c>
      <c r="P1085" s="8">
        <v>38384.379999999997</v>
      </c>
      <c r="Q1085" s="8">
        <v>38384.379999999997</v>
      </c>
      <c r="R1085" s="8">
        <v>43133</v>
      </c>
      <c r="S1085" s="4">
        <f t="shared" si="103"/>
        <v>4748.6200000000026</v>
      </c>
      <c r="T1085" s="6">
        <f t="shared" si="104"/>
        <v>0.88990000000000002</v>
      </c>
      <c r="U1085" s="4">
        <f t="shared" si="105"/>
        <v>4748.6200000000026</v>
      </c>
      <c r="V1085" s="6">
        <f t="shared" si="106"/>
        <v>0.88990000000000002</v>
      </c>
      <c r="W1085" s="4">
        <f t="shared" si="107"/>
        <v>4748.6200000000026</v>
      </c>
      <c r="X1085" s="6">
        <f t="shared" si="108"/>
        <v>0.88990000000000002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 t="s">
        <v>45</v>
      </c>
      <c r="F1086" s="7" t="s">
        <v>46</v>
      </c>
      <c r="G1086" s="7" t="s">
        <v>1032</v>
      </c>
      <c r="H1086" s="7" t="s">
        <v>1033</v>
      </c>
      <c r="I1086" s="7" t="s">
        <v>49</v>
      </c>
      <c r="J1086" s="7" t="s">
        <v>50</v>
      </c>
      <c r="K1086" s="7" t="s">
        <v>1067</v>
      </c>
      <c r="L1086" s="7" t="s">
        <v>1059</v>
      </c>
      <c r="M1086" s="8">
        <v>33706</v>
      </c>
      <c r="N1086" s="8">
        <v>33706</v>
      </c>
      <c r="O1086" s="8">
        <v>0</v>
      </c>
      <c r="P1086" s="8">
        <v>29960.95</v>
      </c>
      <c r="Q1086" s="8">
        <v>29960.95</v>
      </c>
      <c r="R1086" s="8">
        <v>33706</v>
      </c>
      <c r="S1086" s="4">
        <f t="shared" si="103"/>
        <v>3745.0499999999993</v>
      </c>
      <c r="T1086" s="6">
        <f t="shared" si="104"/>
        <v>0.88890000000000002</v>
      </c>
      <c r="U1086" s="4">
        <f t="shared" si="105"/>
        <v>3745.0499999999993</v>
      </c>
      <c r="V1086" s="6">
        <f t="shared" si="106"/>
        <v>0.88890000000000002</v>
      </c>
      <c r="W1086" s="4">
        <f t="shared" si="107"/>
        <v>3745.0499999999993</v>
      </c>
      <c r="X1086" s="6">
        <f t="shared" si="108"/>
        <v>0.88890000000000002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 t="s">
        <v>45</v>
      </c>
      <c r="F1087" s="7" t="s">
        <v>46</v>
      </c>
      <c r="G1087" s="7" t="s">
        <v>1032</v>
      </c>
      <c r="H1087" s="7" t="s">
        <v>1033</v>
      </c>
      <c r="I1087" s="7" t="s">
        <v>49</v>
      </c>
      <c r="J1087" s="7" t="s">
        <v>50</v>
      </c>
      <c r="K1087" s="7" t="s">
        <v>1068</v>
      </c>
      <c r="L1087" s="7" t="s">
        <v>1059</v>
      </c>
      <c r="M1087" s="8">
        <v>35071</v>
      </c>
      <c r="N1087" s="8">
        <v>35071</v>
      </c>
      <c r="O1087" s="8">
        <v>0</v>
      </c>
      <c r="P1087" s="8">
        <v>35071</v>
      </c>
      <c r="Q1087" s="8">
        <v>35071</v>
      </c>
      <c r="R1087" s="8">
        <v>35071</v>
      </c>
      <c r="S1087" s="4">
        <f t="shared" si="103"/>
        <v>0</v>
      </c>
      <c r="T1087" s="6">
        <f t="shared" si="104"/>
        <v>1</v>
      </c>
      <c r="U1087" s="4">
        <f t="shared" si="105"/>
        <v>0</v>
      </c>
      <c r="V1087" s="6">
        <f t="shared" si="106"/>
        <v>1</v>
      </c>
      <c r="W1087" s="4">
        <f t="shared" si="107"/>
        <v>0</v>
      </c>
      <c r="X1087" s="6">
        <f t="shared" si="108"/>
        <v>1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 t="s">
        <v>45</v>
      </c>
      <c r="F1088" s="7" t="s">
        <v>46</v>
      </c>
      <c r="G1088" s="7" t="s">
        <v>1032</v>
      </c>
      <c r="H1088" s="7" t="s">
        <v>1033</v>
      </c>
      <c r="I1088" s="7" t="s">
        <v>49</v>
      </c>
      <c r="J1088" s="7" t="s">
        <v>50</v>
      </c>
      <c r="K1088" s="7" t="s">
        <v>1069</v>
      </c>
      <c r="L1088" s="7" t="s">
        <v>1035</v>
      </c>
      <c r="M1088" s="8">
        <v>53178</v>
      </c>
      <c r="N1088" s="8">
        <v>53178</v>
      </c>
      <c r="O1088" s="8">
        <v>0</v>
      </c>
      <c r="P1088" s="8">
        <v>53178</v>
      </c>
      <c r="Q1088" s="8">
        <v>53178</v>
      </c>
      <c r="R1088" s="8">
        <v>53178</v>
      </c>
      <c r="S1088" s="4">
        <f t="shared" si="103"/>
        <v>0</v>
      </c>
      <c r="T1088" s="6">
        <f t="shared" si="104"/>
        <v>1</v>
      </c>
      <c r="U1088" s="4">
        <f t="shared" si="105"/>
        <v>0</v>
      </c>
      <c r="V1088" s="6">
        <f t="shared" si="106"/>
        <v>1</v>
      </c>
      <c r="W1088" s="4">
        <f t="shared" si="107"/>
        <v>0</v>
      </c>
      <c r="X1088" s="6">
        <f t="shared" si="108"/>
        <v>1</v>
      </c>
    </row>
    <row r="1089" spans="1:24" x14ac:dyDescent="0.2">
      <c r="A1089">
        <f>IF(AND(ABS(S1089)&gt;Input!$A$3,ABS(1-T1089)&gt;Input!$A$4),MAX($A$3:A1088)+1,"")</f>
        <v>126</v>
      </c>
      <c r="B1089" t="str">
        <f>IF(AND(ABS(U1089)&gt;Input!$B$3,ABS(1-V1089)&gt;Input!$B$4),MAX($B$3:B1088)+1,"")</f>
        <v/>
      </c>
      <c r="C1089">
        <f>IF(AND(ABS(W1089)&gt;Input!$C$3,ABS(1-X1089)&gt;Input!$C$4),MAX($C$3:C1088)+1,"")</f>
        <v>135</v>
      </c>
      <c r="D1089" t="str">
        <f>IF(E1089="","",IF(AND(H1089=H1090,J1089=J1090),"",MAX($D$3:D1088)+1))</f>
        <v/>
      </c>
      <c r="E1089" s="7" t="s">
        <v>45</v>
      </c>
      <c r="F1089" s="7" t="s">
        <v>46</v>
      </c>
      <c r="G1089" s="7" t="s">
        <v>1032</v>
      </c>
      <c r="H1089" s="7" t="s">
        <v>1033</v>
      </c>
      <c r="I1089" s="7" t="s">
        <v>49</v>
      </c>
      <c r="J1089" s="7" t="s">
        <v>50</v>
      </c>
      <c r="K1089" s="7" t="s">
        <v>1070</v>
      </c>
      <c r="L1089" s="7" t="s">
        <v>783</v>
      </c>
      <c r="M1089" s="8">
        <v>0</v>
      </c>
      <c r="N1089" s="8">
        <v>15987</v>
      </c>
      <c r="O1089" s="8">
        <v>0</v>
      </c>
      <c r="P1089" s="8">
        <v>10369.799999999999</v>
      </c>
      <c r="Q1089" s="8">
        <v>10369.799999999999</v>
      </c>
      <c r="R1089" s="8">
        <v>0</v>
      </c>
      <c r="S1089" s="4">
        <f t="shared" si="103"/>
        <v>-10369.799999999999</v>
      </c>
      <c r="T1089" s="6">
        <f t="shared" si="104"/>
        <v>0</v>
      </c>
      <c r="U1089" s="4">
        <f t="shared" si="105"/>
        <v>5617.2000000000007</v>
      </c>
      <c r="V1089" s="6">
        <f t="shared" si="106"/>
        <v>0.64859999999999995</v>
      </c>
      <c r="W1089" s="4">
        <f t="shared" si="107"/>
        <v>-10369.799999999999</v>
      </c>
      <c r="X1089" s="6">
        <f t="shared" si="108"/>
        <v>0</v>
      </c>
    </row>
    <row r="1090" spans="1:24" x14ac:dyDescent="0.2">
      <c r="A1090">
        <f>IF(AND(ABS(S1090)&gt;Input!$A$3,ABS(1-T1090)&gt;Input!$A$4),MAX($A$3:A1089)+1,"")</f>
        <v>127</v>
      </c>
      <c r="B1090">
        <f>IF(AND(ABS(U1090)&gt;Input!$B$3,ABS(1-V1090)&gt;Input!$B$4),MAX($B$3:B1089)+1,"")</f>
        <v>67</v>
      </c>
      <c r="C1090">
        <f>IF(AND(ABS(W1090)&gt;Input!$C$3,ABS(1-X1090)&gt;Input!$C$4),MAX($C$3:C1089)+1,"")</f>
        <v>136</v>
      </c>
      <c r="D1090" t="str">
        <f>IF(E1090="","",IF(AND(H1090=H1091,J1090=J1091),"",MAX($D$3:D1089)+1))</f>
        <v/>
      </c>
      <c r="E1090" s="7" t="s">
        <v>45</v>
      </c>
      <c r="F1090" s="7" t="s">
        <v>46</v>
      </c>
      <c r="G1090" s="7" t="s">
        <v>1032</v>
      </c>
      <c r="H1090" s="7" t="s">
        <v>1033</v>
      </c>
      <c r="I1090" s="7" t="s">
        <v>49</v>
      </c>
      <c r="J1090" s="7" t="s">
        <v>50</v>
      </c>
      <c r="K1090" s="7" t="s">
        <v>1071</v>
      </c>
      <c r="L1090" s="7" t="s">
        <v>1059</v>
      </c>
      <c r="M1090" s="8">
        <v>42396</v>
      </c>
      <c r="N1090" s="8">
        <v>42396</v>
      </c>
      <c r="O1090" s="8">
        <v>0</v>
      </c>
      <c r="P1090" s="8">
        <v>30998.400000000001</v>
      </c>
      <c r="Q1090" s="8">
        <v>30998.400000000001</v>
      </c>
      <c r="R1090" s="8">
        <v>42396</v>
      </c>
      <c r="S1090" s="4">
        <f t="shared" si="103"/>
        <v>11397.599999999999</v>
      </c>
      <c r="T1090" s="6">
        <f t="shared" si="104"/>
        <v>0.73119999999999996</v>
      </c>
      <c r="U1090" s="4">
        <f t="shared" si="105"/>
        <v>11397.599999999999</v>
      </c>
      <c r="V1090" s="6">
        <f t="shared" si="106"/>
        <v>0.73119999999999996</v>
      </c>
      <c r="W1090" s="4">
        <f t="shared" si="107"/>
        <v>11397.599999999999</v>
      </c>
      <c r="X1090" s="6">
        <f t="shared" si="108"/>
        <v>0.73119999999999996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 t="s">
        <v>45</v>
      </c>
      <c r="F1091" s="7" t="s">
        <v>46</v>
      </c>
      <c r="G1091" s="7" t="s">
        <v>1032</v>
      </c>
      <c r="H1091" s="7" t="s">
        <v>1033</v>
      </c>
      <c r="I1091" s="7" t="s">
        <v>49</v>
      </c>
      <c r="J1091" s="7" t="s">
        <v>50</v>
      </c>
      <c r="K1091" s="7" t="s">
        <v>1072</v>
      </c>
      <c r="L1091" s="7" t="s">
        <v>1059</v>
      </c>
      <c r="M1091" s="8">
        <v>41031</v>
      </c>
      <c r="N1091" s="8">
        <v>41031</v>
      </c>
      <c r="O1091" s="8">
        <v>0</v>
      </c>
      <c r="P1091" s="8">
        <v>31768.93</v>
      </c>
      <c r="Q1091" s="8">
        <v>31768.93</v>
      </c>
      <c r="R1091" s="8">
        <v>41031</v>
      </c>
      <c r="S1091" s="4">
        <f t="shared" si="103"/>
        <v>9262.07</v>
      </c>
      <c r="T1091" s="6">
        <f t="shared" si="104"/>
        <v>0.77429999999999999</v>
      </c>
      <c r="U1091" s="4">
        <f t="shared" si="105"/>
        <v>9262.07</v>
      </c>
      <c r="V1091" s="6">
        <f t="shared" si="106"/>
        <v>0.77429999999999999</v>
      </c>
      <c r="W1091" s="4">
        <f t="shared" si="107"/>
        <v>9262.07</v>
      </c>
      <c r="X1091" s="6">
        <f t="shared" si="108"/>
        <v>0.77429999999999999</v>
      </c>
    </row>
    <row r="1092" spans="1:24" x14ac:dyDescent="0.2">
      <c r="A1092">
        <f>IF(AND(ABS(S1092)&gt;Input!$A$3,ABS(1-T1092)&gt;Input!$A$4),MAX($A$3:A1091)+1,"")</f>
        <v>128</v>
      </c>
      <c r="B1092" t="str">
        <f>IF(AND(ABS(U1092)&gt;Input!$B$3,ABS(1-V1092)&gt;Input!$B$4),MAX($B$3:B1091)+1,"")</f>
        <v/>
      </c>
      <c r="C1092">
        <f>IF(AND(ABS(W1092)&gt;Input!$C$3,ABS(1-X1092)&gt;Input!$C$4),MAX($C$3:C1091)+1,"")</f>
        <v>137</v>
      </c>
      <c r="D1092" t="str">
        <f>IF(E1092="","",IF(AND(H1092=H1093,J1092=J1093),"",MAX($D$3:D1091)+1))</f>
        <v/>
      </c>
      <c r="E1092" s="7" t="s">
        <v>45</v>
      </c>
      <c r="F1092" s="7" t="s">
        <v>46</v>
      </c>
      <c r="G1092" s="7" t="s">
        <v>1032</v>
      </c>
      <c r="H1092" s="7" t="s">
        <v>1033</v>
      </c>
      <c r="I1092" s="7" t="s">
        <v>49</v>
      </c>
      <c r="J1092" s="7" t="s">
        <v>50</v>
      </c>
      <c r="K1092" s="7" t="s">
        <v>1073</v>
      </c>
      <c r="L1092" s="7" t="s">
        <v>1059</v>
      </c>
      <c r="M1092" s="8">
        <v>36436</v>
      </c>
      <c r="N1092" s="8">
        <v>26436</v>
      </c>
      <c r="O1092" s="8">
        <v>0</v>
      </c>
      <c r="P1092" s="8">
        <v>21163.59</v>
      </c>
      <c r="Q1092" s="8">
        <v>21163.59</v>
      </c>
      <c r="R1092" s="8">
        <v>36436</v>
      </c>
      <c r="S1092" s="4">
        <f t="shared" si="103"/>
        <v>15272.41</v>
      </c>
      <c r="T1092" s="6">
        <f t="shared" si="104"/>
        <v>0.58079999999999998</v>
      </c>
      <c r="U1092" s="4">
        <f t="shared" si="105"/>
        <v>5272.41</v>
      </c>
      <c r="V1092" s="6">
        <f t="shared" si="106"/>
        <v>0.80059999999999998</v>
      </c>
      <c r="W1092" s="4">
        <f t="shared" si="107"/>
        <v>15272.41</v>
      </c>
      <c r="X1092" s="6">
        <f t="shared" si="108"/>
        <v>0.58079999999999998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 t="s">
        <v>45</v>
      </c>
      <c r="F1093" s="7" t="s">
        <v>46</v>
      </c>
      <c r="G1093" s="7" t="s">
        <v>1032</v>
      </c>
      <c r="H1093" s="7" t="s">
        <v>1033</v>
      </c>
      <c r="I1093" s="7" t="s">
        <v>49</v>
      </c>
      <c r="J1093" s="7" t="s">
        <v>50</v>
      </c>
      <c r="K1093" s="7" t="s">
        <v>1074</v>
      </c>
      <c r="L1093" s="7" t="s">
        <v>1059</v>
      </c>
      <c r="M1093" s="8">
        <v>44761</v>
      </c>
      <c r="N1093" s="8">
        <v>44761</v>
      </c>
      <c r="O1093" s="8">
        <v>0</v>
      </c>
      <c r="P1093" s="8">
        <v>44246.49</v>
      </c>
      <c r="Q1093" s="8">
        <v>44246.49</v>
      </c>
      <c r="R1093" s="8">
        <v>44761</v>
      </c>
      <c r="S1093" s="4">
        <f t="shared" ref="S1093:S1156" si="109">M1093-O1093-Q1093</f>
        <v>514.51000000000204</v>
      </c>
      <c r="T1093" s="6">
        <f t="shared" ref="T1093:T1156" si="110">IF(M1093=0,0,ROUND((O1093+Q1093)/M1093,4))</f>
        <v>0.98850000000000005</v>
      </c>
      <c r="U1093" s="4">
        <f t="shared" ref="U1093:U1156" si="111">N1093-O1093-Q1093</f>
        <v>514.51000000000204</v>
      </c>
      <c r="V1093" s="6">
        <f t="shared" ref="V1093:V1156" si="112">IF(N1093=0,0,ROUND((O1093+Q1093)/N1093,4))</f>
        <v>0.98850000000000005</v>
      </c>
      <c r="W1093" s="4">
        <f t="shared" ref="W1093:W1156" si="113">R1093-O1093-Q1093</f>
        <v>514.51000000000204</v>
      </c>
      <c r="X1093" s="6">
        <f t="shared" ref="X1093:X1156" si="114">IF(R1093=0,0,ROUND((O1093+Q1093)/R1093,4))</f>
        <v>0.98850000000000005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 t="s">
        <v>45</v>
      </c>
      <c r="F1094" s="7" t="s">
        <v>46</v>
      </c>
      <c r="G1094" s="7" t="s">
        <v>1032</v>
      </c>
      <c r="H1094" s="7" t="s">
        <v>1033</v>
      </c>
      <c r="I1094" s="7" t="s">
        <v>49</v>
      </c>
      <c r="J1094" s="7" t="s">
        <v>50</v>
      </c>
      <c r="K1094" s="7" t="s">
        <v>1075</v>
      </c>
      <c r="L1094" s="7" t="s">
        <v>914</v>
      </c>
      <c r="M1094" s="8">
        <v>32382</v>
      </c>
      <c r="N1094" s="8">
        <v>32382</v>
      </c>
      <c r="O1094" s="8">
        <v>0</v>
      </c>
      <c r="P1094" s="8">
        <v>32382</v>
      </c>
      <c r="Q1094" s="8">
        <v>32382</v>
      </c>
      <c r="R1094" s="8">
        <v>32382</v>
      </c>
      <c r="S1094" s="4">
        <f t="shared" si="109"/>
        <v>0</v>
      </c>
      <c r="T1094" s="6">
        <f t="shared" si="110"/>
        <v>1</v>
      </c>
      <c r="U1094" s="4">
        <f t="shared" si="111"/>
        <v>0</v>
      </c>
      <c r="V1094" s="6">
        <f t="shared" si="112"/>
        <v>1</v>
      </c>
      <c r="W1094" s="4">
        <f t="shared" si="113"/>
        <v>0</v>
      </c>
      <c r="X1094" s="6">
        <f t="shared" si="114"/>
        <v>1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 t="s">
        <v>45</v>
      </c>
      <c r="F1095" s="7" t="s">
        <v>46</v>
      </c>
      <c r="G1095" s="7" t="s">
        <v>1032</v>
      </c>
      <c r="H1095" s="7" t="s">
        <v>1033</v>
      </c>
      <c r="I1095" s="7" t="s">
        <v>49</v>
      </c>
      <c r="J1095" s="7" t="s">
        <v>50</v>
      </c>
      <c r="K1095" s="7" t="s">
        <v>1076</v>
      </c>
      <c r="L1095" s="7" t="s">
        <v>914</v>
      </c>
      <c r="M1095" s="8">
        <v>28070</v>
      </c>
      <c r="N1095" s="8">
        <v>28070</v>
      </c>
      <c r="O1095" s="8">
        <v>0</v>
      </c>
      <c r="P1095" s="8">
        <v>28070</v>
      </c>
      <c r="Q1095" s="8">
        <v>28070</v>
      </c>
      <c r="R1095" s="8">
        <v>28070</v>
      </c>
      <c r="S1095" s="4">
        <f t="shared" si="109"/>
        <v>0</v>
      </c>
      <c r="T1095" s="6">
        <f t="shared" si="110"/>
        <v>1</v>
      </c>
      <c r="U1095" s="4">
        <f t="shared" si="111"/>
        <v>0</v>
      </c>
      <c r="V1095" s="6">
        <f t="shared" si="112"/>
        <v>1</v>
      </c>
      <c r="W1095" s="4">
        <f t="shared" si="113"/>
        <v>0</v>
      </c>
      <c r="X1095" s="6">
        <f t="shared" si="114"/>
        <v>1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 t="s">
        <v>45</v>
      </c>
      <c r="F1096" s="7" t="s">
        <v>46</v>
      </c>
      <c r="G1096" s="7" t="s">
        <v>1032</v>
      </c>
      <c r="H1096" s="7" t="s">
        <v>1033</v>
      </c>
      <c r="I1096" s="7" t="s">
        <v>49</v>
      </c>
      <c r="J1096" s="7" t="s">
        <v>50</v>
      </c>
      <c r="K1096" s="7" t="s">
        <v>1077</v>
      </c>
      <c r="L1096" s="7" t="s">
        <v>496</v>
      </c>
      <c r="M1096" s="8">
        <v>31915</v>
      </c>
      <c r="N1096" s="8">
        <v>31915</v>
      </c>
      <c r="O1096" s="8">
        <v>0</v>
      </c>
      <c r="P1096" s="8">
        <v>31915.08</v>
      </c>
      <c r="Q1096" s="8">
        <v>31915.08</v>
      </c>
      <c r="R1096" s="8">
        <v>31915</v>
      </c>
      <c r="S1096" s="4">
        <f t="shared" si="109"/>
        <v>-8.000000000174623E-2</v>
      </c>
      <c r="T1096" s="6">
        <f t="shared" si="110"/>
        <v>1</v>
      </c>
      <c r="U1096" s="4">
        <f t="shared" si="111"/>
        <v>-8.000000000174623E-2</v>
      </c>
      <c r="V1096" s="6">
        <f t="shared" si="112"/>
        <v>1</v>
      </c>
      <c r="W1096" s="4">
        <f t="shared" si="113"/>
        <v>-8.000000000174623E-2</v>
      </c>
      <c r="X1096" s="6">
        <f t="shared" si="114"/>
        <v>1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 t="s">
        <v>45</v>
      </c>
      <c r="F1097" s="7" t="s">
        <v>46</v>
      </c>
      <c r="G1097" s="7" t="s">
        <v>1032</v>
      </c>
      <c r="H1097" s="7" t="s">
        <v>1033</v>
      </c>
      <c r="I1097" s="7" t="s">
        <v>49</v>
      </c>
      <c r="J1097" s="7" t="s">
        <v>50</v>
      </c>
      <c r="K1097" s="7" t="s">
        <v>235</v>
      </c>
      <c r="L1097" s="7" t="s">
        <v>1078</v>
      </c>
      <c r="M1097" s="8">
        <v>28070</v>
      </c>
      <c r="N1097" s="8">
        <v>28070</v>
      </c>
      <c r="O1097" s="8">
        <v>0</v>
      </c>
      <c r="P1097" s="8">
        <v>28070</v>
      </c>
      <c r="Q1097" s="8">
        <v>28070</v>
      </c>
      <c r="R1097" s="8">
        <v>28070</v>
      </c>
      <c r="S1097" s="4">
        <f t="shared" si="109"/>
        <v>0</v>
      </c>
      <c r="T1097" s="6">
        <f t="shared" si="110"/>
        <v>1</v>
      </c>
      <c r="U1097" s="4">
        <f t="shared" si="111"/>
        <v>0</v>
      </c>
      <c r="V1097" s="6">
        <f t="shared" si="112"/>
        <v>1</v>
      </c>
      <c r="W1097" s="4">
        <f t="shared" si="113"/>
        <v>0</v>
      </c>
      <c r="X1097" s="6">
        <f t="shared" si="114"/>
        <v>1</v>
      </c>
    </row>
    <row r="1098" spans="1:24" x14ac:dyDescent="0.2">
      <c r="A1098">
        <f>IF(AND(ABS(S1098)&gt;Input!$A$3,ABS(1-T1098)&gt;Input!$A$4),MAX($A$3:A1097)+1,"")</f>
        <v>129</v>
      </c>
      <c r="B1098" t="str">
        <f>IF(AND(ABS(U1098)&gt;Input!$B$3,ABS(1-V1098)&gt;Input!$B$4),MAX($B$3:B1097)+1,"")</f>
        <v/>
      </c>
      <c r="C1098">
        <f>IF(AND(ABS(W1098)&gt;Input!$C$3,ABS(1-X1098)&gt;Input!$C$4),MAX($C$3:C1097)+1,"")</f>
        <v>138</v>
      </c>
      <c r="D1098" t="str">
        <f>IF(E1098="","",IF(AND(H1098=H1099,J1098=J1099),"",MAX($D$3:D1097)+1))</f>
        <v/>
      </c>
      <c r="E1098" s="7" t="s">
        <v>45</v>
      </c>
      <c r="F1098" s="7" t="s">
        <v>46</v>
      </c>
      <c r="G1098" s="7" t="s">
        <v>1032</v>
      </c>
      <c r="H1098" s="7" t="s">
        <v>1033</v>
      </c>
      <c r="I1098" s="7" t="s">
        <v>49</v>
      </c>
      <c r="J1098" s="7" t="s">
        <v>50</v>
      </c>
      <c r="K1098" s="7" t="s">
        <v>1079</v>
      </c>
      <c r="L1098" s="7" t="s">
        <v>1078</v>
      </c>
      <c r="M1098" s="8">
        <v>27117</v>
      </c>
      <c r="N1098" s="8">
        <v>3616</v>
      </c>
      <c r="O1098" s="8">
        <v>0</v>
      </c>
      <c r="P1098" s="8">
        <v>3615.62</v>
      </c>
      <c r="Q1098" s="8">
        <v>3615.62</v>
      </c>
      <c r="R1098" s="8">
        <v>29023</v>
      </c>
      <c r="S1098" s="4">
        <f t="shared" si="109"/>
        <v>23501.38</v>
      </c>
      <c r="T1098" s="6">
        <f t="shared" si="110"/>
        <v>0.1333</v>
      </c>
      <c r="U1098" s="4">
        <f t="shared" si="111"/>
        <v>0.38000000000010914</v>
      </c>
      <c r="V1098" s="6">
        <f t="shared" si="112"/>
        <v>0.99990000000000001</v>
      </c>
      <c r="W1098" s="4">
        <f t="shared" si="113"/>
        <v>25407.38</v>
      </c>
      <c r="X1098" s="6">
        <f t="shared" si="114"/>
        <v>0.1246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 t="s">
        <v>45</v>
      </c>
      <c r="F1099" s="7" t="s">
        <v>46</v>
      </c>
      <c r="G1099" s="7" t="s">
        <v>1032</v>
      </c>
      <c r="H1099" s="7" t="s">
        <v>1033</v>
      </c>
      <c r="I1099" s="7" t="s">
        <v>49</v>
      </c>
      <c r="J1099" s="7" t="s">
        <v>50</v>
      </c>
      <c r="K1099" s="7" t="s">
        <v>1080</v>
      </c>
      <c r="L1099" s="7" t="s">
        <v>914</v>
      </c>
      <c r="M1099" s="8">
        <v>29023</v>
      </c>
      <c r="N1099" s="8">
        <v>29023</v>
      </c>
      <c r="O1099" s="8">
        <v>0</v>
      </c>
      <c r="P1099" s="8">
        <v>29023</v>
      </c>
      <c r="Q1099" s="8">
        <v>29023</v>
      </c>
      <c r="R1099" s="8">
        <v>29023</v>
      </c>
      <c r="S1099" s="4">
        <f t="shared" si="109"/>
        <v>0</v>
      </c>
      <c r="T1099" s="6">
        <f t="shared" si="110"/>
        <v>1</v>
      </c>
      <c r="U1099" s="4">
        <f t="shared" si="111"/>
        <v>0</v>
      </c>
      <c r="V1099" s="6">
        <f t="shared" si="112"/>
        <v>1</v>
      </c>
      <c r="W1099" s="4">
        <f t="shared" si="113"/>
        <v>0</v>
      </c>
      <c r="X1099" s="6">
        <f t="shared" si="114"/>
        <v>1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 t="s">
        <v>45</v>
      </c>
      <c r="F1100" s="7" t="s">
        <v>46</v>
      </c>
      <c r="G1100" s="7" t="s">
        <v>1032</v>
      </c>
      <c r="H1100" s="7" t="s">
        <v>1033</v>
      </c>
      <c r="I1100" s="7" t="s">
        <v>49</v>
      </c>
      <c r="J1100" s="7" t="s">
        <v>50</v>
      </c>
      <c r="K1100" s="7" t="s">
        <v>1081</v>
      </c>
      <c r="L1100" s="7" t="s">
        <v>1035</v>
      </c>
      <c r="M1100" s="8">
        <v>50369</v>
      </c>
      <c r="N1100" s="8">
        <v>50369</v>
      </c>
      <c r="O1100" s="8">
        <v>0</v>
      </c>
      <c r="P1100" s="8">
        <v>49404.160000000003</v>
      </c>
      <c r="Q1100" s="8">
        <v>49404.160000000003</v>
      </c>
      <c r="R1100" s="8">
        <v>50369</v>
      </c>
      <c r="S1100" s="4">
        <f t="shared" si="109"/>
        <v>964.83999999999651</v>
      </c>
      <c r="T1100" s="6">
        <f t="shared" si="110"/>
        <v>0.98080000000000001</v>
      </c>
      <c r="U1100" s="4">
        <f t="shared" si="111"/>
        <v>964.83999999999651</v>
      </c>
      <c r="V1100" s="6">
        <f t="shared" si="112"/>
        <v>0.98080000000000001</v>
      </c>
      <c r="W1100" s="4">
        <f t="shared" si="113"/>
        <v>964.83999999999651</v>
      </c>
      <c r="X1100" s="6">
        <f t="shared" si="114"/>
        <v>0.98080000000000001</v>
      </c>
    </row>
    <row r="1101" spans="1:24" x14ac:dyDescent="0.2">
      <c r="A1101">
        <f>IF(AND(ABS(S1101)&gt;Input!$A$3,ABS(1-T1101)&gt;Input!$A$4),MAX($A$3:A1100)+1,"")</f>
        <v>130</v>
      </c>
      <c r="B1101">
        <f>IF(AND(ABS(U1101)&gt;Input!$B$3,ABS(1-V1101)&gt;Input!$B$4),MAX($B$3:B1100)+1,"")</f>
        <v>68</v>
      </c>
      <c r="C1101">
        <f>IF(AND(ABS(W1101)&gt;Input!$C$3,ABS(1-X1101)&gt;Input!$C$4),MAX($C$3:C1100)+1,"")</f>
        <v>139</v>
      </c>
      <c r="D1101" t="str">
        <f>IF(E1101="","",IF(AND(H1101=H1102,J1101=J1102),"",MAX($D$3:D1100)+1))</f>
        <v/>
      </c>
      <c r="E1101" s="7" t="s">
        <v>45</v>
      </c>
      <c r="F1101" s="7" t="s">
        <v>46</v>
      </c>
      <c r="G1101" s="7" t="s">
        <v>1032</v>
      </c>
      <c r="H1101" s="7" t="s">
        <v>1033</v>
      </c>
      <c r="I1101" s="7" t="s">
        <v>49</v>
      </c>
      <c r="J1101" s="7" t="s">
        <v>50</v>
      </c>
      <c r="K1101" s="7" t="s">
        <v>257</v>
      </c>
      <c r="L1101" s="7" t="s">
        <v>496</v>
      </c>
      <c r="M1101" s="8">
        <v>28771</v>
      </c>
      <c r="N1101" s="8">
        <v>28771</v>
      </c>
      <c r="O1101" s="8">
        <v>0</v>
      </c>
      <c r="P1101" s="8">
        <v>9369.89</v>
      </c>
      <c r="Q1101" s="8">
        <v>9369.89</v>
      </c>
      <c r="R1101" s="8">
        <v>28771</v>
      </c>
      <c r="S1101" s="4">
        <f t="shared" si="109"/>
        <v>19401.11</v>
      </c>
      <c r="T1101" s="6">
        <f t="shared" si="110"/>
        <v>0.32569999999999999</v>
      </c>
      <c r="U1101" s="4">
        <f t="shared" si="111"/>
        <v>19401.11</v>
      </c>
      <c r="V1101" s="6">
        <f t="shared" si="112"/>
        <v>0.32569999999999999</v>
      </c>
      <c r="W1101" s="4">
        <f t="shared" si="113"/>
        <v>19401.11</v>
      </c>
      <c r="X1101" s="6">
        <f t="shared" si="114"/>
        <v>0.32569999999999999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 t="s">
        <v>45</v>
      </c>
      <c r="F1102" s="7" t="s">
        <v>46</v>
      </c>
      <c r="G1102" s="7" t="s">
        <v>1032</v>
      </c>
      <c r="H1102" s="7" t="s">
        <v>1033</v>
      </c>
      <c r="I1102" s="7" t="s">
        <v>49</v>
      </c>
      <c r="J1102" s="7" t="s">
        <v>50</v>
      </c>
      <c r="K1102" s="7" t="s">
        <v>1082</v>
      </c>
      <c r="L1102" s="7" t="s">
        <v>496</v>
      </c>
      <c r="M1102" s="8">
        <v>0</v>
      </c>
      <c r="N1102" s="8">
        <v>0</v>
      </c>
      <c r="O1102" s="8">
        <v>0</v>
      </c>
      <c r="P1102" s="8">
        <v>0</v>
      </c>
      <c r="Q1102" s="8">
        <v>0</v>
      </c>
      <c r="R1102" s="8">
        <v>0</v>
      </c>
      <c r="S1102" s="4">
        <f t="shared" si="109"/>
        <v>0</v>
      </c>
      <c r="T1102" s="6">
        <f t="shared" si="110"/>
        <v>0</v>
      </c>
      <c r="U1102" s="4">
        <f t="shared" si="111"/>
        <v>0</v>
      </c>
      <c r="V1102" s="6">
        <f t="shared" si="112"/>
        <v>0</v>
      </c>
      <c r="W1102" s="4">
        <f t="shared" si="113"/>
        <v>0</v>
      </c>
      <c r="X1102" s="6">
        <f t="shared" si="114"/>
        <v>0</v>
      </c>
    </row>
    <row r="1103" spans="1:24" x14ac:dyDescent="0.2">
      <c r="A1103">
        <f>IF(AND(ABS(S1103)&gt;Input!$A$3,ABS(1-T1103)&gt;Input!$A$4),MAX($A$3:A1102)+1,"")</f>
        <v>131</v>
      </c>
      <c r="B1103" t="str">
        <f>IF(AND(ABS(U1103)&gt;Input!$B$3,ABS(1-V1103)&gt;Input!$B$4),MAX($B$3:B1102)+1,"")</f>
        <v/>
      </c>
      <c r="C1103">
        <f>IF(AND(ABS(W1103)&gt;Input!$C$3,ABS(1-X1103)&gt;Input!$C$4),MAX($C$3:C1102)+1,"")</f>
        <v>140</v>
      </c>
      <c r="D1103" t="str">
        <f>IF(E1103="","",IF(AND(H1103=H1104,J1103=J1104),"",MAX($D$3:D1102)+1))</f>
        <v/>
      </c>
      <c r="E1103" s="7" t="s">
        <v>45</v>
      </c>
      <c r="F1103" s="7" t="s">
        <v>46</v>
      </c>
      <c r="G1103" s="7" t="s">
        <v>1032</v>
      </c>
      <c r="H1103" s="7" t="s">
        <v>1033</v>
      </c>
      <c r="I1103" s="7" t="s">
        <v>49</v>
      </c>
      <c r="J1103" s="7" t="s">
        <v>50</v>
      </c>
      <c r="K1103" s="7" t="s">
        <v>1083</v>
      </c>
      <c r="L1103" s="7" t="s">
        <v>496</v>
      </c>
      <c r="M1103" s="8">
        <v>34011</v>
      </c>
      <c r="N1103" s="8">
        <v>23847</v>
      </c>
      <c r="O1103" s="8">
        <v>0</v>
      </c>
      <c r="P1103" s="8">
        <v>23846.73</v>
      </c>
      <c r="Q1103" s="8">
        <v>23846.73</v>
      </c>
      <c r="R1103" s="8">
        <v>34011</v>
      </c>
      <c r="S1103" s="4">
        <f t="shared" si="109"/>
        <v>10164.27</v>
      </c>
      <c r="T1103" s="6">
        <f t="shared" si="110"/>
        <v>0.70109999999999995</v>
      </c>
      <c r="U1103" s="4">
        <f t="shared" si="111"/>
        <v>0.27000000000043656</v>
      </c>
      <c r="V1103" s="6">
        <f t="shared" si="112"/>
        <v>1</v>
      </c>
      <c r="W1103" s="4">
        <f t="shared" si="113"/>
        <v>10164.27</v>
      </c>
      <c r="X1103" s="6">
        <f t="shared" si="114"/>
        <v>0.70109999999999995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 t="s">
        <v>45</v>
      </c>
      <c r="F1104" s="7" t="s">
        <v>46</v>
      </c>
      <c r="G1104" s="7" t="s">
        <v>1032</v>
      </c>
      <c r="H1104" s="7" t="s">
        <v>1033</v>
      </c>
      <c r="I1104" s="7" t="s">
        <v>49</v>
      </c>
      <c r="J1104" s="7" t="s">
        <v>50</v>
      </c>
      <c r="K1104" s="7" t="s">
        <v>1084</v>
      </c>
      <c r="L1104" s="7" t="s">
        <v>1085</v>
      </c>
      <c r="M1104" s="8">
        <v>28771</v>
      </c>
      <c r="N1104" s="8">
        <v>28771</v>
      </c>
      <c r="O1104" s="8">
        <v>0</v>
      </c>
      <c r="P1104" s="8">
        <v>24361.72</v>
      </c>
      <c r="Q1104" s="8">
        <v>24361.72</v>
      </c>
      <c r="R1104" s="8">
        <v>28771</v>
      </c>
      <c r="S1104" s="4">
        <f t="shared" si="109"/>
        <v>4409.2799999999988</v>
      </c>
      <c r="T1104" s="6">
        <f t="shared" si="110"/>
        <v>0.84670000000000001</v>
      </c>
      <c r="U1104" s="4">
        <f t="shared" si="111"/>
        <v>4409.2799999999988</v>
      </c>
      <c r="V1104" s="6">
        <f t="shared" si="112"/>
        <v>0.84670000000000001</v>
      </c>
      <c r="W1104" s="4">
        <f t="shared" si="113"/>
        <v>4409.2799999999988</v>
      </c>
      <c r="X1104" s="6">
        <f t="shared" si="114"/>
        <v>0.84670000000000001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 t="s">
        <v>45</v>
      </c>
      <c r="F1105" s="7" t="s">
        <v>46</v>
      </c>
      <c r="G1105" s="7" t="s">
        <v>1032</v>
      </c>
      <c r="H1105" s="7" t="s">
        <v>1033</v>
      </c>
      <c r="I1105" s="7" t="s">
        <v>49</v>
      </c>
      <c r="J1105" s="7" t="s">
        <v>50</v>
      </c>
      <c r="K1105" s="7" t="s">
        <v>1086</v>
      </c>
      <c r="L1105" s="7" t="s">
        <v>1087</v>
      </c>
      <c r="M1105" s="8">
        <v>46147</v>
      </c>
      <c r="N1105" s="8">
        <v>46147</v>
      </c>
      <c r="O1105" s="8">
        <v>0</v>
      </c>
      <c r="P1105" s="8">
        <v>46147</v>
      </c>
      <c r="Q1105" s="8">
        <v>46147</v>
      </c>
      <c r="R1105" s="8">
        <v>46147</v>
      </c>
      <c r="S1105" s="4">
        <f t="shared" si="109"/>
        <v>0</v>
      </c>
      <c r="T1105" s="6">
        <f t="shared" si="110"/>
        <v>1</v>
      </c>
      <c r="U1105" s="4">
        <f t="shared" si="111"/>
        <v>0</v>
      </c>
      <c r="V1105" s="6">
        <f t="shared" si="112"/>
        <v>1</v>
      </c>
      <c r="W1105" s="4">
        <f t="shared" si="113"/>
        <v>0</v>
      </c>
      <c r="X1105" s="6">
        <f t="shared" si="114"/>
        <v>1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 t="s">
        <v>45</v>
      </c>
      <c r="F1106" s="7" t="s">
        <v>46</v>
      </c>
      <c r="G1106" s="7" t="s">
        <v>1032</v>
      </c>
      <c r="H1106" s="7" t="s">
        <v>1033</v>
      </c>
      <c r="I1106" s="7" t="s">
        <v>49</v>
      </c>
      <c r="J1106" s="7" t="s">
        <v>50</v>
      </c>
      <c r="K1106" s="7" t="s">
        <v>1088</v>
      </c>
      <c r="L1106" s="7" t="s">
        <v>1089</v>
      </c>
      <c r="M1106" s="8">
        <v>45083</v>
      </c>
      <c r="N1106" s="8">
        <v>45083</v>
      </c>
      <c r="O1106" s="8">
        <v>0</v>
      </c>
      <c r="P1106" s="8">
        <v>42532.37</v>
      </c>
      <c r="Q1106" s="8">
        <v>42532.37</v>
      </c>
      <c r="R1106" s="8">
        <v>45083</v>
      </c>
      <c r="S1106" s="4">
        <f t="shared" si="109"/>
        <v>2550.6299999999974</v>
      </c>
      <c r="T1106" s="6">
        <f t="shared" si="110"/>
        <v>0.94340000000000002</v>
      </c>
      <c r="U1106" s="4">
        <f t="shared" si="111"/>
        <v>2550.6299999999974</v>
      </c>
      <c r="V1106" s="6">
        <f t="shared" si="112"/>
        <v>0.94340000000000002</v>
      </c>
      <c r="W1106" s="4">
        <f t="shared" si="113"/>
        <v>2550.6299999999974</v>
      </c>
      <c r="X1106" s="6">
        <f t="shared" si="114"/>
        <v>0.94340000000000002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 t="s">
        <v>45</v>
      </c>
      <c r="F1107" s="7" t="s">
        <v>46</v>
      </c>
      <c r="G1107" s="7" t="s">
        <v>1032</v>
      </c>
      <c r="H1107" s="7" t="s">
        <v>1033</v>
      </c>
      <c r="I1107" s="7" t="s">
        <v>49</v>
      </c>
      <c r="J1107" s="7" t="s">
        <v>50</v>
      </c>
      <c r="K1107" s="7" t="s">
        <v>1090</v>
      </c>
      <c r="L1107" s="7" t="s">
        <v>1059</v>
      </c>
      <c r="M1107" s="8">
        <v>33706</v>
      </c>
      <c r="N1107" s="8">
        <v>33706</v>
      </c>
      <c r="O1107" s="8">
        <v>0</v>
      </c>
      <c r="P1107" s="8">
        <v>27636.39</v>
      </c>
      <c r="Q1107" s="8">
        <v>27636.39</v>
      </c>
      <c r="R1107" s="8">
        <v>33706</v>
      </c>
      <c r="S1107" s="4">
        <f t="shared" si="109"/>
        <v>6069.6100000000006</v>
      </c>
      <c r="T1107" s="6">
        <f t="shared" si="110"/>
        <v>0.81989999999999996</v>
      </c>
      <c r="U1107" s="4">
        <f t="shared" si="111"/>
        <v>6069.6100000000006</v>
      </c>
      <c r="V1107" s="6">
        <f t="shared" si="112"/>
        <v>0.81989999999999996</v>
      </c>
      <c r="W1107" s="4">
        <f t="shared" si="113"/>
        <v>6069.6100000000006</v>
      </c>
      <c r="X1107" s="6">
        <f t="shared" si="114"/>
        <v>0.81989999999999996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 t="s">
        <v>45</v>
      </c>
      <c r="F1108" s="7" t="s">
        <v>46</v>
      </c>
      <c r="G1108" s="7" t="s">
        <v>1032</v>
      </c>
      <c r="H1108" s="7" t="s">
        <v>1033</v>
      </c>
      <c r="I1108" s="7" t="s">
        <v>49</v>
      </c>
      <c r="J1108" s="7" t="s">
        <v>50</v>
      </c>
      <c r="K1108" s="7" t="s">
        <v>1091</v>
      </c>
      <c r="L1108" s="7" t="s">
        <v>1092</v>
      </c>
      <c r="M1108" s="8">
        <v>35353</v>
      </c>
      <c r="N1108" s="8">
        <v>42628</v>
      </c>
      <c r="O1108" s="8">
        <v>0</v>
      </c>
      <c r="P1108" s="8">
        <v>38686.49</v>
      </c>
      <c r="Q1108" s="8">
        <v>38686.49</v>
      </c>
      <c r="R1108" s="8">
        <v>35353</v>
      </c>
      <c r="S1108" s="4">
        <f t="shared" si="109"/>
        <v>-3333.489999999998</v>
      </c>
      <c r="T1108" s="6">
        <f t="shared" si="110"/>
        <v>1.0943000000000001</v>
      </c>
      <c r="U1108" s="4">
        <f t="shared" si="111"/>
        <v>3941.510000000002</v>
      </c>
      <c r="V1108" s="6">
        <f t="shared" si="112"/>
        <v>0.90749999999999997</v>
      </c>
      <c r="W1108" s="4">
        <f t="shared" si="113"/>
        <v>-3333.489999999998</v>
      </c>
      <c r="X1108" s="6">
        <f t="shared" si="114"/>
        <v>1.0943000000000001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 t="s">
        <v>45</v>
      </c>
      <c r="F1109" s="7" t="s">
        <v>46</v>
      </c>
      <c r="G1109" s="7" t="s">
        <v>1032</v>
      </c>
      <c r="H1109" s="7" t="s">
        <v>1033</v>
      </c>
      <c r="I1109" s="7" t="s">
        <v>49</v>
      </c>
      <c r="J1109" s="7" t="s">
        <v>50</v>
      </c>
      <c r="K1109" s="7" t="s">
        <v>1093</v>
      </c>
      <c r="L1109" s="7" t="s">
        <v>1040</v>
      </c>
      <c r="M1109" s="8">
        <v>37801</v>
      </c>
      <c r="N1109" s="8">
        <v>37801</v>
      </c>
      <c r="O1109" s="8">
        <v>0</v>
      </c>
      <c r="P1109" s="8">
        <v>37801</v>
      </c>
      <c r="Q1109" s="8">
        <v>37801</v>
      </c>
      <c r="R1109" s="8">
        <v>37801</v>
      </c>
      <c r="S1109" s="4">
        <f t="shared" si="109"/>
        <v>0</v>
      </c>
      <c r="T1109" s="6">
        <f t="shared" si="110"/>
        <v>1</v>
      </c>
      <c r="U1109" s="4">
        <f t="shared" si="111"/>
        <v>0</v>
      </c>
      <c r="V1109" s="6">
        <f t="shared" si="112"/>
        <v>1</v>
      </c>
      <c r="W1109" s="4">
        <f t="shared" si="113"/>
        <v>0</v>
      </c>
      <c r="X1109" s="6">
        <f t="shared" si="114"/>
        <v>1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 t="s">
        <v>45</v>
      </c>
      <c r="F1110" s="7" t="s">
        <v>46</v>
      </c>
      <c r="G1110" s="7" t="s">
        <v>1032</v>
      </c>
      <c r="H1110" s="7" t="s">
        <v>1033</v>
      </c>
      <c r="I1110" s="7" t="s">
        <v>49</v>
      </c>
      <c r="J1110" s="7" t="s">
        <v>50</v>
      </c>
      <c r="K1110" s="7" t="s">
        <v>1094</v>
      </c>
      <c r="L1110" s="7" t="s">
        <v>1095</v>
      </c>
      <c r="M1110" s="8">
        <v>41324</v>
      </c>
      <c r="N1110" s="8">
        <v>41324</v>
      </c>
      <c r="O1110" s="8">
        <v>0</v>
      </c>
      <c r="P1110" s="8">
        <v>40692.61</v>
      </c>
      <c r="Q1110" s="8">
        <v>40692.61</v>
      </c>
      <c r="R1110" s="8">
        <v>41324</v>
      </c>
      <c r="S1110" s="4">
        <f t="shared" si="109"/>
        <v>631.38999999999942</v>
      </c>
      <c r="T1110" s="6">
        <f t="shared" si="110"/>
        <v>0.98470000000000002</v>
      </c>
      <c r="U1110" s="4">
        <f t="shared" si="111"/>
        <v>631.38999999999942</v>
      </c>
      <c r="V1110" s="6">
        <f t="shared" si="112"/>
        <v>0.98470000000000002</v>
      </c>
      <c r="W1110" s="4">
        <f t="shared" si="113"/>
        <v>631.38999999999942</v>
      </c>
      <c r="X1110" s="6">
        <f t="shared" si="114"/>
        <v>0.98470000000000002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>
        <f>IF(AND(ABS(W1111)&gt;Input!$C$3,ABS(1-X1111)&gt;Input!$C$4),MAX($C$3:C1110)+1,"")</f>
        <v>141</v>
      </c>
      <c r="D1111" t="str">
        <f>IF(E1111="","",IF(AND(H1111=H1112,J1111=J1112),"",MAX($D$3:D1110)+1))</f>
        <v/>
      </c>
      <c r="E1111" s="7" t="s">
        <v>45</v>
      </c>
      <c r="F1111" s="7" t="s">
        <v>46</v>
      </c>
      <c r="G1111" s="7" t="s">
        <v>1032</v>
      </c>
      <c r="H1111" s="7" t="s">
        <v>1033</v>
      </c>
      <c r="I1111" s="7" t="s">
        <v>49</v>
      </c>
      <c r="J1111" s="7" t="s">
        <v>50</v>
      </c>
      <c r="K1111" s="29" t="s">
        <v>1447</v>
      </c>
      <c r="L1111" s="7" t="s">
        <v>1448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35353</v>
      </c>
      <c r="S1111" s="4">
        <f t="shared" si="109"/>
        <v>0</v>
      </c>
      <c r="T1111" s="6">
        <f t="shared" si="110"/>
        <v>0</v>
      </c>
      <c r="U1111" s="4">
        <f t="shared" si="111"/>
        <v>0</v>
      </c>
      <c r="V1111" s="6">
        <f t="shared" si="112"/>
        <v>0</v>
      </c>
      <c r="W1111" s="4">
        <f t="shared" si="113"/>
        <v>35353</v>
      </c>
      <c r="X1111" s="6">
        <f t="shared" si="114"/>
        <v>0</v>
      </c>
    </row>
    <row r="1112" spans="1:24" x14ac:dyDescent="0.2">
      <c r="A1112">
        <f>IF(AND(ABS(S1112)&gt;Input!$A$3,ABS(1-T1112)&gt;Input!$A$4),MAX($A$3:A1111)+1,"")</f>
        <v>132</v>
      </c>
      <c r="B1112">
        <f>IF(AND(ABS(U1112)&gt;Input!$B$3,ABS(1-V1112)&gt;Input!$B$4),MAX($B$3:B1111)+1,"")</f>
        <v>69</v>
      </c>
      <c r="C1112">
        <f>IF(AND(ABS(W1112)&gt;Input!$C$3,ABS(1-X1112)&gt;Input!$C$4),MAX($C$3:C1111)+1,"")</f>
        <v>142</v>
      </c>
      <c r="D1112" t="str">
        <f>IF(E1112="","",IF(AND(H1112=H1113,J1112=J1113),"",MAX($D$3:D1111)+1))</f>
        <v/>
      </c>
      <c r="E1112" s="7" t="s">
        <v>45</v>
      </c>
      <c r="F1112" s="7" t="s">
        <v>46</v>
      </c>
      <c r="G1112" s="7" t="s">
        <v>1032</v>
      </c>
      <c r="H1112" s="7" t="s">
        <v>1033</v>
      </c>
      <c r="I1112" s="7" t="s">
        <v>49</v>
      </c>
      <c r="J1112" s="7" t="s">
        <v>50</v>
      </c>
      <c r="K1112" s="7" t="s">
        <v>1097</v>
      </c>
      <c r="L1112" s="7" t="s">
        <v>914</v>
      </c>
      <c r="M1112" s="8">
        <v>28070</v>
      </c>
      <c r="N1112" s="8">
        <v>23070</v>
      </c>
      <c r="O1112" s="8">
        <v>0</v>
      </c>
      <c r="P1112" s="8">
        <v>11899.02</v>
      </c>
      <c r="Q1112" s="8">
        <v>11899.02</v>
      </c>
      <c r="R1112" s="8">
        <v>28070</v>
      </c>
      <c r="S1112" s="4">
        <f t="shared" si="109"/>
        <v>16170.98</v>
      </c>
      <c r="T1112" s="6">
        <f t="shared" si="110"/>
        <v>0.4239</v>
      </c>
      <c r="U1112" s="4">
        <f t="shared" si="111"/>
        <v>11170.98</v>
      </c>
      <c r="V1112" s="6">
        <f t="shared" si="112"/>
        <v>0.51580000000000004</v>
      </c>
      <c r="W1112" s="4">
        <f t="shared" si="113"/>
        <v>16170.98</v>
      </c>
      <c r="X1112" s="6">
        <f t="shared" si="114"/>
        <v>0.4239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 t="s">
        <v>45</v>
      </c>
      <c r="F1113" s="7" t="s">
        <v>46</v>
      </c>
      <c r="G1113" s="7" t="s">
        <v>1032</v>
      </c>
      <c r="H1113" s="7" t="s">
        <v>1033</v>
      </c>
      <c r="I1113" s="7" t="s">
        <v>49</v>
      </c>
      <c r="J1113" s="7" t="s">
        <v>50</v>
      </c>
      <c r="K1113" s="7" t="s">
        <v>1098</v>
      </c>
      <c r="L1113" s="7" t="s">
        <v>1035</v>
      </c>
      <c r="M1113" s="8">
        <v>53178</v>
      </c>
      <c r="N1113" s="8">
        <v>53178</v>
      </c>
      <c r="O1113" s="8">
        <v>0</v>
      </c>
      <c r="P1113" s="8">
        <v>53178</v>
      </c>
      <c r="Q1113" s="8">
        <v>53178</v>
      </c>
      <c r="R1113" s="8">
        <v>53178</v>
      </c>
      <c r="S1113" s="4">
        <f t="shared" si="109"/>
        <v>0</v>
      </c>
      <c r="T1113" s="6">
        <f t="shared" si="110"/>
        <v>1</v>
      </c>
      <c r="U1113" s="4">
        <f t="shared" si="111"/>
        <v>0</v>
      </c>
      <c r="V1113" s="6">
        <f t="shared" si="112"/>
        <v>1</v>
      </c>
      <c r="W1113" s="4">
        <f t="shared" si="113"/>
        <v>0</v>
      </c>
      <c r="X1113" s="6">
        <f t="shared" si="114"/>
        <v>1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 t="s">
        <v>45</v>
      </c>
      <c r="F1114" s="7" t="s">
        <v>46</v>
      </c>
      <c r="G1114" s="7" t="s">
        <v>1032</v>
      </c>
      <c r="H1114" s="7" t="s">
        <v>1033</v>
      </c>
      <c r="I1114" s="7" t="s">
        <v>49</v>
      </c>
      <c r="J1114" s="7" t="s">
        <v>50</v>
      </c>
      <c r="K1114" s="7" t="s">
        <v>1099</v>
      </c>
      <c r="L1114" s="7" t="s">
        <v>1035</v>
      </c>
      <c r="M1114" s="8">
        <v>50369</v>
      </c>
      <c r="N1114" s="8">
        <v>50369</v>
      </c>
      <c r="O1114" s="8">
        <v>0</v>
      </c>
      <c r="P1114" s="8">
        <v>50369</v>
      </c>
      <c r="Q1114" s="8">
        <v>50369</v>
      </c>
      <c r="R1114" s="8">
        <v>50369</v>
      </c>
      <c r="S1114" s="4">
        <f t="shared" si="109"/>
        <v>0</v>
      </c>
      <c r="T1114" s="6">
        <f t="shared" si="110"/>
        <v>1</v>
      </c>
      <c r="U1114" s="4">
        <f t="shared" si="111"/>
        <v>0</v>
      </c>
      <c r="V1114" s="6">
        <f t="shared" si="112"/>
        <v>1</v>
      </c>
      <c r="W1114" s="4">
        <f t="shared" si="113"/>
        <v>0</v>
      </c>
      <c r="X1114" s="6">
        <f t="shared" si="114"/>
        <v>1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 t="s">
        <v>45</v>
      </c>
      <c r="F1115" s="7" t="s">
        <v>46</v>
      </c>
      <c r="G1115" s="7" t="s">
        <v>1032</v>
      </c>
      <c r="H1115" s="7" t="s">
        <v>1033</v>
      </c>
      <c r="I1115" s="7" t="s">
        <v>49</v>
      </c>
      <c r="J1115" s="7" t="s">
        <v>50</v>
      </c>
      <c r="K1115" s="7" t="s">
        <v>1100</v>
      </c>
      <c r="L1115" s="7" t="s">
        <v>1035</v>
      </c>
      <c r="M1115" s="8">
        <v>43133</v>
      </c>
      <c r="N1115" s="8">
        <v>43133</v>
      </c>
      <c r="O1115" s="8">
        <v>0</v>
      </c>
      <c r="P1115" s="8">
        <v>43133</v>
      </c>
      <c r="Q1115" s="8">
        <v>43133</v>
      </c>
      <c r="R1115" s="8">
        <v>43133</v>
      </c>
      <c r="S1115" s="4">
        <f t="shared" si="109"/>
        <v>0</v>
      </c>
      <c r="T1115" s="6">
        <f t="shared" si="110"/>
        <v>1</v>
      </c>
      <c r="U1115" s="4">
        <f t="shared" si="111"/>
        <v>0</v>
      </c>
      <c r="V1115" s="6">
        <f t="shared" si="112"/>
        <v>1</v>
      </c>
      <c r="W1115" s="4">
        <f t="shared" si="113"/>
        <v>0</v>
      </c>
      <c r="X1115" s="6">
        <f t="shared" si="114"/>
        <v>1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 t="s">
        <v>45</v>
      </c>
      <c r="F1116" s="7" t="s">
        <v>46</v>
      </c>
      <c r="G1116" s="7" t="s">
        <v>1032</v>
      </c>
      <c r="H1116" s="7" t="s">
        <v>1033</v>
      </c>
      <c r="I1116" s="7" t="s">
        <v>49</v>
      </c>
      <c r="J1116" s="7" t="s">
        <v>50</v>
      </c>
      <c r="K1116" s="7" t="s">
        <v>1101</v>
      </c>
      <c r="L1116" s="7" t="s">
        <v>819</v>
      </c>
      <c r="M1116" s="8">
        <v>53533</v>
      </c>
      <c r="N1116" s="8">
        <v>53533</v>
      </c>
      <c r="O1116" s="8">
        <v>0</v>
      </c>
      <c r="P1116" s="8">
        <v>53533</v>
      </c>
      <c r="Q1116" s="8">
        <v>53533</v>
      </c>
      <c r="R1116" s="8">
        <v>53533</v>
      </c>
      <c r="S1116" s="4">
        <f t="shared" si="109"/>
        <v>0</v>
      </c>
      <c r="T1116" s="6">
        <f t="shared" si="110"/>
        <v>1</v>
      </c>
      <c r="U1116" s="4">
        <f t="shared" si="111"/>
        <v>0</v>
      </c>
      <c r="V1116" s="6">
        <f t="shared" si="112"/>
        <v>1</v>
      </c>
      <c r="W1116" s="4">
        <f t="shared" si="113"/>
        <v>0</v>
      </c>
      <c r="X1116" s="6">
        <f t="shared" si="114"/>
        <v>1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 t="s">
        <v>45</v>
      </c>
      <c r="F1117" s="7" t="s">
        <v>46</v>
      </c>
      <c r="G1117" s="7" t="s">
        <v>1032</v>
      </c>
      <c r="H1117" s="7" t="s">
        <v>1033</v>
      </c>
      <c r="I1117" s="7" t="s">
        <v>49</v>
      </c>
      <c r="J1117" s="7" t="s">
        <v>50</v>
      </c>
      <c r="K1117" s="7" t="s">
        <v>1102</v>
      </c>
      <c r="L1117" s="7" t="s">
        <v>1059</v>
      </c>
      <c r="M1117" s="8">
        <v>37801</v>
      </c>
      <c r="N1117" s="8">
        <v>37801</v>
      </c>
      <c r="O1117" s="8">
        <v>0</v>
      </c>
      <c r="P1117" s="8">
        <v>37801</v>
      </c>
      <c r="Q1117" s="8">
        <v>37801</v>
      </c>
      <c r="R1117" s="8">
        <v>37801</v>
      </c>
      <c r="S1117" s="4">
        <f t="shared" si="109"/>
        <v>0</v>
      </c>
      <c r="T1117" s="6">
        <f t="shared" si="110"/>
        <v>1</v>
      </c>
      <c r="U1117" s="4">
        <f t="shared" si="111"/>
        <v>0</v>
      </c>
      <c r="V1117" s="6">
        <f t="shared" si="112"/>
        <v>1</v>
      </c>
      <c r="W1117" s="4">
        <f t="shared" si="113"/>
        <v>0</v>
      </c>
      <c r="X1117" s="6">
        <f t="shared" si="114"/>
        <v>1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 t="s">
        <v>45</v>
      </c>
      <c r="F1118" s="7" t="s">
        <v>46</v>
      </c>
      <c r="G1118" s="7" t="s">
        <v>1032</v>
      </c>
      <c r="H1118" s="7" t="s">
        <v>1033</v>
      </c>
      <c r="I1118" s="7" t="s">
        <v>49</v>
      </c>
      <c r="J1118" s="7" t="s">
        <v>50</v>
      </c>
      <c r="K1118" s="7" t="s">
        <v>1103</v>
      </c>
      <c r="L1118" s="7" t="s">
        <v>1104</v>
      </c>
      <c r="M1118" s="8">
        <v>76853</v>
      </c>
      <c r="N1118" s="8">
        <v>76853</v>
      </c>
      <c r="O1118" s="8">
        <v>0</v>
      </c>
      <c r="P1118" s="8">
        <v>76853</v>
      </c>
      <c r="Q1118" s="8">
        <v>76853</v>
      </c>
      <c r="R1118" s="8">
        <v>76853</v>
      </c>
      <c r="S1118" s="4">
        <f t="shared" si="109"/>
        <v>0</v>
      </c>
      <c r="T1118" s="6">
        <f t="shared" si="110"/>
        <v>1</v>
      </c>
      <c r="U1118" s="4">
        <f t="shared" si="111"/>
        <v>0</v>
      </c>
      <c r="V1118" s="6">
        <f t="shared" si="112"/>
        <v>1</v>
      </c>
      <c r="W1118" s="4">
        <f t="shared" si="113"/>
        <v>0</v>
      </c>
      <c r="X1118" s="6">
        <f t="shared" si="114"/>
        <v>1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>
        <f>IF(AND(ABS(W1119)&gt;Input!$C$3,ABS(1-X1119)&gt;Input!$C$4),MAX($C$3:C1118)+1,"")</f>
        <v>143</v>
      </c>
      <c r="D1119" t="str">
        <f>IF(E1119="","",IF(AND(H1119=H1120,J1119=J1120),"",MAX($D$3:D1118)+1))</f>
        <v/>
      </c>
      <c r="E1119" s="7" t="s">
        <v>45</v>
      </c>
      <c r="F1119" s="7" t="s">
        <v>46</v>
      </c>
      <c r="G1119" s="7" t="s">
        <v>1032</v>
      </c>
      <c r="H1119" s="7" t="s">
        <v>1033</v>
      </c>
      <c r="I1119" s="7" t="s">
        <v>49</v>
      </c>
      <c r="J1119" s="7" t="s">
        <v>50</v>
      </c>
      <c r="K1119" s="7" t="s">
        <v>1105</v>
      </c>
      <c r="L1119" s="7" t="s">
        <v>1104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61923</v>
      </c>
      <c r="S1119" s="4">
        <f t="shared" si="109"/>
        <v>0</v>
      </c>
      <c r="T1119" s="6">
        <f t="shared" si="110"/>
        <v>0</v>
      </c>
      <c r="U1119" s="4">
        <f t="shared" si="111"/>
        <v>0</v>
      </c>
      <c r="V1119" s="6">
        <f t="shared" si="112"/>
        <v>0</v>
      </c>
      <c r="W1119" s="4">
        <f t="shared" si="113"/>
        <v>61923</v>
      </c>
      <c r="X1119" s="6">
        <f t="shared" si="114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 t="s">
        <v>45</v>
      </c>
      <c r="F1120" s="7" t="s">
        <v>46</v>
      </c>
      <c r="G1120" s="7" t="s">
        <v>1032</v>
      </c>
      <c r="H1120" s="7" t="s">
        <v>1033</v>
      </c>
      <c r="I1120" s="7" t="s">
        <v>49</v>
      </c>
      <c r="J1120" s="7" t="s">
        <v>50</v>
      </c>
      <c r="K1120" s="7" t="s">
        <v>1106</v>
      </c>
      <c r="L1120" s="7" t="s">
        <v>1107</v>
      </c>
      <c r="M1120" s="8">
        <v>47983</v>
      </c>
      <c r="N1120" s="8">
        <v>47983</v>
      </c>
      <c r="O1120" s="8">
        <v>0</v>
      </c>
      <c r="P1120" s="8">
        <v>47983</v>
      </c>
      <c r="Q1120" s="8">
        <v>47983</v>
      </c>
      <c r="R1120" s="8">
        <v>47983</v>
      </c>
      <c r="S1120" s="4">
        <f t="shared" si="109"/>
        <v>0</v>
      </c>
      <c r="T1120" s="6">
        <f t="shared" si="110"/>
        <v>1</v>
      </c>
      <c r="U1120" s="4">
        <f t="shared" si="111"/>
        <v>0</v>
      </c>
      <c r="V1120" s="6">
        <f t="shared" si="112"/>
        <v>1</v>
      </c>
      <c r="W1120" s="4">
        <f t="shared" si="113"/>
        <v>0</v>
      </c>
      <c r="X1120" s="6">
        <f t="shared" si="114"/>
        <v>1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 t="s">
        <v>45</v>
      </c>
      <c r="F1121" s="7" t="s">
        <v>46</v>
      </c>
      <c r="G1121" s="7" t="s">
        <v>1032</v>
      </c>
      <c r="H1121" s="7" t="s">
        <v>1033</v>
      </c>
      <c r="I1121" s="7" t="s">
        <v>49</v>
      </c>
      <c r="J1121" s="7" t="s">
        <v>50</v>
      </c>
      <c r="K1121" s="7" t="s">
        <v>1108</v>
      </c>
      <c r="L1121" s="7" t="s">
        <v>1035</v>
      </c>
      <c r="M1121" s="8">
        <v>51369</v>
      </c>
      <c r="N1121" s="8">
        <v>51369</v>
      </c>
      <c r="O1121" s="8">
        <v>0</v>
      </c>
      <c r="P1121" s="8">
        <v>51369</v>
      </c>
      <c r="Q1121" s="8">
        <v>51369</v>
      </c>
      <c r="R1121" s="8">
        <v>51369</v>
      </c>
      <c r="S1121" s="4">
        <f t="shared" si="109"/>
        <v>0</v>
      </c>
      <c r="T1121" s="6">
        <f t="shared" si="110"/>
        <v>1</v>
      </c>
      <c r="U1121" s="4">
        <f t="shared" si="111"/>
        <v>0</v>
      </c>
      <c r="V1121" s="6">
        <f t="shared" si="112"/>
        <v>1</v>
      </c>
      <c r="W1121" s="4">
        <f t="shared" si="113"/>
        <v>0</v>
      </c>
      <c r="X1121" s="6">
        <f t="shared" si="114"/>
        <v>1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 t="s">
        <v>45</v>
      </c>
      <c r="F1122" s="7" t="s">
        <v>46</v>
      </c>
      <c r="G1122" s="7" t="s">
        <v>1032</v>
      </c>
      <c r="H1122" s="7" t="s">
        <v>1033</v>
      </c>
      <c r="I1122" s="7" t="s">
        <v>49</v>
      </c>
      <c r="J1122" s="7" t="s">
        <v>50</v>
      </c>
      <c r="K1122" s="7" t="s">
        <v>1109</v>
      </c>
      <c r="L1122" s="7" t="s">
        <v>1110</v>
      </c>
      <c r="M1122" s="8">
        <v>54443</v>
      </c>
      <c r="N1122" s="8">
        <v>54443</v>
      </c>
      <c r="O1122" s="8">
        <v>0</v>
      </c>
      <c r="P1122" s="8">
        <v>54443</v>
      </c>
      <c r="Q1122" s="8">
        <v>54443</v>
      </c>
      <c r="R1122" s="8">
        <v>54443</v>
      </c>
      <c r="S1122" s="4">
        <f t="shared" si="109"/>
        <v>0</v>
      </c>
      <c r="T1122" s="6">
        <f t="shared" si="110"/>
        <v>1</v>
      </c>
      <c r="U1122" s="4">
        <f t="shared" si="111"/>
        <v>0</v>
      </c>
      <c r="V1122" s="6">
        <f t="shared" si="112"/>
        <v>1</v>
      </c>
      <c r="W1122" s="4">
        <f t="shared" si="113"/>
        <v>0</v>
      </c>
      <c r="X1122" s="6">
        <f t="shared" si="114"/>
        <v>1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 t="s">
        <v>45</v>
      </c>
      <c r="F1123" s="7" t="s">
        <v>46</v>
      </c>
      <c r="G1123" s="7" t="s">
        <v>1032</v>
      </c>
      <c r="H1123" s="7" t="s">
        <v>1033</v>
      </c>
      <c r="I1123" s="7" t="s">
        <v>49</v>
      </c>
      <c r="J1123" s="7" t="s">
        <v>50</v>
      </c>
      <c r="K1123" s="7" t="s">
        <v>1111</v>
      </c>
      <c r="L1123" s="7" t="s">
        <v>1112</v>
      </c>
      <c r="M1123" s="8">
        <v>71594</v>
      </c>
      <c r="N1123" s="8">
        <v>71594</v>
      </c>
      <c r="O1123" s="8">
        <v>0</v>
      </c>
      <c r="P1123" s="8">
        <v>71594</v>
      </c>
      <c r="Q1123" s="8">
        <v>71594</v>
      </c>
      <c r="R1123" s="8">
        <v>71594</v>
      </c>
      <c r="S1123" s="4">
        <f t="shared" si="109"/>
        <v>0</v>
      </c>
      <c r="T1123" s="6">
        <f t="shared" si="110"/>
        <v>1</v>
      </c>
      <c r="U1123" s="4">
        <f t="shared" si="111"/>
        <v>0</v>
      </c>
      <c r="V1123" s="6">
        <f t="shared" si="112"/>
        <v>1</v>
      </c>
      <c r="W1123" s="4">
        <f t="shared" si="113"/>
        <v>0</v>
      </c>
      <c r="X1123" s="6">
        <f t="shared" si="114"/>
        <v>1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 t="s">
        <v>45</v>
      </c>
      <c r="F1124" s="7" t="s">
        <v>46</v>
      </c>
      <c r="G1124" s="7" t="s">
        <v>1032</v>
      </c>
      <c r="H1124" s="7" t="s">
        <v>1033</v>
      </c>
      <c r="I1124" s="7" t="s">
        <v>49</v>
      </c>
      <c r="J1124" s="7" t="s">
        <v>50</v>
      </c>
      <c r="K1124" s="7" t="s">
        <v>1113</v>
      </c>
      <c r="L1124" s="7" t="s">
        <v>1114</v>
      </c>
      <c r="M1124" s="8">
        <v>36436</v>
      </c>
      <c r="N1124" s="8">
        <v>36436</v>
      </c>
      <c r="O1124" s="8">
        <v>0</v>
      </c>
      <c r="P1124" s="8">
        <v>36436</v>
      </c>
      <c r="Q1124" s="8">
        <v>36436</v>
      </c>
      <c r="R1124" s="8">
        <v>36436</v>
      </c>
      <c r="S1124" s="4">
        <f t="shared" si="109"/>
        <v>0</v>
      </c>
      <c r="T1124" s="6">
        <f t="shared" si="110"/>
        <v>1</v>
      </c>
      <c r="U1124" s="4">
        <f t="shared" si="111"/>
        <v>0</v>
      </c>
      <c r="V1124" s="6">
        <f t="shared" si="112"/>
        <v>1</v>
      </c>
      <c r="W1124" s="4">
        <f t="shared" si="113"/>
        <v>0</v>
      </c>
      <c r="X1124" s="6">
        <f t="shared" si="114"/>
        <v>1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 t="s">
        <v>45</v>
      </c>
      <c r="F1125" s="7" t="s">
        <v>46</v>
      </c>
      <c r="G1125" s="7" t="s">
        <v>1032</v>
      </c>
      <c r="H1125" s="7" t="s">
        <v>1033</v>
      </c>
      <c r="I1125" s="7" t="s">
        <v>49</v>
      </c>
      <c r="J1125" s="7" t="s">
        <v>50</v>
      </c>
      <c r="K1125" s="7" t="s">
        <v>1115</v>
      </c>
      <c r="L1125" s="7" t="s">
        <v>1035</v>
      </c>
      <c r="M1125" s="8">
        <v>52678</v>
      </c>
      <c r="N1125" s="8">
        <v>52678</v>
      </c>
      <c r="O1125" s="8">
        <v>0</v>
      </c>
      <c r="P1125" s="8">
        <v>52678</v>
      </c>
      <c r="Q1125" s="8">
        <v>52678</v>
      </c>
      <c r="R1125" s="8">
        <v>52678</v>
      </c>
      <c r="S1125" s="4">
        <f t="shared" si="109"/>
        <v>0</v>
      </c>
      <c r="T1125" s="6">
        <f t="shared" si="110"/>
        <v>1</v>
      </c>
      <c r="U1125" s="4">
        <f t="shared" si="111"/>
        <v>0</v>
      </c>
      <c r="V1125" s="6">
        <f t="shared" si="112"/>
        <v>1</v>
      </c>
      <c r="W1125" s="4">
        <f t="shared" si="113"/>
        <v>0</v>
      </c>
      <c r="X1125" s="6">
        <f t="shared" si="114"/>
        <v>1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 t="s">
        <v>45</v>
      </c>
      <c r="F1126" s="7" t="s">
        <v>46</v>
      </c>
      <c r="G1126" s="7" t="s">
        <v>1032</v>
      </c>
      <c r="H1126" s="7" t="s">
        <v>1033</v>
      </c>
      <c r="I1126" s="7" t="s">
        <v>49</v>
      </c>
      <c r="J1126" s="7" t="s">
        <v>50</v>
      </c>
      <c r="K1126" s="7" t="s">
        <v>1116</v>
      </c>
      <c r="L1126" s="7" t="s">
        <v>1035</v>
      </c>
      <c r="M1126" s="8">
        <v>43133</v>
      </c>
      <c r="N1126" s="8">
        <v>43133</v>
      </c>
      <c r="O1126" s="8">
        <v>0</v>
      </c>
      <c r="P1126" s="8">
        <v>43133</v>
      </c>
      <c r="Q1126" s="8">
        <v>43133</v>
      </c>
      <c r="R1126" s="8">
        <v>43133</v>
      </c>
      <c r="S1126" s="4">
        <f t="shared" si="109"/>
        <v>0</v>
      </c>
      <c r="T1126" s="6">
        <f t="shared" si="110"/>
        <v>1</v>
      </c>
      <c r="U1126" s="4">
        <f t="shared" si="111"/>
        <v>0</v>
      </c>
      <c r="V1126" s="6">
        <f t="shared" si="112"/>
        <v>1</v>
      </c>
      <c r="W1126" s="4">
        <f t="shared" si="113"/>
        <v>0</v>
      </c>
      <c r="X1126" s="6">
        <f t="shared" si="114"/>
        <v>1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 t="s">
        <v>45</v>
      </c>
      <c r="F1127" s="7" t="s">
        <v>46</v>
      </c>
      <c r="G1127" s="7" t="s">
        <v>1032</v>
      </c>
      <c r="H1127" s="7" t="s">
        <v>1033</v>
      </c>
      <c r="I1127" s="7" t="s">
        <v>49</v>
      </c>
      <c r="J1127" s="7" t="s">
        <v>50</v>
      </c>
      <c r="K1127" s="7" t="s">
        <v>1117</v>
      </c>
      <c r="L1127" s="7" t="s">
        <v>1059</v>
      </c>
      <c r="M1127" s="8">
        <v>42396</v>
      </c>
      <c r="N1127" s="8">
        <v>42396</v>
      </c>
      <c r="O1127" s="8">
        <v>0</v>
      </c>
      <c r="P1127" s="8">
        <v>38943.83</v>
      </c>
      <c r="Q1127" s="8">
        <v>38943.83</v>
      </c>
      <c r="R1127" s="8">
        <v>42396</v>
      </c>
      <c r="S1127" s="4">
        <f t="shared" si="109"/>
        <v>3452.1699999999983</v>
      </c>
      <c r="T1127" s="6">
        <f t="shared" si="110"/>
        <v>0.91859999999999997</v>
      </c>
      <c r="U1127" s="4">
        <f t="shared" si="111"/>
        <v>3452.1699999999983</v>
      </c>
      <c r="V1127" s="6">
        <f t="shared" si="112"/>
        <v>0.91859999999999997</v>
      </c>
      <c r="W1127" s="4">
        <f t="shared" si="113"/>
        <v>3452.1699999999983</v>
      </c>
      <c r="X1127" s="6">
        <f t="shared" si="114"/>
        <v>0.91859999999999997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 t="s">
        <v>45</v>
      </c>
      <c r="F1128" s="7" t="s">
        <v>46</v>
      </c>
      <c r="G1128" s="7" t="s">
        <v>1032</v>
      </c>
      <c r="H1128" s="7" t="s">
        <v>1033</v>
      </c>
      <c r="I1128" s="7" t="s">
        <v>49</v>
      </c>
      <c r="J1128" s="7" t="s">
        <v>50</v>
      </c>
      <c r="K1128" s="7" t="s">
        <v>1118</v>
      </c>
      <c r="L1128" s="7" t="s">
        <v>1035</v>
      </c>
      <c r="M1128" s="8">
        <v>50869</v>
      </c>
      <c r="N1128" s="8">
        <v>50869</v>
      </c>
      <c r="O1128" s="8">
        <v>0</v>
      </c>
      <c r="P1128" s="8">
        <v>49309.7</v>
      </c>
      <c r="Q1128" s="8">
        <v>49309.7</v>
      </c>
      <c r="R1128" s="8">
        <v>50869</v>
      </c>
      <c r="S1128" s="4">
        <f t="shared" si="109"/>
        <v>1559.3000000000029</v>
      </c>
      <c r="T1128" s="6">
        <f t="shared" si="110"/>
        <v>0.96930000000000005</v>
      </c>
      <c r="U1128" s="4">
        <f t="shared" si="111"/>
        <v>1559.3000000000029</v>
      </c>
      <c r="V1128" s="6">
        <f t="shared" si="112"/>
        <v>0.96930000000000005</v>
      </c>
      <c r="W1128" s="4">
        <f t="shared" si="113"/>
        <v>1559.3000000000029</v>
      </c>
      <c r="X1128" s="6">
        <f t="shared" si="114"/>
        <v>0.96930000000000005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 t="s">
        <v>45</v>
      </c>
      <c r="F1129" s="7" t="s">
        <v>46</v>
      </c>
      <c r="G1129" s="7" t="s">
        <v>1032</v>
      </c>
      <c r="H1129" s="7" t="s">
        <v>1033</v>
      </c>
      <c r="I1129" s="7" t="s">
        <v>49</v>
      </c>
      <c r="J1129" s="7" t="s">
        <v>50</v>
      </c>
      <c r="K1129" s="7" t="s">
        <v>316</v>
      </c>
      <c r="L1129" s="7" t="s">
        <v>1035</v>
      </c>
      <c r="M1129" s="8">
        <v>53178</v>
      </c>
      <c r="N1129" s="8">
        <v>53178</v>
      </c>
      <c r="O1129" s="8">
        <v>0</v>
      </c>
      <c r="P1129" s="8">
        <v>53178</v>
      </c>
      <c r="Q1129" s="8">
        <v>53178</v>
      </c>
      <c r="R1129" s="8">
        <v>53178</v>
      </c>
      <c r="S1129" s="4">
        <f t="shared" si="109"/>
        <v>0</v>
      </c>
      <c r="T1129" s="6">
        <f t="shared" si="110"/>
        <v>1</v>
      </c>
      <c r="U1129" s="4">
        <f t="shared" si="111"/>
        <v>0</v>
      </c>
      <c r="V1129" s="6">
        <f t="shared" si="112"/>
        <v>1</v>
      </c>
      <c r="W1129" s="4">
        <f t="shared" si="113"/>
        <v>0</v>
      </c>
      <c r="X1129" s="6">
        <f t="shared" si="114"/>
        <v>1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 t="s">
        <v>45</v>
      </c>
      <c r="F1130" s="7" t="s">
        <v>46</v>
      </c>
      <c r="G1130" s="7" t="s">
        <v>1032</v>
      </c>
      <c r="H1130" s="7" t="s">
        <v>1033</v>
      </c>
      <c r="I1130" s="7" t="s">
        <v>49</v>
      </c>
      <c r="J1130" s="7" t="s">
        <v>50</v>
      </c>
      <c r="K1130" s="7" t="s">
        <v>1119</v>
      </c>
      <c r="L1130" s="7" t="s">
        <v>1120</v>
      </c>
      <c r="M1130" s="8">
        <v>41673</v>
      </c>
      <c r="N1130" s="8">
        <v>41673</v>
      </c>
      <c r="O1130" s="8">
        <v>0</v>
      </c>
      <c r="P1130" s="8">
        <v>41673</v>
      </c>
      <c r="Q1130" s="8">
        <v>41673</v>
      </c>
      <c r="R1130" s="8">
        <v>41673</v>
      </c>
      <c r="S1130" s="4">
        <f t="shared" si="109"/>
        <v>0</v>
      </c>
      <c r="T1130" s="6">
        <f t="shared" si="110"/>
        <v>1</v>
      </c>
      <c r="U1130" s="4">
        <f t="shared" si="111"/>
        <v>0</v>
      </c>
      <c r="V1130" s="6">
        <f t="shared" si="112"/>
        <v>1</v>
      </c>
      <c r="W1130" s="4">
        <f t="shared" si="113"/>
        <v>0</v>
      </c>
      <c r="X1130" s="6">
        <f t="shared" si="114"/>
        <v>1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 t="s">
        <v>45</v>
      </c>
      <c r="F1131" s="7" t="s">
        <v>46</v>
      </c>
      <c r="G1131" s="7" t="s">
        <v>1032</v>
      </c>
      <c r="H1131" s="7" t="s">
        <v>1033</v>
      </c>
      <c r="I1131" s="7" t="s">
        <v>49</v>
      </c>
      <c r="J1131" s="7" t="s">
        <v>50</v>
      </c>
      <c r="K1131" s="7" t="s">
        <v>1121</v>
      </c>
      <c r="L1131" s="7" t="s">
        <v>1122</v>
      </c>
      <c r="M1131" s="8">
        <v>33087</v>
      </c>
      <c r="N1131" s="8">
        <v>33087</v>
      </c>
      <c r="O1131" s="8">
        <v>0</v>
      </c>
      <c r="P1131" s="8">
        <v>33087</v>
      </c>
      <c r="Q1131" s="8">
        <v>33087</v>
      </c>
      <c r="R1131" s="8">
        <v>33087</v>
      </c>
      <c r="S1131" s="4">
        <f t="shared" si="109"/>
        <v>0</v>
      </c>
      <c r="T1131" s="6">
        <f t="shared" si="110"/>
        <v>1</v>
      </c>
      <c r="U1131" s="4">
        <f t="shared" si="111"/>
        <v>0</v>
      </c>
      <c r="V1131" s="6">
        <f t="shared" si="112"/>
        <v>1</v>
      </c>
      <c r="W1131" s="4">
        <f t="shared" si="113"/>
        <v>0</v>
      </c>
      <c r="X1131" s="6">
        <f t="shared" si="114"/>
        <v>1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 t="s">
        <v>45</v>
      </c>
      <c r="F1132" s="7" t="s">
        <v>46</v>
      </c>
      <c r="G1132" s="7" t="s">
        <v>1032</v>
      </c>
      <c r="H1132" s="7" t="s">
        <v>1033</v>
      </c>
      <c r="I1132" s="7" t="s">
        <v>49</v>
      </c>
      <c r="J1132" s="7" t="s">
        <v>50</v>
      </c>
      <c r="K1132" s="7" t="s">
        <v>1123</v>
      </c>
      <c r="L1132" s="7" t="s">
        <v>1122</v>
      </c>
      <c r="M1132" s="8">
        <v>30857</v>
      </c>
      <c r="N1132" s="8">
        <v>30857</v>
      </c>
      <c r="O1132" s="8">
        <v>0</v>
      </c>
      <c r="P1132" s="8">
        <v>30857</v>
      </c>
      <c r="Q1132" s="8">
        <v>30857</v>
      </c>
      <c r="R1132" s="8">
        <v>30857</v>
      </c>
      <c r="S1132" s="4">
        <f t="shared" si="109"/>
        <v>0</v>
      </c>
      <c r="T1132" s="6">
        <f t="shared" si="110"/>
        <v>1</v>
      </c>
      <c r="U1132" s="4">
        <f t="shared" si="111"/>
        <v>0</v>
      </c>
      <c r="V1132" s="6">
        <f t="shared" si="112"/>
        <v>1</v>
      </c>
      <c r="W1132" s="4">
        <f t="shared" si="113"/>
        <v>0</v>
      </c>
      <c r="X1132" s="6">
        <f t="shared" si="114"/>
        <v>1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 t="s">
        <v>45</v>
      </c>
      <c r="F1133" s="7" t="s">
        <v>46</v>
      </c>
      <c r="G1133" s="7" t="s">
        <v>1032</v>
      </c>
      <c r="H1133" s="7" t="s">
        <v>1033</v>
      </c>
      <c r="I1133" s="7" t="s">
        <v>49</v>
      </c>
      <c r="J1133" s="7" t="s">
        <v>50</v>
      </c>
      <c r="K1133" s="7" t="s">
        <v>1124</v>
      </c>
      <c r="L1133" s="7" t="s">
        <v>1040</v>
      </c>
      <c r="M1133" s="8">
        <v>39666</v>
      </c>
      <c r="N1133" s="8">
        <v>39666</v>
      </c>
      <c r="O1133" s="8">
        <v>0</v>
      </c>
      <c r="P1133" s="8">
        <v>39666</v>
      </c>
      <c r="Q1133" s="8">
        <v>39666</v>
      </c>
      <c r="R1133" s="8">
        <v>39666</v>
      </c>
      <c r="S1133" s="4">
        <f t="shared" si="109"/>
        <v>0</v>
      </c>
      <c r="T1133" s="6">
        <f t="shared" si="110"/>
        <v>1</v>
      </c>
      <c r="U1133" s="4">
        <f t="shared" si="111"/>
        <v>0</v>
      </c>
      <c r="V1133" s="6">
        <f t="shared" si="112"/>
        <v>1</v>
      </c>
      <c r="W1133" s="4">
        <f t="shared" si="113"/>
        <v>0</v>
      </c>
      <c r="X1133" s="6">
        <f t="shared" si="114"/>
        <v>1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 t="s">
        <v>45</v>
      </c>
      <c r="F1134" s="7" t="s">
        <v>46</v>
      </c>
      <c r="G1134" s="7" t="s">
        <v>1032</v>
      </c>
      <c r="H1134" s="7" t="s">
        <v>1033</v>
      </c>
      <c r="I1134" s="7" t="s">
        <v>49</v>
      </c>
      <c r="J1134" s="7" t="s">
        <v>50</v>
      </c>
      <c r="K1134" s="7" t="s">
        <v>1125</v>
      </c>
      <c r="L1134" s="7" t="s">
        <v>1126</v>
      </c>
      <c r="M1134" s="8">
        <v>36983</v>
      </c>
      <c r="N1134" s="8">
        <v>36983</v>
      </c>
      <c r="O1134" s="8">
        <v>0</v>
      </c>
      <c r="P1134" s="8">
        <v>36983</v>
      </c>
      <c r="Q1134" s="8">
        <v>36983</v>
      </c>
      <c r="R1134" s="8">
        <v>36983</v>
      </c>
      <c r="S1134" s="4">
        <f t="shared" si="109"/>
        <v>0</v>
      </c>
      <c r="T1134" s="6">
        <f t="shared" si="110"/>
        <v>1</v>
      </c>
      <c r="U1134" s="4">
        <f t="shared" si="111"/>
        <v>0</v>
      </c>
      <c r="V1134" s="6">
        <f t="shared" si="112"/>
        <v>1</v>
      </c>
      <c r="W1134" s="4">
        <f t="shared" si="113"/>
        <v>0</v>
      </c>
      <c r="X1134" s="6">
        <f t="shared" si="114"/>
        <v>1</v>
      </c>
    </row>
    <row r="1135" spans="1:24" x14ac:dyDescent="0.2">
      <c r="A1135">
        <f>IF(AND(ABS(S1135)&gt;Input!$A$3,ABS(1-T1135)&gt;Input!$A$4),MAX($A$3:A1134)+1,"")</f>
        <v>133</v>
      </c>
      <c r="B1135">
        <f>IF(AND(ABS(U1135)&gt;Input!$B$3,ABS(1-V1135)&gt;Input!$B$4),MAX($B$3:B1134)+1,"")</f>
        <v>70</v>
      </c>
      <c r="C1135">
        <f>IF(AND(ABS(W1135)&gt;Input!$C$3,ABS(1-X1135)&gt;Input!$C$4),MAX($C$3:C1134)+1,"")</f>
        <v>144</v>
      </c>
      <c r="D1135" t="str">
        <f>IF(E1135="","",IF(AND(H1135=H1136,J1135=J1136),"",MAX($D$3:D1134)+1))</f>
        <v/>
      </c>
      <c r="E1135" s="7" t="s">
        <v>45</v>
      </c>
      <c r="F1135" s="7" t="s">
        <v>46</v>
      </c>
      <c r="G1135" s="7" t="s">
        <v>1032</v>
      </c>
      <c r="H1135" s="7" t="s">
        <v>1033</v>
      </c>
      <c r="I1135" s="7" t="s">
        <v>49</v>
      </c>
      <c r="J1135" s="7" t="s">
        <v>50</v>
      </c>
      <c r="K1135" s="7" t="s">
        <v>1127</v>
      </c>
      <c r="L1135" s="7" t="s">
        <v>1059</v>
      </c>
      <c r="M1135" s="8">
        <v>42396</v>
      </c>
      <c r="N1135" s="8">
        <v>42396</v>
      </c>
      <c r="O1135" s="8">
        <v>0</v>
      </c>
      <c r="P1135" s="8">
        <v>29782.09</v>
      </c>
      <c r="Q1135" s="8">
        <v>29782.09</v>
      </c>
      <c r="R1135" s="8">
        <v>42396</v>
      </c>
      <c r="S1135" s="4">
        <f t="shared" si="109"/>
        <v>12613.91</v>
      </c>
      <c r="T1135" s="6">
        <f t="shared" si="110"/>
        <v>0.70250000000000001</v>
      </c>
      <c r="U1135" s="4">
        <f t="shared" si="111"/>
        <v>12613.91</v>
      </c>
      <c r="V1135" s="6">
        <f t="shared" si="112"/>
        <v>0.70250000000000001</v>
      </c>
      <c r="W1135" s="4">
        <f t="shared" si="113"/>
        <v>12613.91</v>
      </c>
      <c r="X1135" s="6">
        <f t="shared" si="114"/>
        <v>0.70250000000000001</v>
      </c>
    </row>
    <row r="1136" spans="1:24" x14ac:dyDescent="0.2">
      <c r="A1136">
        <f>IF(AND(ABS(S1136)&gt;Input!$A$3,ABS(1-T1136)&gt;Input!$A$4),MAX($A$3:A1135)+1,"")</f>
        <v>134</v>
      </c>
      <c r="B1136">
        <f>IF(AND(ABS(U1136)&gt;Input!$B$3,ABS(1-V1136)&gt;Input!$B$4),MAX($B$3:B1135)+1,"")</f>
        <v>71</v>
      </c>
      <c r="C1136">
        <f>IF(AND(ABS(W1136)&gt;Input!$C$3,ABS(1-X1136)&gt;Input!$C$4),MAX($C$3:C1135)+1,"")</f>
        <v>145</v>
      </c>
      <c r="D1136" t="str">
        <f>IF(E1136="","",IF(AND(H1136=H1137,J1136=J1137),"",MAX($D$3:D1135)+1))</f>
        <v/>
      </c>
      <c r="E1136" s="7" t="s">
        <v>45</v>
      </c>
      <c r="F1136" s="7" t="s">
        <v>46</v>
      </c>
      <c r="G1136" s="7" t="s">
        <v>1032</v>
      </c>
      <c r="H1136" s="7" t="s">
        <v>1033</v>
      </c>
      <c r="I1136" s="7" t="s">
        <v>49</v>
      </c>
      <c r="J1136" s="7" t="s">
        <v>50</v>
      </c>
      <c r="K1136" s="7" t="s">
        <v>1128</v>
      </c>
      <c r="L1136" s="7" t="s">
        <v>1059</v>
      </c>
      <c r="M1136" s="8">
        <v>40531</v>
      </c>
      <c r="N1136" s="8">
        <v>40531</v>
      </c>
      <c r="O1136" s="8">
        <v>0</v>
      </c>
      <c r="P1136" s="8">
        <v>24073.69</v>
      </c>
      <c r="Q1136" s="8">
        <v>24073.69</v>
      </c>
      <c r="R1136" s="8">
        <v>40531</v>
      </c>
      <c r="S1136" s="4">
        <f t="shared" si="109"/>
        <v>16457.310000000001</v>
      </c>
      <c r="T1136" s="6">
        <f t="shared" si="110"/>
        <v>0.59399999999999997</v>
      </c>
      <c r="U1136" s="4">
        <f t="shared" si="111"/>
        <v>16457.310000000001</v>
      </c>
      <c r="V1136" s="6">
        <f t="shared" si="112"/>
        <v>0.59399999999999997</v>
      </c>
      <c r="W1136" s="4">
        <f t="shared" si="113"/>
        <v>16457.310000000001</v>
      </c>
      <c r="X1136" s="6">
        <f t="shared" si="114"/>
        <v>0.59399999999999997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 t="s">
        <v>45</v>
      </c>
      <c r="F1137" s="7" t="s">
        <v>46</v>
      </c>
      <c r="G1137" s="7" t="s">
        <v>1032</v>
      </c>
      <c r="H1137" s="7" t="s">
        <v>1033</v>
      </c>
      <c r="I1137" s="7" t="s">
        <v>49</v>
      </c>
      <c r="J1137" s="7" t="s">
        <v>50</v>
      </c>
      <c r="K1137" s="7" t="s">
        <v>1129</v>
      </c>
      <c r="L1137" s="7" t="s">
        <v>1110</v>
      </c>
      <c r="M1137" s="8">
        <v>56392</v>
      </c>
      <c r="N1137" s="8">
        <v>56392</v>
      </c>
      <c r="O1137" s="8">
        <v>0</v>
      </c>
      <c r="P1137" s="8">
        <v>56392</v>
      </c>
      <c r="Q1137" s="8">
        <v>56392</v>
      </c>
      <c r="R1137" s="8">
        <v>56392</v>
      </c>
      <c r="S1137" s="4">
        <f t="shared" si="109"/>
        <v>0</v>
      </c>
      <c r="T1137" s="6">
        <f t="shared" si="110"/>
        <v>1</v>
      </c>
      <c r="U1137" s="4">
        <f t="shared" si="111"/>
        <v>0</v>
      </c>
      <c r="V1137" s="6">
        <f t="shared" si="112"/>
        <v>1</v>
      </c>
      <c r="W1137" s="4">
        <f t="shared" si="113"/>
        <v>0</v>
      </c>
      <c r="X1137" s="6">
        <f t="shared" si="114"/>
        <v>1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 t="s">
        <v>45</v>
      </c>
      <c r="F1138" s="7" t="s">
        <v>46</v>
      </c>
      <c r="G1138" s="7" t="s">
        <v>1032</v>
      </c>
      <c r="H1138" s="7" t="s">
        <v>1033</v>
      </c>
      <c r="I1138" s="7" t="s">
        <v>49</v>
      </c>
      <c r="J1138" s="7" t="s">
        <v>50</v>
      </c>
      <c r="K1138" s="7" t="s">
        <v>1130</v>
      </c>
      <c r="L1138" s="7" t="s">
        <v>1052</v>
      </c>
      <c r="M1138" s="8">
        <v>49541</v>
      </c>
      <c r="N1138" s="8">
        <v>47498</v>
      </c>
      <c r="O1138" s="8">
        <v>0</v>
      </c>
      <c r="P1138" s="8">
        <v>41008.129999999997</v>
      </c>
      <c r="Q1138" s="8">
        <v>41008.129999999997</v>
      </c>
      <c r="R1138" s="8">
        <v>49541</v>
      </c>
      <c r="S1138" s="4">
        <f t="shared" si="109"/>
        <v>8532.8700000000026</v>
      </c>
      <c r="T1138" s="6">
        <f t="shared" si="110"/>
        <v>0.82779999999999998</v>
      </c>
      <c r="U1138" s="4">
        <f t="shared" si="111"/>
        <v>6489.8700000000026</v>
      </c>
      <c r="V1138" s="6">
        <f t="shared" si="112"/>
        <v>0.86339999999999995</v>
      </c>
      <c r="W1138" s="4">
        <f t="shared" si="113"/>
        <v>8532.8700000000026</v>
      </c>
      <c r="X1138" s="6">
        <f t="shared" si="114"/>
        <v>0.82779999999999998</v>
      </c>
    </row>
    <row r="1139" spans="1:24" x14ac:dyDescent="0.2">
      <c r="A1139">
        <f>IF(AND(ABS(S1139)&gt;Input!$A$3,ABS(1-T1139)&gt;Input!$A$4),MAX($A$3:A1138)+1,"")</f>
        <v>135</v>
      </c>
      <c r="B1139">
        <f>IF(AND(ABS(U1139)&gt;Input!$B$3,ABS(1-V1139)&gt;Input!$B$4),MAX($B$3:B1138)+1,"")</f>
        <v>72</v>
      </c>
      <c r="C1139">
        <f>IF(AND(ABS(W1139)&gt;Input!$C$3,ABS(1-X1139)&gt;Input!$C$4),MAX($C$3:C1138)+1,"")</f>
        <v>146</v>
      </c>
      <c r="D1139" t="str">
        <f>IF(E1139="","",IF(AND(H1139=H1140,J1139=J1140),"",MAX($D$3:D1138)+1))</f>
        <v/>
      </c>
      <c r="E1139" s="7" t="s">
        <v>45</v>
      </c>
      <c r="F1139" s="7" t="s">
        <v>46</v>
      </c>
      <c r="G1139" s="7" t="s">
        <v>1032</v>
      </c>
      <c r="H1139" s="7" t="s">
        <v>1033</v>
      </c>
      <c r="I1139" s="7" t="s">
        <v>49</v>
      </c>
      <c r="J1139" s="7" t="s">
        <v>50</v>
      </c>
      <c r="K1139" s="7" t="s">
        <v>1131</v>
      </c>
      <c r="L1139" s="7" t="s">
        <v>1059</v>
      </c>
      <c r="M1139" s="8">
        <v>35071</v>
      </c>
      <c r="N1139" s="8">
        <v>35071</v>
      </c>
      <c r="O1139" s="8">
        <v>0</v>
      </c>
      <c r="P1139" s="8">
        <v>21934.42</v>
      </c>
      <c r="Q1139" s="8">
        <v>21934.42</v>
      </c>
      <c r="R1139" s="8">
        <v>35071</v>
      </c>
      <c r="S1139" s="4">
        <f t="shared" si="109"/>
        <v>13136.580000000002</v>
      </c>
      <c r="T1139" s="6">
        <f t="shared" si="110"/>
        <v>0.62539999999999996</v>
      </c>
      <c r="U1139" s="4">
        <f t="shared" si="111"/>
        <v>13136.580000000002</v>
      </c>
      <c r="V1139" s="6">
        <f t="shared" si="112"/>
        <v>0.62539999999999996</v>
      </c>
      <c r="W1139" s="4">
        <f t="shared" si="113"/>
        <v>13136.580000000002</v>
      </c>
      <c r="X1139" s="6">
        <f t="shared" si="114"/>
        <v>0.62539999999999996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 t="s">
        <v>45</v>
      </c>
      <c r="F1140" s="7" t="s">
        <v>46</v>
      </c>
      <c r="G1140" s="7" t="s">
        <v>1032</v>
      </c>
      <c r="H1140" s="7" t="s">
        <v>1033</v>
      </c>
      <c r="I1140" s="7" t="s">
        <v>49</v>
      </c>
      <c r="J1140" s="7" t="s">
        <v>50</v>
      </c>
      <c r="K1140" s="7" t="s">
        <v>1132</v>
      </c>
      <c r="L1140" s="7" t="s">
        <v>1133</v>
      </c>
      <c r="M1140" s="8">
        <v>53943</v>
      </c>
      <c r="N1140" s="8">
        <v>53943</v>
      </c>
      <c r="O1140" s="8">
        <v>0</v>
      </c>
      <c r="P1140" s="8">
        <v>53943</v>
      </c>
      <c r="Q1140" s="8">
        <v>53943</v>
      </c>
      <c r="R1140" s="8">
        <v>53943</v>
      </c>
      <c r="S1140" s="4">
        <f t="shared" si="109"/>
        <v>0</v>
      </c>
      <c r="T1140" s="6">
        <f t="shared" si="110"/>
        <v>1</v>
      </c>
      <c r="U1140" s="4">
        <f t="shared" si="111"/>
        <v>0</v>
      </c>
      <c r="V1140" s="6">
        <f t="shared" si="112"/>
        <v>1</v>
      </c>
      <c r="W1140" s="4">
        <f t="shared" si="113"/>
        <v>0</v>
      </c>
      <c r="X1140" s="6">
        <f t="shared" si="114"/>
        <v>1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 t="s">
        <v>45</v>
      </c>
      <c r="F1141" s="7" t="s">
        <v>46</v>
      </c>
      <c r="G1141" s="7" t="s">
        <v>1032</v>
      </c>
      <c r="H1141" s="7" t="s">
        <v>1033</v>
      </c>
      <c r="I1141" s="7" t="s">
        <v>49</v>
      </c>
      <c r="J1141" s="7" t="s">
        <v>50</v>
      </c>
      <c r="K1141" s="7" t="s">
        <v>1134</v>
      </c>
      <c r="L1141" s="7" t="s">
        <v>1110</v>
      </c>
      <c r="M1141" s="8">
        <v>56392</v>
      </c>
      <c r="N1141" s="8">
        <v>56392</v>
      </c>
      <c r="O1141" s="8">
        <v>0</v>
      </c>
      <c r="P1141" s="8">
        <v>56392</v>
      </c>
      <c r="Q1141" s="8">
        <v>56392</v>
      </c>
      <c r="R1141" s="8">
        <v>56392</v>
      </c>
      <c r="S1141" s="4">
        <f t="shared" si="109"/>
        <v>0</v>
      </c>
      <c r="T1141" s="6">
        <f t="shared" si="110"/>
        <v>1</v>
      </c>
      <c r="U1141" s="4">
        <f t="shared" si="111"/>
        <v>0</v>
      </c>
      <c r="V1141" s="6">
        <f t="shared" si="112"/>
        <v>1</v>
      </c>
      <c r="W1141" s="4">
        <f t="shared" si="113"/>
        <v>0</v>
      </c>
      <c r="X1141" s="6">
        <f t="shared" si="114"/>
        <v>1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 t="s">
        <v>45</v>
      </c>
      <c r="F1142" s="7" t="s">
        <v>46</v>
      </c>
      <c r="G1142" s="7" t="s">
        <v>1032</v>
      </c>
      <c r="H1142" s="7" t="s">
        <v>1033</v>
      </c>
      <c r="I1142" s="7" t="s">
        <v>49</v>
      </c>
      <c r="J1142" s="7" t="s">
        <v>50</v>
      </c>
      <c r="K1142" s="7" t="s">
        <v>1135</v>
      </c>
      <c r="L1142" s="7" t="s">
        <v>1096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  <c r="R1142" s="8">
        <v>0</v>
      </c>
      <c r="S1142" s="4">
        <f t="shared" si="109"/>
        <v>0</v>
      </c>
      <c r="T1142" s="6">
        <f t="shared" si="110"/>
        <v>0</v>
      </c>
      <c r="U1142" s="4">
        <f t="shared" si="111"/>
        <v>0</v>
      </c>
      <c r="V1142" s="6">
        <f t="shared" si="112"/>
        <v>0</v>
      </c>
      <c r="W1142" s="4">
        <f t="shared" si="113"/>
        <v>0</v>
      </c>
      <c r="X1142" s="6">
        <f t="shared" si="114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 t="s">
        <v>45</v>
      </c>
      <c r="F1143" s="7" t="s">
        <v>46</v>
      </c>
      <c r="G1143" s="7" t="s">
        <v>1032</v>
      </c>
      <c r="H1143" s="7" t="s">
        <v>1033</v>
      </c>
      <c r="I1143" s="7" t="s">
        <v>49</v>
      </c>
      <c r="J1143" s="7" t="s">
        <v>50</v>
      </c>
      <c r="K1143" s="7" t="s">
        <v>1136</v>
      </c>
      <c r="L1143" s="7" t="s">
        <v>167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0</v>
      </c>
      <c r="S1143" s="4">
        <f t="shared" si="109"/>
        <v>0</v>
      </c>
      <c r="T1143" s="6">
        <f t="shared" si="110"/>
        <v>0</v>
      </c>
      <c r="U1143" s="4">
        <f t="shared" si="111"/>
        <v>0</v>
      </c>
      <c r="V1143" s="6">
        <f t="shared" si="112"/>
        <v>0</v>
      </c>
      <c r="W1143" s="4">
        <f t="shared" si="113"/>
        <v>0</v>
      </c>
      <c r="X1143" s="6">
        <f t="shared" si="114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 t="s">
        <v>45</v>
      </c>
      <c r="F1144" s="7" t="s">
        <v>46</v>
      </c>
      <c r="G1144" s="7" t="s">
        <v>1032</v>
      </c>
      <c r="H1144" s="7" t="s">
        <v>1033</v>
      </c>
      <c r="I1144" s="7" t="s">
        <v>49</v>
      </c>
      <c r="J1144" s="7" t="s">
        <v>50</v>
      </c>
      <c r="K1144" s="7" t="s">
        <v>1137</v>
      </c>
      <c r="L1144" s="7" t="s">
        <v>1052</v>
      </c>
      <c r="M1144" s="8">
        <v>0</v>
      </c>
      <c r="N1144" s="8">
        <v>0</v>
      </c>
      <c r="O1144" s="8">
        <v>0</v>
      </c>
      <c r="P1144" s="8">
        <v>0</v>
      </c>
      <c r="Q1144" s="8">
        <v>0</v>
      </c>
      <c r="R1144" s="8">
        <v>0</v>
      </c>
      <c r="S1144" s="4">
        <f t="shared" si="109"/>
        <v>0</v>
      </c>
      <c r="T1144" s="6">
        <f t="shared" si="110"/>
        <v>0</v>
      </c>
      <c r="U1144" s="4">
        <f t="shared" si="111"/>
        <v>0</v>
      </c>
      <c r="V1144" s="6">
        <f t="shared" si="112"/>
        <v>0</v>
      </c>
      <c r="W1144" s="4">
        <f t="shared" si="113"/>
        <v>0</v>
      </c>
      <c r="X1144" s="6">
        <f t="shared" si="114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 t="s">
        <v>45</v>
      </c>
      <c r="F1145" s="7" t="s">
        <v>46</v>
      </c>
      <c r="G1145" s="7" t="s">
        <v>1032</v>
      </c>
      <c r="H1145" s="7" t="s">
        <v>1033</v>
      </c>
      <c r="I1145" s="7" t="s">
        <v>49</v>
      </c>
      <c r="J1145" s="7" t="s">
        <v>50</v>
      </c>
      <c r="K1145" s="7" t="s">
        <v>60</v>
      </c>
      <c r="L1145" s="7" t="s">
        <v>61</v>
      </c>
      <c r="M1145" s="8">
        <v>6000</v>
      </c>
      <c r="N1145" s="8">
        <v>3847</v>
      </c>
      <c r="O1145" s="8">
        <v>0</v>
      </c>
      <c r="P1145" s="8">
        <v>3846.07</v>
      </c>
      <c r="Q1145" s="8">
        <v>3846.07</v>
      </c>
      <c r="R1145" s="8">
        <v>6000</v>
      </c>
      <c r="S1145" s="4">
        <f t="shared" si="109"/>
        <v>2153.9299999999998</v>
      </c>
      <c r="T1145" s="6">
        <f t="shared" si="110"/>
        <v>0.64100000000000001</v>
      </c>
      <c r="U1145" s="4">
        <f t="shared" si="111"/>
        <v>0.92999999999983629</v>
      </c>
      <c r="V1145" s="6">
        <f t="shared" si="112"/>
        <v>0.99980000000000002</v>
      </c>
      <c r="W1145" s="4">
        <f t="shared" si="113"/>
        <v>2153.9299999999998</v>
      </c>
      <c r="X1145" s="6">
        <f t="shared" si="114"/>
        <v>0.64100000000000001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 t="s">
        <v>45</v>
      </c>
      <c r="F1146" s="7" t="s">
        <v>46</v>
      </c>
      <c r="G1146" s="7" t="s">
        <v>1032</v>
      </c>
      <c r="H1146" s="7" t="s">
        <v>1033</v>
      </c>
      <c r="I1146" s="7" t="s">
        <v>49</v>
      </c>
      <c r="J1146" s="7" t="s">
        <v>50</v>
      </c>
      <c r="K1146" s="7" t="s">
        <v>108</v>
      </c>
      <c r="L1146" s="7" t="s">
        <v>109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4">
        <f t="shared" si="109"/>
        <v>0</v>
      </c>
      <c r="T1146" s="6">
        <f t="shared" si="110"/>
        <v>0</v>
      </c>
      <c r="U1146" s="4">
        <f t="shared" si="111"/>
        <v>0</v>
      </c>
      <c r="V1146" s="6">
        <f t="shared" si="112"/>
        <v>0</v>
      </c>
      <c r="W1146" s="4">
        <f t="shared" si="113"/>
        <v>0</v>
      </c>
      <c r="X1146" s="6">
        <f t="shared" si="114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 t="s">
        <v>45</v>
      </c>
      <c r="F1147" s="7" t="s">
        <v>46</v>
      </c>
      <c r="G1147" s="7" t="s">
        <v>1032</v>
      </c>
      <c r="H1147" s="7" t="s">
        <v>1033</v>
      </c>
      <c r="I1147" s="7" t="s">
        <v>49</v>
      </c>
      <c r="J1147" s="7" t="s">
        <v>50</v>
      </c>
      <c r="K1147" s="7" t="s">
        <v>585</v>
      </c>
      <c r="L1147" s="7" t="s">
        <v>1138</v>
      </c>
      <c r="M1147" s="8">
        <v>21314</v>
      </c>
      <c r="N1147" s="8">
        <v>20128</v>
      </c>
      <c r="O1147" s="8">
        <v>0</v>
      </c>
      <c r="P1147" s="8">
        <v>20127.21</v>
      </c>
      <c r="Q1147" s="8">
        <v>20127.21</v>
      </c>
      <c r="R1147" s="8">
        <v>21314</v>
      </c>
      <c r="S1147" s="4">
        <f t="shared" si="109"/>
        <v>1186.7900000000009</v>
      </c>
      <c r="T1147" s="6">
        <f t="shared" si="110"/>
        <v>0.94430000000000003</v>
      </c>
      <c r="U1147" s="4">
        <f t="shared" si="111"/>
        <v>0.79000000000087311</v>
      </c>
      <c r="V1147" s="6">
        <f t="shared" si="112"/>
        <v>1</v>
      </c>
      <c r="W1147" s="4">
        <f t="shared" si="113"/>
        <v>1186.7900000000009</v>
      </c>
      <c r="X1147" s="6">
        <f t="shared" si="114"/>
        <v>0.94430000000000003</v>
      </c>
    </row>
    <row r="1148" spans="1:24" x14ac:dyDescent="0.2">
      <c r="A1148">
        <f>IF(AND(ABS(S1148)&gt;Input!$A$3,ABS(1-T1148)&gt;Input!$A$4),MAX($A$3:A1147)+1,"")</f>
        <v>136</v>
      </c>
      <c r="B1148" t="str">
        <f>IF(AND(ABS(U1148)&gt;Input!$B$3,ABS(1-V1148)&gt;Input!$B$4),MAX($B$3:B1147)+1,"")</f>
        <v/>
      </c>
      <c r="C1148">
        <f>IF(AND(ABS(W1148)&gt;Input!$C$3,ABS(1-X1148)&gt;Input!$C$4),MAX($C$3:C1147)+1,"")</f>
        <v>147</v>
      </c>
      <c r="D1148" t="str">
        <f>IF(E1148="","",IF(AND(H1148=H1149,J1148=J1149),"",MAX($D$3:D1147)+1))</f>
        <v/>
      </c>
      <c r="E1148" s="7" t="s">
        <v>45</v>
      </c>
      <c r="F1148" s="7" t="s">
        <v>46</v>
      </c>
      <c r="G1148" s="7" t="s">
        <v>1032</v>
      </c>
      <c r="H1148" s="7" t="s">
        <v>1033</v>
      </c>
      <c r="I1148" s="7" t="s">
        <v>49</v>
      </c>
      <c r="J1148" s="7" t="s">
        <v>50</v>
      </c>
      <c r="K1148" s="7" t="s">
        <v>1139</v>
      </c>
      <c r="L1148" s="7" t="s">
        <v>1140</v>
      </c>
      <c r="M1148" s="8">
        <v>21567</v>
      </c>
      <c r="N1148" s="8">
        <v>11514</v>
      </c>
      <c r="O1148" s="8">
        <v>0</v>
      </c>
      <c r="P1148" s="8">
        <v>11513.13</v>
      </c>
      <c r="Q1148" s="8">
        <v>11513.13</v>
      </c>
      <c r="R1148" s="8">
        <v>21567</v>
      </c>
      <c r="S1148" s="4">
        <f t="shared" si="109"/>
        <v>10053.870000000001</v>
      </c>
      <c r="T1148" s="6">
        <f t="shared" si="110"/>
        <v>0.53380000000000005</v>
      </c>
      <c r="U1148" s="4">
        <f t="shared" si="111"/>
        <v>0.87000000000080036</v>
      </c>
      <c r="V1148" s="6">
        <f t="shared" si="112"/>
        <v>0.99990000000000001</v>
      </c>
      <c r="W1148" s="4">
        <f t="shared" si="113"/>
        <v>10053.870000000001</v>
      </c>
      <c r="X1148" s="6">
        <f t="shared" si="114"/>
        <v>0.53380000000000005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 t="s">
        <v>45</v>
      </c>
      <c r="F1149" s="7" t="s">
        <v>46</v>
      </c>
      <c r="G1149" s="7" t="s">
        <v>1032</v>
      </c>
      <c r="H1149" s="7" t="s">
        <v>1033</v>
      </c>
      <c r="I1149" s="7" t="s">
        <v>49</v>
      </c>
      <c r="J1149" s="7" t="s">
        <v>50</v>
      </c>
      <c r="K1149" s="7" t="s">
        <v>1141</v>
      </c>
      <c r="L1149" s="7" t="s">
        <v>1142</v>
      </c>
      <c r="M1149" s="8">
        <v>19347</v>
      </c>
      <c r="N1149" s="8">
        <v>15987</v>
      </c>
      <c r="O1149" s="8">
        <v>0</v>
      </c>
      <c r="P1149" s="8">
        <v>15986.15</v>
      </c>
      <c r="Q1149" s="8">
        <v>15986.15</v>
      </c>
      <c r="R1149" s="8">
        <v>19347</v>
      </c>
      <c r="S1149" s="4">
        <f t="shared" si="109"/>
        <v>3360.8500000000004</v>
      </c>
      <c r="T1149" s="6">
        <f t="shared" si="110"/>
        <v>0.82630000000000003</v>
      </c>
      <c r="U1149" s="4">
        <f t="shared" si="111"/>
        <v>0.8500000000003638</v>
      </c>
      <c r="V1149" s="6">
        <f t="shared" si="112"/>
        <v>0.99990000000000001</v>
      </c>
      <c r="W1149" s="4">
        <f t="shared" si="113"/>
        <v>3360.8500000000004</v>
      </c>
      <c r="X1149" s="6">
        <f t="shared" si="114"/>
        <v>0.82630000000000003</v>
      </c>
    </row>
    <row r="1150" spans="1:24" x14ac:dyDescent="0.2">
      <c r="A1150">
        <f>IF(AND(ABS(S1150)&gt;Input!$A$3,ABS(1-T1150)&gt;Input!$A$4),MAX($A$3:A1149)+1,"")</f>
        <v>137</v>
      </c>
      <c r="B1150" t="str">
        <f>IF(AND(ABS(U1150)&gt;Input!$B$3,ABS(1-V1150)&gt;Input!$B$4),MAX($B$3:B1149)+1,"")</f>
        <v/>
      </c>
      <c r="C1150">
        <f>IF(AND(ABS(W1150)&gt;Input!$C$3,ABS(1-X1150)&gt;Input!$C$4),MAX($C$3:C1149)+1,"")</f>
        <v>148</v>
      </c>
      <c r="D1150" t="str">
        <f>IF(E1150="","",IF(AND(H1150=H1151,J1150=J1151),"",MAX($D$3:D1149)+1))</f>
        <v/>
      </c>
      <c r="E1150" s="7" t="s">
        <v>45</v>
      </c>
      <c r="F1150" s="7" t="s">
        <v>46</v>
      </c>
      <c r="G1150" s="7" t="s">
        <v>1032</v>
      </c>
      <c r="H1150" s="7" t="s">
        <v>1033</v>
      </c>
      <c r="I1150" s="7" t="s">
        <v>49</v>
      </c>
      <c r="J1150" s="7" t="s">
        <v>50</v>
      </c>
      <c r="K1150" s="7" t="s">
        <v>110</v>
      </c>
      <c r="L1150" s="7" t="s">
        <v>111</v>
      </c>
      <c r="M1150" s="8">
        <v>60000</v>
      </c>
      <c r="N1150" s="8">
        <v>109599</v>
      </c>
      <c r="O1150" s="8">
        <v>0</v>
      </c>
      <c r="P1150" s="8">
        <v>109598.12</v>
      </c>
      <c r="Q1150" s="8">
        <v>109598.12</v>
      </c>
      <c r="R1150" s="8">
        <v>60000</v>
      </c>
      <c r="S1150" s="4">
        <f t="shared" si="109"/>
        <v>-49598.119999999995</v>
      </c>
      <c r="T1150" s="6">
        <f t="shared" si="110"/>
        <v>1.8266</v>
      </c>
      <c r="U1150" s="4">
        <f t="shared" si="111"/>
        <v>0.88000000000465661</v>
      </c>
      <c r="V1150" s="6">
        <f t="shared" si="112"/>
        <v>1</v>
      </c>
      <c r="W1150" s="4">
        <f t="shared" si="113"/>
        <v>-49598.119999999995</v>
      </c>
      <c r="X1150" s="6">
        <f t="shared" si="114"/>
        <v>1.8266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 t="s">
        <v>45</v>
      </c>
      <c r="F1151" s="7" t="s">
        <v>46</v>
      </c>
      <c r="G1151" s="7" t="s">
        <v>1032</v>
      </c>
      <c r="H1151" s="7" t="s">
        <v>1033</v>
      </c>
      <c r="I1151" s="7" t="s">
        <v>49</v>
      </c>
      <c r="J1151" s="7" t="s">
        <v>50</v>
      </c>
      <c r="K1151" s="7" t="s">
        <v>112</v>
      </c>
      <c r="L1151" s="7" t="s">
        <v>1143</v>
      </c>
      <c r="M1151" s="8">
        <v>30020</v>
      </c>
      <c r="N1151" s="8">
        <v>30025</v>
      </c>
      <c r="O1151" s="8">
        <v>0</v>
      </c>
      <c r="P1151" s="8">
        <v>30025</v>
      </c>
      <c r="Q1151" s="8">
        <v>30025</v>
      </c>
      <c r="R1151" s="8">
        <v>30020</v>
      </c>
      <c r="S1151" s="4">
        <f t="shared" si="109"/>
        <v>-5</v>
      </c>
      <c r="T1151" s="6">
        <f t="shared" si="110"/>
        <v>1.0002</v>
      </c>
      <c r="U1151" s="4">
        <f t="shared" si="111"/>
        <v>0</v>
      </c>
      <c r="V1151" s="6">
        <f t="shared" si="112"/>
        <v>1</v>
      </c>
      <c r="W1151" s="4">
        <f t="shared" si="113"/>
        <v>-5</v>
      </c>
      <c r="X1151" s="6">
        <f t="shared" si="114"/>
        <v>1.0002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 t="s">
        <v>45</v>
      </c>
      <c r="F1152" s="7" t="s">
        <v>46</v>
      </c>
      <c r="G1152" s="7" t="s">
        <v>1032</v>
      </c>
      <c r="H1152" s="7" t="s">
        <v>1033</v>
      </c>
      <c r="I1152" s="7" t="s">
        <v>49</v>
      </c>
      <c r="J1152" s="7" t="s">
        <v>50</v>
      </c>
      <c r="K1152" s="7" t="s">
        <v>62</v>
      </c>
      <c r="L1152" s="7" t="s">
        <v>63</v>
      </c>
      <c r="M1152" s="8">
        <v>25000</v>
      </c>
      <c r="N1152" s="8">
        <v>27834</v>
      </c>
      <c r="O1152" s="8">
        <v>0</v>
      </c>
      <c r="P1152" s="8">
        <v>27833.32</v>
      </c>
      <c r="Q1152" s="8">
        <v>27833.32</v>
      </c>
      <c r="R1152" s="8">
        <v>25000</v>
      </c>
      <c r="S1152" s="4">
        <f t="shared" si="109"/>
        <v>-2833.3199999999997</v>
      </c>
      <c r="T1152" s="6">
        <f t="shared" si="110"/>
        <v>1.1133</v>
      </c>
      <c r="U1152" s="4">
        <f t="shared" si="111"/>
        <v>0.68000000000029104</v>
      </c>
      <c r="V1152" s="6">
        <f t="shared" si="112"/>
        <v>1</v>
      </c>
      <c r="W1152" s="4">
        <f t="shared" si="113"/>
        <v>-2833.3199999999997</v>
      </c>
      <c r="X1152" s="6">
        <f t="shared" si="114"/>
        <v>1.1133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>
        <f>IF(E1153="","",IF(AND(H1153=H1154,J1153=J1154),"",MAX($D$3:D1152)+1))</f>
        <v>125</v>
      </c>
      <c r="E1153" s="7" t="s">
        <v>45</v>
      </c>
      <c r="F1153" s="7" t="s">
        <v>46</v>
      </c>
      <c r="G1153" s="7" t="s">
        <v>1032</v>
      </c>
      <c r="H1153" s="7" t="s">
        <v>1033</v>
      </c>
      <c r="I1153" s="7" t="s">
        <v>49</v>
      </c>
      <c r="J1153" s="7" t="s">
        <v>50</v>
      </c>
      <c r="K1153" s="7" t="s">
        <v>129</v>
      </c>
      <c r="L1153" s="7" t="s">
        <v>130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0</v>
      </c>
      <c r="S1153" s="4">
        <f t="shared" si="109"/>
        <v>0</v>
      </c>
      <c r="T1153" s="6">
        <f t="shared" si="110"/>
        <v>0</v>
      </c>
      <c r="U1153" s="4">
        <f t="shared" si="111"/>
        <v>0</v>
      </c>
      <c r="V1153" s="6">
        <f t="shared" si="112"/>
        <v>0</v>
      </c>
      <c r="W1153" s="4">
        <f t="shared" si="113"/>
        <v>0</v>
      </c>
      <c r="X1153" s="6">
        <f t="shared" si="114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 t="s">
        <v>45</v>
      </c>
      <c r="F1154" s="7" t="s">
        <v>46</v>
      </c>
      <c r="G1154" s="7" t="s">
        <v>1032</v>
      </c>
      <c r="H1154" s="7" t="s">
        <v>1033</v>
      </c>
      <c r="I1154" s="7" t="s">
        <v>64</v>
      </c>
      <c r="J1154" s="7" t="s">
        <v>65</v>
      </c>
      <c r="K1154" s="7" t="s">
        <v>66</v>
      </c>
      <c r="L1154" s="7" t="s">
        <v>67</v>
      </c>
      <c r="M1154" s="8">
        <v>10000</v>
      </c>
      <c r="N1154" s="8">
        <v>10000</v>
      </c>
      <c r="O1154" s="8">
        <v>0</v>
      </c>
      <c r="P1154" s="8">
        <v>6583.28</v>
      </c>
      <c r="Q1154" s="8">
        <v>6583.28</v>
      </c>
      <c r="R1154" s="8">
        <v>10000</v>
      </c>
      <c r="S1154" s="4">
        <f t="shared" si="109"/>
        <v>3416.7200000000003</v>
      </c>
      <c r="T1154" s="6">
        <f t="shared" si="110"/>
        <v>0.6583</v>
      </c>
      <c r="U1154" s="4">
        <f t="shared" si="111"/>
        <v>3416.7200000000003</v>
      </c>
      <c r="V1154" s="6">
        <f t="shared" si="112"/>
        <v>0.6583</v>
      </c>
      <c r="W1154" s="4">
        <f t="shared" si="113"/>
        <v>3416.7200000000003</v>
      </c>
      <c r="X1154" s="6">
        <f t="shared" si="114"/>
        <v>0.6583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 t="s">
        <v>45</v>
      </c>
      <c r="F1155" s="7" t="s">
        <v>46</v>
      </c>
      <c r="G1155" s="7" t="s">
        <v>1032</v>
      </c>
      <c r="H1155" s="7" t="s">
        <v>1033</v>
      </c>
      <c r="I1155" s="7" t="s">
        <v>64</v>
      </c>
      <c r="J1155" s="7" t="s">
        <v>65</v>
      </c>
      <c r="K1155" s="7" t="s">
        <v>68</v>
      </c>
      <c r="L1155" s="7" t="s">
        <v>134</v>
      </c>
      <c r="M1155" s="8">
        <v>1000</v>
      </c>
      <c r="N1155" s="8">
        <v>1000</v>
      </c>
      <c r="O1155" s="8">
        <v>0</v>
      </c>
      <c r="P1155" s="8">
        <v>0</v>
      </c>
      <c r="Q1155" s="8">
        <v>0</v>
      </c>
      <c r="R1155" s="8">
        <v>5000</v>
      </c>
      <c r="S1155" s="4">
        <f t="shared" si="109"/>
        <v>1000</v>
      </c>
      <c r="T1155" s="6">
        <f t="shared" si="110"/>
        <v>0</v>
      </c>
      <c r="U1155" s="4">
        <f t="shared" si="111"/>
        <v>1000</v>
      </c>
      <c r="V1155" s="6">
        <f t="shared" si="112"/>
        <v>0</v>
      </c>
      <c r="W1155" s="4">
        <f t="shared" si="113"/>
        <v>5000</v>
      </c>
      <c r="X1155" s="6">
        <f t="shared" si="114"/>
        <v>0</v>
      </c>
    </row>
    <row r="1156" spans="1:24" x14ac:dyDescent="0.2">
      <c r="A1156">
        <f>IF(AND(ABS(S1156)&gt;Input!$A$3,ABS(1-T1156)&gt;Input!$A$4),MAX($A$3:A1155)+1,"")</f>
        <v>138</v>
      </c>
      <c r="B1156" t="str">
        <f>IF(AND(ABS(U1156)&gt;Input!$B$3,ABS(1-V1156)&gt;Input!$B$4),MAX($B$3:B1155)+1,"")</f>
        <v/>
      </c>
      <c r="C1156">
        <f>IF(AND(ABS(W1156)&gt;Input!$C$3,ABS(1-X1156)&gt;Input!$C$4),MAX($C$3:C1155)+1,"")</f>
        <v>149</v>
      </c>
      <c r="D1156" t="str">
        <f>IF(E1156="","",IF(AND(H1156=H1157,J1156=J1157),"",MAX($D$3:D1155)+1))</f>
        <v/>
      </c>
      <c r="E1156" s="7" t="s">
        <v>45</v>
      </c>
      <c r="F1156" s="7" t="s">
        <v>46</v>
      </c>
      <c r="G1156" s="7" t="s">
        <v>1032</v>
      </c>
      <c r="H1156" s="7" t="s">
        <v>1033</v>
      </c>
      <c r="I1156" s="7" t="s">
        <v>64</v>
      </c>
      <c r="J1156" s="7" t="s">
        <v>65</v>
      </c>
      <c r="K1156" s="7" t="s">
        <v>70</v>
      </c>
      <c r="L1156" s="7" t="s">
        <v>71</v>
      </c>
      <c r="M1156" s="8">
        <v>12000</v>
      </c>
      <c r="N1156" s="8">
        <v>62000</v>
      </c>
      <c r="O1156" s="8">
        <v>0</v>
      </c>
      <c r="P1156" s="8">
        <v>54448.15</v>
      </c>
      <c r="Q1156" s="8">
        <v>54448.15</v>
      </c>
      <c r="R1156" s="8">
        <v>12000</v>
      </c>
      <c r="S1156" s="4">
        <f t="shared" si="109"/>
        <v>-42448.15</v>
      </c>
      <c r="T1156" s="6">
        <f t="shared" si="110"/>
        <v>4.5373000000000001</v>
      </c>
      <c r="U1156" s="4">
        <f t="shared" si="111"/>
        <v>7551.8499999999985</v>
      </c>
      <c r="V1156" s="6">
        <f t="shared" si="112"/>
        <v>0.87819999999999998</v>
      </c>
      <c r="W1156" s="4">
        <f t="shared" si="113"/>
        <v>-42448.15</v>
      </c>
      <c r="X1156" s="6">
        <f t="shared" si="114"/>
        <v>4.5373000000000001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 t="s">
        <v>45</v>
      </c>
      <c r="F1157" s="7" t="s">
        <v>46</v>
      </c>
      <c r="G1157" s="7" t="s">
        <v>1032</v>
      </c>
      <c r="H1157" s="7" t="s">
        <v>1033</v>
      </c>
      <c r="I1157" s="7" t="s">
        <v>64</v>
      </c>
      <c r="J1157" s="7" t="s">
        <v>65</v>
      </c>
      <c r="K1157" s="7" t="s">
        <v>225</v>
      </c>
      <c r="L1157" s="7" t="s">
        <v>226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0</v>
      </c>
      <c r="S1157" s="4">
        <f t="shared" ref="S1157:S1220" si="115">M1157-O1157-Q1157</f>
        <v>0</v>
      </c>
      <c r="T1157" s="6">
        <f t="shared" ref="T1157:T1220" si="116">IF(M1157=0,0,ROUND((O1157+Q1157)/M1157,4))</f>
        <v>0</v>
      </c>
      <c r="U1157" s="4">
        <f t="shared" ref="U1157:U1220" si="117">N1157-O1157-Q1157</f>
        <v>0</v>
      </c>
      <c r="V1157" s="6">
        <f t="shared" ref="V1157:V1220" si="118">IF(N1157=0,0,ROUND((O1157+Q1157)/N1157,4))</f>
        <v>0</v>
      </c>
      <c r="W1157" s="4">
        <f t="shared" ref="W1157:W1220" si="119">R1157-O1157-Q1157</f>
        <v>0</v>
      </c>
      <c r="X1157" s="6">
        <f t="shared" ref="X1157:X1220" si="120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 t="s">
        <v>45</v>
      </c>
      <c r="F1158" s="7" t="s">
        <v>46</v>
      </c>
      <c r="G1158" s="7" t="s">
        <v>1032</v>
      </c>
      <c r="H1158" s="7" t="s">
        <v>1033</v>
      </c>
      <c r="I1158" s="7" t="s">
        <v>64</v>
      </c>
      <c r="J1158" s="7" t="s">
        <v>65</v>
      </c>
      <c r="K1158" s="7" t="s">
        <v>72</v>
      </c>
      <c r="L1158" s="7" t="s">
        <v>73</v>
      </c>
      <c r="M1158" s="8">
        <v>12000</v>
      </c>
      <c r="N1158" s="8">
        <v>12000</v>
      </c>
      <c r="O1158" s="8">
        <v>0</v>
      </c>
      <c r="P1158" s="8">
        <v>9307.4500000000007</v>
      </c>
      <c r="Q1158" s="8">
        <v>9307.4500000000007</v>
      </c>
      <c r="R1158" s="8">
        <v>12000</v>
      </c>
      <c r="S1158" s="4">
        <f t="shared" si="115"/>
        <v>2692.5499999999993</v>
      </c>
      <c r="T1158" s="6">
        <f t="shared" si="116"/>
        <v>0.77559999999999996</v>
      </c>
      <c r="U1158" s="4">
        <f t="shared" si="117"/>
        <v>2692.5499999999993</v>
      </c>
      <c r="V1158" s="6">
        <f t="shared" si="118"/>
        <v>0.77559999999999996</v>
      </c>
      <c r="W1158" s="4">
        <f t="shared" si="119"/>
        <v>2692.5499999999993</v>
      </c>
      <c r="X1158" s="6">
        <f t="shared" si="120"/>
        <v>0.77559999999999996</v>
      </c>
    </row>
    <row r="1159" spans="1:24" x14ac:dyDescent="0.2">
      <c r="A1159">
        <f>IF(AND(ABS(S1159)&gt;Input!$A$3,ABS(1-T1159)&gt;Input!$A$4),MAX($A$3:A1158)+1,"")</f>
        <v>139</v>
      </c>
      <c r="B1159" t="str">
        <f>IF(AND(ABS(U1159)&gt;Input!$B$3,ABS(1-V1159)&gt;Input!$B$4),MAX($B$3:B1158)+1,"")</f>
        <v/>
      </c>
      <c r="C1159">
        <f>IF(AND(ABS(W1159)&gt;Input!$C$3,ABS(1-X1159)&gt;Input!$C$4),MAX($C$3:C1158)+1,"")</f>
        <v>150</v>
      </c>
      <c r="D1159">
        <f>IF(E1159="","",IF(AND(H1159=H1160,J1159=J1160),"",MAX($D$3:D1158)+1))</f>
        <v>126</v>
      </c>
      <c r="E1159" s="7" t="s">
        <v>45</v>
      </c>
      <c r="F1159" s="7" t="s">
        <v>46</v>
      </c>
      <c r="G1159" s="7" t="s">
        <v>1032</v>
      </c>
      <c r="H1159" s="7" t="s">
        <v>1033</v>
      </c>
      <c r="I1159" s="7" t="s">
        <v>64</v>
      </c>
      <c r="J1159" s="7" t="s">
        <v>65</v>
      </c>
      <c r="K1159" s="7" t="s">
        <v>596</v>
      </c>
      <c r="L1159" s="7" t="s">
        <v>597</v>
      </c>
      <c r="M1159" s="8">
        <v>19000</v>
      </c>
      <c r="N1159" s="8">
        <v>74000</v>
      </c>
      <c r="O1159" s="8">
        <v>35008</v>
      </c>
      <c r="P1159" s="8">
        <v>35879</v>
      </c>
      <c r="Q1159" s="8">
        <v>35879</v>
      </c>
      <c r="R1159" s="8">
        <v>38000</v>
      </c>
      <c r="S1159" s="4">
        <f t="shared" si="115"/>
        <v>-51887</v>
      </c>
      <c r="T1159" s="6">
        <f t="shared" si="116"/>
        <v>3.7309000000000001</v>
      </c>
      <c r="U1159" s="4">
        <f t="shared" si="117"/>
        <v>3113</v>
      </c>
      <c r="V1159" s="6">
        <f t="shared" si="118"/>
        <v>0.95789999999999997</v>
      </c>
      <c r="W1159" s="4">
        <f t="shared" si="119"/>
        <v>-32887</v>
      </c>
      <c r="X1159" s="6">
        <f t="shared" si="120"/>
        <v>1.8653999999999999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 t="s">
        <v>45</v>
      </c>
      <c r="F1160" s="7" t="s">
        <v>46</v>
      </c>
      <c r="G1160" s="7" t="s">
        <v>1032</v>
      </c>
      <c r="H1160" s="7" t="s">
        <v>1033</v>
      </c>
      <c r="I1160" s="7" t="s">
        <v>74</v>
      </c>
      <c r="J1160" s="7" t="s">
        <v>75</v>
      </c>
      <c r="K1160" s="7" t="s">
        <v>76</v>
      </c>
      <c r="L1160" s="7" t="s">
        <v>77</v>
      </c>
      <c r="M1160" s="8">
        <v>7000</v>
      </c>
      <c r="N1160" s="8">
        <v>7000</v>
      </c>
      <c r="O1160" s="8">
        <v>0</v>
      </c>
      <c r="P1160" s="8">
        <v>6957.13</v>
      </c>
      <c r="Q1160" s="8">
        <v>6957.13</v>
      </c>
      <c r="R1160" s="8">
        <v>7000</v>
      </c>
      <c r="S1160" s="4">
        <f t="shared" si="115"/>
        <v>42.869999999999891</v>
      </c>
      <c r="T1160" s="6">
        <f t="shared" si="116"/>
        <v>0.99390000000000001</v>
      </c>
      <c r="U1160" s="4">
        <f t="shared" si="117"/>
        <v>42.869999999999891</v>
      </c>
      <c r="V1160" s="6">
        <f t="shared" si="118"/>
        <v>0.99390000000000001</v>
      </c>
      <c r="W1160" s="4">
        <f t="shared" si="119"/>
        <v>42.869999999999891</v>
      </c>
      <c r="X1160" s="6">
        <f t="shared" si="120"/>
        <v>0.99390000000000001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 t="s">
        <v>45</v>
      </c>
      <c r="F1161" s="7" t="s">
        <v>46</v>
      </c>
      <c r="G1161" s="7" t="s">
        <v>1032</v>
      </c>
      <c r="H1161" s="7" t="s">
        <v>1033</v>
      </c>
      <c r="I1161" s="7" t="s">
        <v>74</v>
      </c>
      <c r="J1161" s="7" t="s">
        <v>75</v>
      </c>
      <c r="K1161" s="7" t="s">
        <v>141</v>
      </c>
      <c r="L1161" s="7" t="s">
        <v>278</v>
      </c>
      <c r="M1161" s="8">
        <v>32000</v>
      </c>
      <c r="N1161" s="8">
        <v>42000</v>
      </c>
      <c r="O1161" s="8">
        <v>0</v>
      </c>
      <c r="P1161" s="8">
        <v>39980.57</v>
      </c>
      <c r="Q1161" s="8">
        <v>39980.57</v>
      </c>
      <c r="R1161" s="8">
        <v>35000</v>
      </c>
      <c r="S1161" s="4">
        <f t="shared" si="115"/>
        <v>-7980.57</v>
      </c>
      <c r="T1161" s="6">
        <f t="shared" si="116"/>
        <v>1.2494000000000001</v>
      </c>
      <c r="U1161" s="4">
        <f t="shared" si="117"/>
        <v>2019.4300000000003</v>
      </c>
      <c r="V1161" s="6">
        <f t="shared" si="118"/>
        <v>0.95189999999999997</v>
      </c>
      <c r="W1161" s="4">
        <f t="shared" si="119"/>
        <v>-4980.57</v>
      </c>
      <c r="X1161" s="6">
        <f t="shared" si="120"/>
        <v>1.1423000000000001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 t="s">
        <v>45</v>
      </c>
      <c r="F1162" s="7" t="s">
        <v>46</v>
      </c>
      <c r="G1162" s="7" t="s">
        <v>1032</v>
      </c>
      <c r="H1162" s="7" t="s">
        <v>1033</v>
      </c>
      <c r="I1162" s="7" t="s">
        <v>74</v>
      </c>
      <c r="J1162" s="7" t="s">
        <v>75</v>
      </c>
      <c r="K1162" s="7" t="s">
        <v>172</v>
      </c>
      <c r="L1162" s="7" t="s">
        <v>1144</v>
      </c>
      <c r="M1162" s="8">
        <v>1000</v>
      </c>
      <c r="N1162" s="8">
        <v>1400</v>
      </c>
      <c r="O1162" s="8">
        <v>0</v>
      </c>
      <c r="P1162" s="8">
        <v>318.14</v>
      </c>
      <c r="Q1162" s="8">
        <v>318.14</v>
      </c>
      <c r="R1162" s="8">
        <v>1000</v>
      </c>
      <c r="S1162" s="4">
        <f t="shared" si="115"/>
        <v>681.86</v>
      </c>
      <c r="T1162" s="6">
        <f t="shared" si="116"/>
        <v>0.31809999999999999</v>
      </c>
      <c r="U1162" s="4">
        <f t="shared" si="117"/>
        <v>1081.8600000000001</v>
      </c>
      <c r="V1162" s="6">
        <f t="shared" si="118"/>
        <v>0.22720000000000001</v>
      </c>
      <c r="W1162" s="4">
        <f t="shared" si="119"/>
        <v>681.86</v>
      </c>
      <c r="X1162" s="6">
        <f t="shared" si="120"/>
        <v>0.31809999999999999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 t="s">
        <v>45</v>
      </c>
      <c r="F1163" s="7" t="s">
        <v>46</v>
      </c>
      <c r="G1163" s="7" t="s">
        <v>1032</v>
      </c>
      <c r="H1163" s="7" t="s">
        <v>1033</v>
      </c>
      <c r="I1163" s="7" t="s">
        <v>74</v>
      </c>
      <c r="J1163" s="7" t="s">
        <v>75</v>
      </c>
      <c r="K1163" s="7" t="s">
        <v>646</v>
      </c>
      <c r="L1163" s="7" t="s">
        <v>1145</v>
      </c>
      <c r="M1163" s="8">
        <v>8000</v>
      </c>
      <c r="N1163" s="8">
        <v>8000</v>
      </c>
      <c r="O1163" s="8">
        <v>0</v>
      </c>
      <c r="P1163" s="8">
        <v>7989.2</v>
      </c>
      <c r="Q1163" s="8">
        <v>7989.2</v>
      </c>
      <c r="R1163" s="8">
        <v>8000</v>
      </c>
      <c r="S1163" s="4">
        <f t="shared" si="115"/>
        <v>10.800000000000182</v>
      </c>
      <c r="T1163" s="6">
        <f t="shared" si="116"/>
        <v>0.99870000000000003</v>
      </c>
      <c r="U1163" s="4">
        <f t="shared" si="117"/>
        <v>10.800000000000182</v>
      </c>
      <c r="V1163" s="6">
        <f t="shared" si="118"/>
        <v>0.99870000000000003</v>
      </c>
      <c r="W1163" s="4">
        <f t="shared" si="119"/>
        <v>10.800000000000182</v>
      </c>
      <c r="X1163" s="6">
        <f t="shared" si="120"/>
        <v>0.99870000000000003</v>
      </c>
    </row>
    <row r="1164" spans="1:24" x14ac:dyDescent="0.2">
      <c r="A1164">
        <f>IF(AND(ABS(S1164)&gt;Input!$A$3,ABS(1-T1164)&gt;Input!$A$4),MAX($A$3:A1163)+1,"")</f>
        <v>140</v>
      </c>
      <c r="B1164">
        <f>IF(AND(ABS(U1164)&gt;Input!$B$3,ABS(1-V1164)&gt;Input!$B$4),MAX($B$3:B1163)+1,"")</f>
        <v>73</v>
      </c>
      <c r="C1164">
        <f>IF(AND(ABS(W1164)&gt;Input!$C$3,ABS(1-X1164)&gt;Input!$C$4),MAX($C$3:C1163)+1,"")</f>
        <v>151</v>
      </c>
      <c r="D1164" t="str">
        <f>IF(E1164="","",IF(AND(H1164=H1165,J1164=J1165),"",MAX($D$3:D1163)+1))</f>
        <v/>
      </c>
      <c r="E1164" s="7" t="s">
        <v>45</v>
      </c>
      <c r="F1164" s="7" t="s">
        <v>46</v>
      </c>
      <c r="G1164" s="7" t="s">
        <v>1032</v>
      </c>
      <c r="H1164" s="7" t="s">
        <v>1033</v>
      </c>
      <c r="I1164" s="7" t="s">
        <v>74</v>
      </c>
      <c r="J1164" s="7" t="s">
        <v>75</v>
      </c>
      <c r="K1164" s="7" t="s">
        <v>82</v>
      </c>
      <c r="L1164" s="7" t="s">
        <v>950</v>
      </c>
      <c r="M1164" s="8">
        <v>20000</v>
      </c>
      <c r="N1164" s="8">
        <v>20000</v>
      </c>
      <c r="O1164" s="8">
        <v>0</v>
      </c>
      <c r="P1164" s="8">
        <v>9900.31</v>
      </c>
      <c r="Q1164" s="8">
        <v>9900.31</v>
      </c>
      <c r="R1164" s="8">
        <v>20000</v>
      </c>
      <c r="S1164" s="4">
        <f t="shared" si="115"/>
        <v>10099.69</v>
      </c>
      <c r="T1164" s="6">
        <f t="shared" si="116"/>
        <v>0.495</v>
      </c>
      <c r="U1164" s="4">
        <f t="shared" si="117"/>
        <v>10099.69</v>
      </c>
      <c r="V1164" s="6">
        <f t="shared" si="118"/>
        <v>0.495</v>
      </c>
      <c r="W1164" s="4">
        <f t="shared" si="119"/>
        <v>10099.69</v>
      </c>
      <c r="X1164" s="6">
        <f t="shared" si="120"/>
        <v>0.495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 t="s">
        <v>45</v>
      </c>
      <c r="F1165" s="7" t="s">
        <v>46</v>
      </c>
      <c r="G1165" s="7" t="s">
        <v>1032</v>
      </c>
      <c r="H1165" s="7" t="s">
        <v>1033</v>
      </c>
      <c r="I1165" s="7" t="s">
        <v>74</v>
      </c>
      <c r="J1165" s="7" t="s">
        <v>75</v>
      </c>
      <c r="K1165" s="7" t="s">
        <v>533</v>
      </c>
      <c r="L1165" s="7" t="s">
        <v>1146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0</v>
      </c>
      <c r="S1165" s="4">
        <f t="shared" si="115"/>
        <v>0</v>
      </c>
      <c r="T1165" s="6">
        <f t="shared" si="116"/>
        <v>0</v>
      </c>
      <c r="U1165" s="4">
        <f t="shared" si="117"/>
        <v>0</v>
      </c>
      <c r="V1165" s="6">
        <f t="shared" si="118"/>
        <v>0</v>
      </c>
      <c r="W1165" s="4">
        <f t="shared" si="119"/>
        <v>0</v>
      </c>
      <c r="X1165" s="6">
        <f t="shared" si="120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 t="s">
        <v>45</v>
      </c>
      <c r="F1166" s="7" t="s">
        <v>46</v>
      </c>
      <c r="G1166" s="7" t="s">
        <v>1032</v>
      </c>
      <c r="H1166" s="7" t="s">
        <v>1033</v>
      </c>
      <c r="I1166" s="7" t="s">
        <v>74</v>
      </c>
      <c r="J1166" s="7" t="s">
        <v>75</v>
      </c>
      <c r="K1166" s="7" t="s">
        <v>283</v>
      </c>
      <c r="L1166" s="7" t="s">
        <v>325</v>
      </c>
      <c r="M1166" s="8">
        <v>2000</v>
      </c>
      <c r="N1166" s="8">
        <v>2000</v>
      </c>
      <c r="O1166" s="8">
        <v>0</v>
      </c>
      <c r="P1166" s="8">
        <v>1994</v>
      </c>
      <c r="Q1166" s="8">
        <v>1994</v>
      </c>
      <c r="R1166" s="8">
        <v>2000</v>
      </c>
      <c r="S1166" s="4">
        <f t="shared" si="115"/>
        <v>6</v>
      </c>
      <c r="T1166" s="6">
        <f t="shared" si="116"/>
        <v>0.997</v>
      </c>
      <c r="U1166" s="4">
        <f t="shared" si="117"/>
        <v>6</v>
      </c>
      <c r="V1166" s="6">
        <f t="shared" si="118"/>
        <v>0.997</v>
      </c>
      <c r="W1166" s="4">
        <f t="shared" si="119"/>
        <v>6</v>
      </c>
      <c r="X1166" s="6">
        <f t="shared" si="120"/>
        <v>0.997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 t="s">
        <v>45</v>
      </c>
      <c r="F1167" s="7" t="s">
        <v>46</v>
      </c>
      <c r="G1167" s="7" t="s">
        <v>1032</v>
      </c>
      <c r="H1167" s="7" t="s">
        <v>1033</v>
      </c>
      <c r="I1167" s="7" t="s">
        <v>74</v>
      </c>
      <c r="J1167" s="7" t="s">
        <v>75</v>
      </c>
      <c r="K1167" s="7" t="s">
        <v>337</v>
      </c>
      <c r="L1167" s="7" t="s">
        <v>997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0</v>
      </c>
      <c r="S1167" s="4">
        <f t="shared" si="115"/>
        <v>0</v>
      </c>
      <c r="T1167" s="6">
        <f t="shared" si="116"/>
        <v>0</v>
      </c>
      <c r="U1167" s="4">
        <f t="shared" si="117"/>
        <v>0</v>
      </c>
      <c r="V1167" s="6">
        <f t="shared" si="118"/>
        <v>0</v>
      </c>
      <c r="W1167" s="4">
        <f t="shared" si="119"/>
        <v>0</v>
      </c>
      <c r="X1167" s="6">
        <f t="shared" si="120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 t="s">
        <v>45</v>
      </c>
      <c r="F1168" s="7" t="s">
        <v>46</v>
      </c>
      <c r="G1168" s="7" t="s">
        <v>1032</v>
      </c>
      <c r="H1168" s="7" t="s">
        <v>1033</v>
      </c>
      <c r="I1168" s="7" t="s">
        <v>74</v>
      </c>
      <c r="J1168" s="7" t="s">
        <v>75</v>
      </c>
      <c r="K1168" s="7" t="s">
        <v>152</v>
      </c>
      <c r="L1168" s="7" t="s">
        <v>1147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  <c r="R1168" s="8">
        <v>0</v>
      </c>
      <c r="S1168" s="4">
        <f t="shared" si="115"/>
        <v>0</v>
      </c>
      <c r="T1168" s="6">
        <f t="shared" si="116"/>
        <v>0</v>
      </c>
      <c r="U1168" s="4">
        <f t="shared" si="117"/>
        <v>0</v>
      </c>
      <c r="V1168" s="6">
        <f t="shared" si="118"/>
        <v>0</v>
      </c>
      <c r="W1168" s="4">
        <f t="shared" si="119"/>
        <v>0</v>
      </c>
      <c r="X1168" s="6">
        <f t="shared" si="120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 t="s">
        <v>45</v>
      </c>
      <c r="F1169" s="7" t="s">
        <v>46</v>
      </c>
      <c r="G1169" s="7" t="s">
        <v>1032</v>
      </c>
      <c r="H1169" s="7" t="s">
        <v>1033</v>
      </c>
      <c r="I1169" s="7" t="s">
        <v>74</v>
      </c>
      <c r="J1169" s="7" t="s">
        <v>75</v>
      </c>
      <c r="K1169" s="7" t="s">
        <v>253</v>
      </c>
      <c r="L1169" s="7" t="s">
        <v>777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0</v>
      </c>
      <c r="S1169" s="4">
        <f t="shared" si="115"/>
        <v>0</v>
      </c>
      <c r="T1169" s="6">
        <f t="shared" si="116"/>
        <v>0</v>
      </c>
      <c r="U1169" s="4">
        <f t="shared" si="117"/>
        <v>0</v>
      </c>
      <c r="V1169" s="6">
        <f t="shared" si="118"/>
        <v>0</v>
      </c>
      <c r="W1169" s="4">
        <f t="shared" si="119"/>
        <v>0</v>
      </c>
      <c r="X1169" s="6">
        <f t="shared" si="120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 t="s">
        <v>45</v>
      </c>
      <c r="F1170" s="7" t="s">
        <v>46</v>
      </c>
      <c r="G1170" s="7" t="s">
        <v>1032</v>
      </c>
      <c r="H1170" s="7" t="s">
        <v>1033</v>
      </c>
      <c r="I1170" s="7" t="s">
        <v>74</v>
      </c>
      <c r="J1170" s="7" t="s">
        <v>75</v>
      </c>
      <c r="K1170" s="7" t="s">
        <v>1148</v>
      </c>
      <c r="L1170" s="7" t="s">
        <v>1149</v>
      </c>
      <c r="M1170" s="8">
        <v>3000</v>
      </c>
      <c r="N1170" s="8">
        <v>3000</v>
      </c>
      <c r="O1170" s="8">
        <v>0</v>
      </c>
      <c r="P1170" s="8">
        <v>1215</v>
      </c>
      <c r="Q1170" s="8">
        <v>1215</v>
      </c>
      <c r="R1170" s="8">
        <v>3000</v>
      </c>
      <c r="S1170" s="4">
        <f t="shared" si="115"/>
        <v>1785</v>
      </c>
      <c r="T1170" s="6">
        <f t="shared" si="116"/>
        <v>0.40500000000000003</v>
      </c>
      <c r="U1170" s="4">
        <f t="shared" si="117"/>
        <v>1785</v>
      </c>
      <c r="V1170" s="6">
        <f t="shared" si="118"/>
        <v>0.40500000000000003</v>
      </c>
      <c r="W1170" s="4">
        <f t="shared" si="119"/>
        <v>1785</v>
      </c>
      <c r="X1170" s="6">
        <f t="shared" si="120"/>
        <v>0.40500000000000003</v>
      </c>
    </row>
    <row r="1171" spans="1:24" x14ac:dyDescent="0.2">
      <c r="A1171">
        <f>IF(AND(ABS(S1171)&gt;Input!$A$3,ABS(1-T1171)&gt;Input!$A$4),MAX($A$3:A1170)+1,"")</f>
        <v>141</v>
      </c>
      <c r="B1171">
        <f>IF(AND(ABS(U1171)&gt;Input!$B$3,ABS(1-V1171)&gt;Input!$B$4),MAX($B$3:B1170)+1,"")</f>
        <v>74</v>
      </c>
      <c r="C1171">
        <f>IF(AND(ABS(W1171)&gt;Input!$C$3,ABS(1-X1171)&gt;Input!$C$4),MAX($C$3:C1170)+1,"")</f>
        <v>152</v>
      </c>
      <c r="D1171" t="str">
        <f>IF(E1171="","",IF(AND(H1171=H1172,J1171=J1172),"",MAX($D$3:D1170)+1))</f>
        <v/>
      </c>
      <c r="E1171" s="7" t="s">
        <v>45</v>
      </c>
      <c r="F1171" s="7" t="s">
        <v>46</v>
      </c>
      <c r="G1171" s="7" t="s">
        <v>1032</v>
      </c>
      <c r="H1171" s="7" t="s">
        <v>1033</v>
      </c>
      <c r="I1171" s="7" t="s">
        <v>74</v>
      </c>
      <c r="J1171" s="7" t="s">
        <v>75</v>
      </c>
      <c r="K1171" s="7" t="s">
        <v>1150</v>
      </c>
      <c r="L1171" s="7" t="s">
        <v>1151</v>
      </c>
      <c r="M1171" s="8">
        <v>100000</v>
      </c>
      <c r="N1171" s="8">
        <v>132000</v>
      </c>
      <c r="O1171" s="8">
        <v>0</v>
      </c>
      <c r="P1171" s="8">
        <v>114259.93</v>
      </c>
      <c r="Q1171" s="8">
        <v>114259.93</v>
      </c>
      <c r="R1171" s="8">
        <v>100000</v>
      </c>
      <c r="S1171" s="4">
        <f t="shared" si="115"/>
        <v>-14259.929999999993</v>
      </c>
      <c r="T1171" s="6">
        <f t="shared" si="116"/>
        <v>1.1426000000000001</v>
      </c>
      <c r="U1171" s="4">
        <f t="shared" si="117"/>
        <v>17740.070000000007</v>
      </c>
      <c r="V1171" s="6">
        <f t="shared" si="118"/>
        <v>0.86560000000000004</v>
      </c>
      <c r="W1171" s="4">
        <f t="shared" si="119"/>
        <v>-14259.929999999993</v>
      </c>
      <c r="X1171" s="6">
        <f t="shared" si="120"/>
        <v>1.1426000000000001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 t="s">
        <v>45</v>
      </c>
      <c r="F1172" s="7" t="s">
        <v>46</v>
      </c>
      <c r="G1172" s="7" t="s">
        <v>1032</v>
      </c>
      <c r="H1172" s="7" t="s">
        <v>1033</v>
      </c>
      <c r="I1172" s="7" t="s">
        <v>74</v>
      </c>
      <c r="J1172" s="7" t="s">
        <v>75</v>
      </c>
      <c r="K1172" s="7" t="s">
        <v>154</v>
      </c>
      <c r="L1172" s="7" t="s">
        <v>155</v>
      </c>
      <c r="M1172" s="8">
        <v>500</v>
      </c>
      <c r="N1172" s="8">
        <v>500</v>
      </c>
      <c r="O1172" s="8">
        <v>0</v>
      </c>
      <c r="P1172" s="8">
        <v>324.16000000000003</v>
      </c>
      <c r="Q1172" s="8">
        <v>324.16000000000003</v>
      </c>
      <c r="R1172" s="8">
        <v>500</v>
      </c>
      <c r="S1172" s="4">
        <f t="shared" si="115"/>
        <v>175.83999999999997</v>
      </c>
      <c r="T1172" s="6">
        <f t="shared" si="116"/>
        <v>0.64829999999999999</v>
      </c>
      <c r="U1172" s="4">
        <f t="shared" si="117"/>
        <v>175.83999999999997</v>
      </c>
      <c r="V1172" s="6">
        <f t="shared" si="118"/>
        <v>0.64829999999999999</v>
      </c>
      <c r="W1172" s="4">
        <f t="shared" si="119"/>
        <v>175.83999999999997</v>
      </c>
      <c r="X1172" s="6">
        <f t="shared" si="120"/>
        <v>0.64829999999999999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 t="s">
        <v>45</v>
      </c>
      <c r="F1173" s="7" t="s">
        <v>46</v>
      </c>
      <c r="G1173" s="7" t="s">
        <v>1032</v>
      </c>
      <c r="H1173" s="7" t="s">
        <v>1033</v>
      </c>
      <c r="I1173" s="7" t="s">
        <v>74</v>
      </c>
      <c r="J1173" s="7" t="s">
        <v>75</v>
      </c>
      <c r="K1173" s="7" t="s">
        <v>86</v>
      </c>
      <c r="L1173" s="7" t="s">
        <v>87</v>
      </c>
      <c r="M1173" s="8">
        <v>5000</v>
      </c>
      <c r="N1173" s="8">
        <v>5000</v>
      </c>
      <c r="O1173" s="8">
        <v>0</v>
      </c>
      <c r="P1173" s="8">
        <v>3091.08</v>
      </c>
      <c r="Q1173" s="8">
        <v>3091.08</v>
      </c>
      <c r="R1173" s="8">
        <v>5000</v>
      </c>
      <c r="S1173" s="4">
        <f t="shared" si="115"/>
        <v>1908.92</v>
      </c>
      <c r="T1173" s="6">
        <f t="shared" si="116"/>
        <v>0.61819999999999997</v>
      </c>
      <c r="U1173" s="4">
        <f t="shared" si="117"/>
        <v>1908.92</v>
      </c>
      <c r="V1173" s="6">
        <f t="shared" si="118"/>
        <v>0.61819999999999997</v>
      </c>
      <c r="W1173" s="4">
        <f t="shared" si="119"/>
        <v>1908.92</v>
      </c>
      <c r="X1173" s="6">
        <f t="shared" si="120"/>
        <v>0.61819999999999997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 t="s">
        <v>45</v>
      </c>
      <c r="F1174" s="7" t="s">
        <v>46</v>
      </c>
      <c r="G1174" s="7" t="s">
        <v>1032</v>
      </c>
      <c r="H1174" s="7" t="s">
        <v>1033</v>
      </c>
      <c r="I1174" s="7" t="s">
        <v>74</v>
      </c>
      <c r="J1174" s="7" t="s">
        <v>75</v>
      </c>
      <c r="K1174" s="7" t="s">
        <v>255</v>
      </c>
      <c r="L1174" s="7" t="s">
        <v>1152</v>
      </c>
      <c r="M1174" s="8">
        <v>5000</v>
      </c>
      <c r="N1174" s="8">
        <v>5000</v>
      </c>
      <c r="O1174" s="8">
        <v>0</v>
      </c>
      <c r="P1174" s="8">
        <v>3997.38</v>
      </c>
      <c r="Q1174" s="8">
        <v>3997.38</v>
      </c>
      <c r="R1174" s="8">
        <v>5000</v>
      </c>
      <c r="S1174" s="4">
        <f t="shared" si="115"/>
        <v>1002.6199999999999</v>
      </c>
      <c r="T1174" s="6">
        <f t="shared" si="116"/>
        <v>0.79949999999999999</v>
      </c>
      <c r="U1174" s="4">
        <f t="shared" si="117"/>
        <v>1002.6199999999999</v>
      </c>
      <c r="V1174" s="6">
        <f t="shared" si="118"/>
        <v>0.79949999999999999</v>
      </c>
      <c r="W1174" s="4">
        <f t="shared" si="119"/>
        <v>1002.6199999999999</v>
      </c>
      <c r="X1174" s="6">
        <f t="shared" si="120"/>
        <v>0.79949999999999999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 t="s">
        <v>45</v>
      </c>
      <c r="F1175" s="7" t="s">
        <v>46</v>
      </c>
      <c r="G1175" s="7" t="s">
        <v>1032</v>
      </c>
      <c r="H1175" s="7" t="s">
        <v>1033</v>
      </c>
      <c r="I1175" s="7" t="s">
        <v>74</v>
      </c>
      <c r="J1175" s="7" t="s">
        <v>75</v>
      </c>
      <c r="K1175" s="7" t="s">
        <v>88</v>
      </c>
      <c r="L1175" s="7" t="s">
        <v>1153</v>
      </c>
      <c r="M1175" s="8">
        <v>1576</v>
      </c>
      <c r="N1175" s="8">
        <v>1654</v>
      </c>
      <c r="O1175" s="8">
        <v>0</v>
      </c>
      <c r="P1175" s="8">
        <v>1654</v>
      </c>
      <c r="Q1175" s="8">
        <v>1654</v>
      </c>
      <c r="R1175" s="8">
        <v>1576</v>
      </c>
      <c r="S1175" s="4">
        <f t="shared" si="115"/>
        <v>-78</v>
      </c>
      <c r="T1175" s="6">
        <f t="shared" si="116"/>
        <v>1.0495000000000001</v>
      </c>
      <c r="U1175" s="4">
        <f t="shared" si="117"/>
        <v>0</v>
      </c>
      <c r="V1175" s="6">
        <f t="shared" si="118"/>
        <v>1</v>
      </c>
      <c r="W1175" s="4">
        <f t="shared" si="119"/>
        <v>-78</v>
      </c>
      <c r="X1175" s="6">
        <f t="shared" si="120"/>
        <v>1.0495000000000001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 t="s">
        <v>45</v>
      </c>
      <c r="F1176" s="7" t="s">
        <v>46</v>
      </c>
      <c r="G1176" s="7" t="s">
        <v>1032</v>
      </c>
      <c r="H1176" s="7" t="s">
        <v>1033</v>
      </c>
      <c r="I1176" s="7" t="s">
        <v>74</v>
      </c>
      <c r="J1176" s="7" t="s">
        <v>75</v>
      </c>
      <c r="K1176" s="7" t="s">
        <v>90</v>
      </c>
      <c r="L1176" s="7" t="s">
        <v>91</v>
      </c>
      <c r="M1176" s="8">
        <v>2000</v>
      </c>
      <c r="N1176" s="8">
        <v>1922</v>
      </c>
      <c r="O1176" s="8">
        <v>0</v>
      </c>
      <c r="P1176" s="8">
        <v>1318.33</v>
      </c>
      <c r="Q1176" s="8">
        <v>1318.33</v>
      </c>
      <c r="R1176" s="8">
        <v>2000</v>
      </c>
      <c r="S1176" s="4">
        <f t="shared" si="115"/>
        <v>681.67000000000007</v>
      </c>
      <c r="T1176" s="6">
        <f t="shared" si="116"/>
        <v>0.65920000000000001</v>
      </c>
      <c r="U1176" s="4">
        <f t="shared" si="117"/>
        <v>603.67000000000007</v>
      </c>
      <c r="V1176" s="6">
        <f t="shared" si="118"/>
        <v>0.68589999999999995</v>
      </c>
      <c r="W1176" s="4">
        <f t="shared" si="119"/>
        <v>681.67000000000007</v>
      </c>
      <c r="X1176" s="6">
        <f t="shared" si="120"/>
        <v>0.65920000000000001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 t="s">
        <v>45</v>
      </c>
      <c r="F1177" s="7" t="s">
        <v>46</v>
      </c>
      <c r="G1177" s="7" t="s">
        <v>1032</v>
      </c>
      <c r="H1177" s="7" t="s">
        <v>1033</v>
      </c>
      <c r="I1177" s="7" t="s">
        <v>74</v>
      </c>
      <c r="J1177" s="7" t="s">
        <v>75</v>
      </c>
      <c r="K1177" s="7" t="s">
        <v>289</v>
      </c>
      <c r="L1177" s="7" t="s">
        <v>1154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0</v>
      </c>
      <c r="S1177" s="4">
        <f t="shared" si="115"/>
        <v>0</v>
      </c>
      <c r="T1177" s="6">
        <f t="shared" si="116"/>
        <v>0</v>
      </c>
      <c r="U1177" s="4">
        <f t="shared" si="117"/>
        <v>0</v>
      </c>
      <c r="V1177" s="6">
        <f t="shared" si="118"/>
        <v>0</v>
      </c>
      <c r="W1177" s="4">
        <f t="shared" si="119"/>
        <v>0</v>
      </c>
      <c r="X1177" s="6">
        <f t="shared" si="120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 t="s">
        <v>45</v>
      </c>
      <c r="F1178" s="7" t="s">
        <v>46</v>
      </c>
      <c r="G1178" s="7" t="s">
        <v>1032</v>
      </c>
      <c r="H1178" s="7" t="s">
        <v>1033</v>
      </c>
      <c r="I1178" s="7" t="s">
        <v>74</v>
      </c>
      <c r="J1178" s="7" t="s">
        <v>75</v>
      </c>
      <c r="K1178" s="7" t="s">
        <v>1155</v>
      </c>
      <c r="L1178" s="7" t="s">
        <v>1156</v>
      </c>
      <c r="M1178" s="8">
        <v>1500</v>
      </c>
      <c r="N1178" s="8">
        <v>1500</v>
      </c>
      <c r="O1178" s="8">
        <v>0</v>
      </c>
      <c r="P1178" s="8">
        <v>1500</v>
      </c>
      <c r="Q1178" s="8">
        <v>1500</v>
      </c>
      <c r="R1178" s="8">
        <v>1500</v>
      </c>
      <c r="S1178" s="4">
        <f t="shared" si="115"/>
        <v>0</v>
      </c>
      <c r="T1178" s="6">
        <f t="shared" si="116"/>
        <v>1</v>
      </c>
      <c r="U1178" s="4">
        <f t="shared" si="117"/>
        <v>0</v>
      </c>
      <c r="V1178" s="6">
        <f t="shared" si="118"/>
        <v>1</v>
      </c>
      <c r="W1178" s="4">
        <f t="shared" si="119"/>
        <v>0</v>
      </c>
      <c r="X1178" s="6">
        <f t="shared" si="120"/>
        <v>1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 t="s">
        <v>45</v>
      </c>
      <c r="F1179" s="7" t="s">
        <v>46</v>
      </c>
      <c r="G1179" s="7" t="s">
        <v>1032</v>
      </c>
      <c r="H1179" s="7" t="s">
        <v>1033</v>
      </c>
      <c r="I1179" s="7" t="s">
        <v>74</v>
      </c>
      <c r="J1179" s="7" t="s">
        <v>75</v>
      </c>
      <c r="K1179" s="7" t="s">
        <v>979</v>
      </c>
      <c r="L1179" s="7" t="s">
        <v>1157</v>
      </c>
      <c r="M1179" s="8">
        <v>1000</v>
      </c>
      <c r="N1179" s="8">
        <v>1000</v>
      </c>
      <c r="O1179" s="8">
        <v>0</v>
      </c>
      <c r="P1179" s="8">
        <v>297.25</v>
      </c>
      <c r="Q1179" s="8">
        <v>297.25</v>
      </c>
      <c r="R1179" s="8">
        <v>1000</v>
      </c>
      <c r="S1179" s="4">
        <f t="shared" si="115"/>
        <v>702.75</v>
      </c>
      <c r="T1179" s="6">
        <f t="shared" si="116"/>
        <v>0.29730000000000001</v>
      </c>
      <c r="U1179" s="4">
        <f t="shared" si="117"/>
        <v>702.75</v>
      </c>
      <c r="V1179" s="6">
        <f t="shared" si="118"/>
        <v>0.29730000000000001</v>
      </c>
      <c r="W1179" s="4">
        <f t="shared" si="119"/>
        <v>702.75</v>
      </c>
      <c r="X1179" s="6">
        <f t="shared" si="120"/>
        <v>0.29730000000000001</v>
      </c>
    </row>
    <row r="1180" spans="1:24" x14ac:dyDescent="0.2">
      <c r="A1180">
        <f>IF(AND(ABS(S1180)&gt;Input!$A$3,ABS(1-T1180)&gt;Input!$A$4),MAX($A$3:A1179)+1,"")</f>
        <v>142</v>
      </c>
      <c r="B1180">
        <f>IF(AND(ABS(U1180)&gt;Input!$B$3,ABS(1-V1180)&gt;Input!$B$4),MAX($B$3:B1179)+1,"")</f>
        <v>75</v>
      </c>
      <c r="C1180">
        <f>IF(AND(ABS(W1180)&gt;Input!$C$3,ABS(1-X1180)&gt;Input!$C$4),MAX($C$3:C1179)+1,"")</f>
        <v>153</v>
      </c>
      <c r="D1180" t="str">
        <f>IF(E1180="","",IF(AND(H1180=H1181,J1180=J1181),"",MAX($D$3:D1179)+1))</f>
        <v/>
      </c>
      <c r="E1180" s="7" t="s">
        <v>45</v>
      </c>
      <c r="F1180" s="7" t="s">
        <v>46</v>
      </c>
      <c r="G1180" s="7" t="s">
        <v>1032</v>
      </c>
      <c r="H1180" s="7" t="s">
        <v>1033</v>
      </c>
      <c r="I1180" s="7" t="s">
        <v>74</v>
      </c>
      <c r="J1180" s="7" t="s">
        <v>75</v>
      </c>
      <c r="K1180" s="7" t="s">
        <v>981</v>
      </c>
      <c r="L1180" s="7" t="s">
        <v>1158</v>
      </c>
      <c r="M1180" s="8">
        <v>205000</v>
      </c>
      <c r="N1180" s="8">
        <v>258000</v>
      </c>
      <c r="O1180" s="8">
        <v>0</v>
      </c>
      <c r="P1180" s="8">
        <v>271180.79999999999</v>
      </c>
      <c r="Q1180" s="8">
        <v>271180.79999999999</v>
      </c>
      <c r="R1180" s="8">
        <v>205000</v>
      </c>
      <c r="S1180" s="4">
        <f t="shared" si="115"/>
        <v>-66180.799999999988</v>
      </c>
      <c r="T1180" s="6">
        <f t="shared" si="116"/>
        <v>1.3228</v>
      </c>
      <c r="U1180" s="4">
        <f t="shared" si="117"/>
        <v>-13180.799999999988</v>
      </c>
      <c r="V1180" s="6">
        <f t="shared" si="118"/>
        <v>1.0510999999999999</v>
      </c>
      <c r="W1180" s="4">
        <f t="shared" si="119"/>
        <v>-66180.799999999988</v>
      </c>
      <c r="X1180" s="6">
        <f t="shared" si="120"/>
        <v>1.3228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 t="s">
        <v>45</v>
      </c>
      <c r="F1181" s="7" t="s">
        <v>46</v>
      </c>
      <c r="G1181" s="7" t="s">
        <v>1032</v>
      </c>
      <c r="H1181" s="7" t="s">
        <v>1033</v>
      </c>
      <c r="I1181" s="7" t="s">
        <v>74</v>
      </c>
      <c r="J1181" s="7" t="s">
        <v>75</v>
      </c>
      <c r="K1181" s="7" t="s">
        <v>371</v>
      </c>
      <c r="L1181" s="7" t="s">
        <v>254</v>
      </c>
      <c r="M1181" s="8">
        <v>0</v>
      </c>
      <c r="N1181" s="8">
        <v>9440</v>
      </c>
      <c r="O1181" s="8">
        <v>0</v>
      </c>
      <c r="P1181" s="8">
        <v>3012.5</v>
      </c>
      <c r="Q1181" s="8">
        <v>3012.5</v>
      </c>
      <c r="R1181" s="8">
        <v>0</v>
      </c>
      <c r="S1181" s="4">
        <f t="shared" si="115"/>
        <v>-3012.5</v>
      </c>
      <c r="T1181" s="6">
        <f t="shared" si="116"/>
        <v>0</v>
      </c>
      <c r="U1181" s="4">
        <f t="shared" si="117"/>
        <v>6427.5</v>
      </c>
      <c r="V1181" s="6">
        <f t="shared" si="118"/>
        <v>0.31909999999999999</v>
      </c>
      <c r="W1181" s="4">
        <f t="shared" si="119"/>
        <v>-3012.5</v>
      </c>
      <c r="X1181" s="6">
        <f t="shared" si="120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 t="s">
        <v>45</v>
      </c>
      <c r="F1182" s="7" t="s">
        <v>46</v>
      </c>
      <c r="G1182" s="7" t="s">
        <v>1032</v>
      </c>
      <c r="H1182" s="7" t="s">
        <v>1033</v>
      </c>
      <c r="I1182" s="7" t="s">
        <v>74</v>
      </c>
      <c r="J1182" s="7" t="s">
        <v>75</v>
      </c>
      <c r="K1182" s="7" t="s">
        <v>722</v>
      </c>
      <c r="L1182" s="7" t="s">
        <v>1159</v>
      </c>
      <c r="M1182" s="8">
        <v>3000</v>
      </c>
      <c r="N1182" s="8">
        <v>3000</v>
      </c>
      <c r="O1182" s="8">
        <v>0</v>
      </c>
      <c r="P1182" s="8">
        <v>763.56</v>
      </c>
      <c r="Q1182" s="8">
        <v>763.56</v>
      </c>
      <c r="R1182" s="8">
        <v>3000</v>
      </c>
      <c r="S1182" s="4">
        <f t="shared" si="115"/>
        <v>2236.44</v>
      </c>
      <c r="T1182" s="6">
        <f t="shared" si="116"/>
        <v>0.2545</v>
      </c>
      <c r="U1182" s="4">
        <f t="shared" si="117"/>
        <v>2236.44</v>
      </c>
      <c r="V1182" s="6">
        <f t="shared" si="118"/>
        <v>0.2545</v>
      </c>
      <c r="W1182" s="4">
        <f t="shared" si="119"/>
        <v>2236.44</v>
      </c>
      <c r="X1182" s="6">
        <f t="shared" si="120"/>
        <v>0.2545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 t="s">
        <v>45</v>
      </c>
      <c r="F1183" s="7" t="s">
        <v>46</v>
      </c>
      <c r="G1183" s="7" t="s">
        <v>1032</v>
      </c>
      <c r="H1183" s="7" t="s">
        <v>1033</v>
      </c>
      <c r="I1183" s="7" t="s">
        <v>74</v>
      </c>
      <c r="J1183" s="7" t="s">
        <v>75</v>
      </c>
      <c r="K1183" s="7" t="s">
        <v>725</v>
      </c>
      <c r="L1183" s="7" t="s">
        <v>1160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0</v>
      </c>
      <c r="S1183" s="4">
        <f t="shared" si="115"/>
        <v>0</v>
      </c>
      <c r="T1183" s="6">
        <f t="shared" si="116"/>
        <v>0</v>
      </c>
      <c r="U1183" s="4">
        <f t="shared" si="117"/>
        <v>0</v>
      </c>
      <c r="V1183" s="6">
        <f t="shared" si="118"/>
        <v>0</v>
      </c>
      <c r="W1183" s="4">
        <f t="shared" si="119"/>
        <v>0</v>
      </c>
      <c r="X1183" s="6">
        <f t="shared" si="120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 t="s">
        <v>45</v>
      </c>
      <c r="F1184" s="7" t="s">
        <v>46</v>
      </c>
      <c r="G1184" s="7" t="s">
        <v>1032</v>
      </c>
      <c r="H1184" s="7" t="s">
        <v>1033</v>
      </c>
      <c r="I1184" s="7" t="s">
        <v>74</v>
      </c>
      <c r="J1184" s="7" t="s">
        <v>75</v>
      </c>
      <c r="K1184" s="7" t="s">
        <v>96</v>
      </c>
      <c r="L1184" s="7" t="s">
        <v>1161</v>
      </c>
      <c r="M1184" s="8">
        <v>2000</v>
      </c>
      <c r="N1184" s="8">
        <v>2000</v>
      </c>
      <c r="O1184" s="8">
        <v>0</v>
      </c>
      <c r="P1184" s="8">
        <v>320</v>
      </c>
      <c r="Q1184" s="8">
        <v>320</v>
      </c>
      <c r="R1184" s="8">
        <v>2000</v>
      </c>
      <c r="S1184" s="4">
        <f t="shared" si="115"/>
        <v>1680</v>
      </c>
      <c r="T1184" s="6">
        <f t="shared" si="116"/>
        <v>0.16</v>
      </c>
      <c r="U1184" s="4">
        <f t="shared" si="117"/>
        <v>1680</v>
      </c>
      <c r="V1184" s="6">
        <f t="shared" si="118"/>
        <v>0.16</v>
      </c>
      <c r="W1184" s="4">
        <f t="shared" si="119"/>
        <v>1680</v>
      </c>
      <c r="X1184" s="6">
        <f t="shared" si="120"/>
        <v>0.16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 t="s">
        <v>45</v>
      </c>
      <c r="F1185" s="7" t="s">
        <v>46</v>
      </c>
      <c r="G1185" s="7" t="s">
        <v>1032</v>
      </c>
      <c r="H1185" s="7" t="s">
        <v>1033</v>
      </c>
      <c r="I1185" s="7" t="s">
        <v>74</v>
      </c>
      <c r="J1185" s="7" t="s">
        <v>75</v>
      </c>
      <c r="K1185" s="7" t="s">
        <v>314</v>
      </c>
      <c r="L1185" s="7" t="s">
        <v>1162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0</v>
      </c>
      <c r="S1185" s="4">
        <f t="shared" si="115"/>
        <v>0</v>
      </c>
      <c r="T1185" s="6">
        <f t="shared" si="116"/>
        <v>0</v>
      </c>
      <c r="U1185" s="4">
        <f t="shared" si="117"/>
        <v>0</v>
      </c>
      <c r="V1185" s="6">
        <f t="shared" si="118"/>
        <v>0</v>
      </c>
      <c r="W1185" s="4">
        <f t="shared" si="119"/>
        <v>0</v>
      </c>
      <c r="X1185" s="6">
        <f t="shared" si="120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 t="s">
        <v>45</v>
      </c>
      <c r="F1186" s="7" t="s">
        <v>46</v>
      </c>
      <c r="G1186" s="7" t="s">
        <v>1032</v>
      </c>
      <c r="H1186" s="7" t="s">
        <v>1033</v>
      </c>
      <c r="I1186" s="7" t="s">
        <v>74</v>
      </c>
      <c r="J1186" s="7" t="s">
        <v>75</v>
      </c>
      <c r="K1186" s="7" t="s">
        <v>856</v>
      </c>
      <c r="L1186" s="7" t="s">
        <v>848</v>
      </c>
      <c r="M1186" s="8">
        <v>6000</v>
      </c>
      <c r="N1186" s="8">
        <v>6000</v>
      </c>
      <c r="O1186" s="8">
        <v>0</v>
      </c>
      <c r="P1186" s="8">
        <v>3749.79</v>
      </c>
      <c r="Q1186" s="8">
        <v>3749.79</v>
      </c>
      <c r="R1186" s="8">
        <v>6000</v>
      </c>
      <c r="S1186" s="4">
        <f t="shared" si="115"/>
        <v>2250.21</v>
      </c>
      <c r="T1186" s="6">
        <f t="shared" si="116"/>
        <v>0.625</v>
      </c>
      <c r="U1186" s="4">
        <f t="shared" si="117"/>
        <v>2250.21</v>
      </c>
      <c r="V1186" s="6">
        <f t="shared" si="118"/>
        <v>0.625</v>
      </c>
      <c r="W1186" s="4">
        <f t="shared" si="119"/>
        <v>2250.21</v>
      </c>
      <c r="X1186" s="6">
        <f t="shared" si="120"/>
        <v>0.625</v>
      </c>
    </row>
    <row r="1187" spans="1:24" x14ac:dyDescent="0.2">
      <c r="A1187" t="str">
        <f>IF(AND(ABS(S1187)&gt;Input!$A$3,ABS(1-T1187)&gt;Input!$A$4),MAX($A$3:A1186)+1,"")</f>
        <v/>
      </c>
      <c r="B1187">
        <f>IF(AND(ABS(U1187)&gt;Input!$B$3,ABS(1-V1187)&gt;Input!$B$4),MAX($B$3:B1186)+1,"")</f>
        <v>76</v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 t="s">
        <v>45</v>
      </c>
      <c r="F1187" s="7" t="s">
        <v>46</v>
      </c>
      <c r="G1187" s="7" t="s">
        <v>1032</v>
      </c>
      <c r="H1187" s="7" t="s">
        <v>1033</v>
      </c>
      <c r="I1187" s="7" t="s">
        <v>74</v>
      </c>
      <c r="J1187" s="7" t="s">
        <v>75</v>
      </c>
      <c r="K1187" s="7" t="s">
        <v>858</v>
      </c>
      <c r="L1187" s="7" t="s">
        <v>1163</v>
      </c>
      <c r="M1187" s="8">
        <v>20000</v>
      </c>
      <c r="N1187" s="8">
        <v>30000</v>
      </c>
      <c r="O1187" s="8">
        <v>0</v>
      </c>
      <c r="P1187" s="8">
        <v>16774.88</v>
      </c>
      <c r="Q1187" s="8">
        <v>16774.88</v>
      </c>
      <c r="R1187" s="8">
        <v>20000</v>
      </c>
      <c r="S1187" s="4">
        <f t="shared" si="115"/>
        <v>3225.119999999999</v>
      </c>
      <c r="T1187" s="6">
        <f t="shared" si="116"/>
        <v>0.8387</v>
      </c>
      <c r="U1187" s="4">
        <f t="shared" si="117"/>
        <v>13225.119999999999</v>
      </c>
      <c r="V1187" s="6">
        <f t="shared" si="118"/>
        <v>0.55920000000000003</v>
      </c>
      <c r="W1187" s="4">
        <f t="shared" si="119"/>
        <v>3225.119999999999</v>
      </c>
      <c r="X1187" s="6">
        <f t="shared" si="120"/>
        <v>0.8387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 t="s">
        <v>45</v>
      </c>
      <c r="F1188" s="7" t="s">
        <v>46</v>
      </c>
      <c r="G1188" s="7" t="s">
        <v>1032</v>
      </c>
      <c r="H1188" s="7" t="s">
        <v>1033</v>
      </c>
      <c r="I1188" s="7" t="s">
        <v>74</v>
      </c>
      <c r="J1188" s="7" t="s">
        <v>75</v>
      </c>
      <c r="K1188" s="7" t="s">
        <v>860</v>
      </c>
      <c r="L1188" s="7" t="s">
        <v>1164</v>
      </c>
      <c r="M1188" s="8">
        <v>9000</v>
      </c>
      <c r="N1188" s="8">
        <v>15500</v>
      </c>
      <c r="O1188" s="8">
        <v>0</v>
      </c>
      <c r="P1188" s="8">
        <v>13460.23</v>
      </c>
      <c r="Q1188" s="8">
        <v>13460.23</v>
      </c>
      <c r="R1188" s="8">
        <v>9000</v>
      </c>
      <c r="S1188" s="4">
        <f t="shared" si="115"/>
        <v>-4460.2299999999996</v>
      </c>
      <c r="T1188" s="6">
        <f t="shared" si="116"/>
        <v>1.4956</v>
      </c>
      <c r="U1188" s="4">
        <f t="shared" si="117"/>
        <v>2039.7700000000004</v>
      </c>
      <c r="V1188" s="6">
        <f t="shared" si="118"/>
        <v>0.86839999999999995</v>
      </c>
      <c r="W1188" s="4">
        <f t="shared" si="119"/>
        <v>-4460.2299999999996</v>
      </c>
      <c r="X1188" s="6">
        <f t="shared" si="120"/>
        <v>1.4956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 t="s">
        <v>45</v>
      </c>
      <c r="F1189" s="7" t="s">
        <v>46</v>
      </c>
      <c r="G1189" s="7" t="s">
        <v>1032</v>
      </c>
      <c r="H1189" s="7" t="s">
        <v>1033</v>
      </c>
      <c r="I1189" s="7" t="s">
        <v>74</v>
      </c>
      <c r="J1189" s="7" t="s">
        <v>75</v>
      </c>
      <c r="K1189" s="7" t="s">
        <v>1165</v>
      </c>
      <c r="L1189" s="7" t="s">
        <v>1166</v>
      </c>
      <c r="M1189" s="8">
        <v>350</v>
      </c>
      <c r="N1189" s="8">
        <v>350</v>
      </c>
      <c r="O1189" s="8">
        <v>0</v>
      </c>
      <c r="P1189" s="8">
        <v>0</v>
      </c>
      <c r="Q1189" s="8">
        <v>0</v>
      </c>
      <c r="R1189" s="8">
        <v>350</v>
      </c>
      <c r="S1189" s="4">
        <f t="shared" si="115"/>
        <v>350</v>
      </c>
      <c r="T1189" s="6">
        <f t="shared" si="116"/>
        <v>0</v>
      </c>
      <c r="U1189" s="4">
        <f t="shared" si="117"/>
        <v>350</v>
      </c>
      <c r="V1189" s="6">
        <f t="shared" si="118"/>
        <v>0</v>
      </c>
      <c r="W1189" s="4">
        <f t="shared" si="119"/>
        <v>350</v>
      </c>
      <c r="X1189" s="6">
        <f t="shared" si="120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 t="s">
        <v>45</v>
      </c>
      <c r="F1190" s="7" t="s">
        <v>46</v>
      </c>
      <c r="G1190" s="7" t="s">
        <v>1032</v>
      </c>
      <c r="H1190" s="7" t="s">
        <v>1033</v>
      </c>
      <c r="I1190" s="7" t="s">
        <v>74</v>
      </c>
      <c r="J1190" s="7" t="s">
        <v>75</v>
      </c>
      <c r="K1190" s="7" t="s">
        <v>878</v>
      </c>
      <c r="L1190" s="7" t="s">
        <v>1167</v>
      </c>
      <c r="M1190" s="8">
        <v>3000</v>
      </c>
      <c r="N1190" s="8">
        <v>3000</v>
      </c>
      <c r="O1190" s="8">
        <v>0</v>
      </c>
      <c r="P1190" s="8">
        <v>828.61</v>
      </c>
      <c r="Q1190" s="8">
        <v>828.61</v>
      </c>
      <c r="R1190" s="8">
        <v>3000</v>
      </c>
      <c r="S1190" s="4">
        <f t="shared" si="115"/>
        <v>2171.39</v>
      </c>
      <c r="T1190" s="6">
        <f t="shared" si="116"/>
        <v>0.2762</v>
      </c>
      <c r="U1190" s="4">
        <f t="shared" si="117"/>
        <v>2171.39</v>
      </c>
      <c r="V1190" s="6">
        <f t="shared" si="118"/>
        <v>0.2762</v>
      </c>
      <c r="W1190" s="4">
        <f t="shared" si="119"/>
        <v>2171.39</v>
      </c>
      <c r="X1190" s="6">
        <f t="shared" si="120"/>
        <v>0.2762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 t="s">
        <v>45</v>
      </c>
      <c r="F1191" s="7" t="s">
        <v>46</v>
      </c>
      <c r="G1191" s="7" t="s">
        <v>1032</v>
      </c>
      <c r="H1191" s="7" t="s">
        <v>1033</v>
      </c>
      <c r="I1191" s="7" t="s">
        <v>74</v>
      </c>
      <c r="J1191" s="7" t="s">
        <v>75</v>
      </c>
      <c r="K1191" s="7" t="s">
        <v>862</v>
      </c>
      <c r="L1191" s="7" t="s">
        <v>1168</v>
      </c>
      <c r="M1191" s="8">
        <v>2400</v>
      </c>
      <c r="N1191" s="8">
        <v>2400</v>
      </c>
      <c r="O1191" s="8">
        <v>0</v>
      </c>
      <c r="P1191" s="8">
        <v>2200.25</v>
      </c>
      <c r="Q1191" s="8">
        <v>2200.25</v>
      </c>
      <c r="R1191" s="8">
        <v>2400</v>
      </c>
      <c r="S1191" s="4">
        <f t="shared" si="115"/>
        <v>199.75</v>
      </c>
      <c r="T1191" s="6">
        <f t="shared" si="116"/>
        <v>0.91679999999999995</v>
      </c>
      <c r="U1191" s="4">
        <f t="shared" si="117"/>
        <v>199.75</v>
      </c>
      <c r="V1191" s="6">
        <f t="shared" si="118"/>
        <v>0.91679999999999995</v>
      </c>
      <c r="W1191" s="4">
        <f t="shared" si="119"/>
        <v>199.75</v>
      </c>
      <c r="X1191" s="6">
        <f t="shared" si="120"/>
        <v>0.91679999999999995</v>
      </c>
    </row>
    <row r="1192" spans="1:24" x14ac:dyDescent="0.2">
      <c r="A1192">
        <f>IF(AND(ABS(S1192)&gt;Input!$A$3,ABS(1-T1192)&gt;Input!$A$4),MAX($A$3:A1191)+1,"")</f>
        <v>143</v>
      </c>
      <c r="B1192" t="str">
        <f>IF(AND(ABS(U1192)&gt;Input!$B$3,ABS(1-V1192)&gt;Input!$B$4),MAX($B$3:B1191)+1,"")</f>
        <v/>
      </c>
      <c r="C1192">
        <f>IF(AND(ABS(W1192)&gt;Input!$C$3,ABS(1-X1192)&gt;Input!$C$4),MAX($C$3:C1191)+1,"")</f>
        <v>154</v>
      </c>
      <c r="D1192">
        <f>IF(E1192="","",IF(AND(H1192=H1193,J1192=J1193),"",MAX($D$3:D1191)+1))</f>
        <v>127</v>
      </c>
      <c r="E1192" s="7" t="s">
        <v>45</v>
      </c>
      <c r="F1192" s="7" t="s">
        <v>46</v>
      </c>
      <c r="G1192" s="7" t="s">
        <v>1032</v>
      </c>
      <c r="H1192" s="7" t="s">
        <v>1033</v>
      </c>
      <c r="I1192" s="7" t="s">
        <v>74</v>
      </c>
      <c r="J1192" s="7" t="s">
        <v>75</v>
      </c>
      <c r="K1192" s="7" t="s">
        <v>1169</v>
      </c>
      <c r="L1192" s="7" t="s">
        <v>926</v>
      </c>
      <c r="M1192" s="8">
        <v>60000</v>
      </c>
      <c r="N1192" s="8">
        <v>90000</v>
      </c>
      <c r="O1192" s="8">
        <v>0</v>
      </c>
      <c r="P1192" s="8">
        <v>90857.38</v>
      </c>
      <c r="Q1192" s="8">
        <v>90857.38</v>
      </c>
      <c r="R1192" s="8">
        <v>60000</v>
      </c>
      <c r="S1192" s="4">
        <f t="shared" si="115"/>
        <v>-30857.380000000005</v>
      </c>
      <c r="T1192" s="6">
        <f t="shared" si="116"/>
        <v>1.5143</v>
      </c>
      <c r="U1192" s="4">
        <f t="shared" si="117"/>
        <v>-857.38000000000466</v>
      </c>
      <c r="V1192" s="6">
        <f t="shared" si="118"/>
        <v>1.0095000000000001</v>
      </c>
      <c r="W1192" s="4">
        <f t="shared" si="119"/>
        <v>-30857.380000000005</v>
      </c>
      <c r="X1192" s="6">
        <f t="shared" si="120"/>
        <v>1.5143</v>
      </c>
    </row>
    <row r="1193" spans="1:24" x14ac:dyDescent="0.2">
      <c r="A1193">
        <f>IF(AND(ABS(S1193)&gt;Input!$A$3,ABS(1-T1193)&gt;Input!$A$4),MAX($A$3:A1192)+1,"")</f>
        <v>144</v>
      </c>
      <c r="B1193">
        <f>IF(AND(ABS(U1193)&gt;Input!$B$3,ABS(1-V1193)&gt;Input!$B$4),MAX($B$3:B1192)+1,"")</f>
        <v>77</v>
      </c>
      <c r="C1193">
        <f>IF(AND(ABS(W1193)&gt;Input!$C$3,ABS(1-X1193)&gt;Input!$C$4),MAX($C$3:C1192)+1,"")</f>
        <v>155</v>
      </c>
      <c r="D1193">
        <f>IF(E1193="","",IF(AND(H1193=H1194,J1193=J1194),"",MAX($D$3:D1192)+1))</f>
        <v>128</v>
      </c>
      <c r="E1193" s="7" t="s">
        <v>45</v>
      </c>
      <c r="F1193" s="7" t="s">
        <v>46</v>
      </c>
      <c r="G1193" s="7" t="s">
        <v>1170</v>
      </c>
      <c r="H1193" s="7" t="s">
        <v>1171</v>
      </c>
      <c r="I1193" s="7" t="s">
        <v>74</v>
      </c>
      <c r="J1193" s="7" t="s">
        <v>75</v>
      </c>
      <c r="K1193" s="7" t="s">
        <v>981</v>
      </c>
      <c r="L1193" s="7" t="s">
        <v>1171</v>
      </c>
      <c r="M1193" s="8">
        <v>400000</v>
      </c>
      <c r="N1193" s="8">
        <v>400000</v>
      </c>
      <c r="O1193" s="8">
        <v>0</v>
      </c>
      <c r="P1193" s="8">
        <v>254501.64</v>
      </c>
      <c r="Q1193" s="8">
        <v>254501.64</v>
      </c>
      <c r="R1193" s="8">
        <v>400000</v>
      </c>
      <c r="S1193" s="4">
        <f t="shared" si="115"/>
        <v>145498.35999999999</v>
      </c>
      <c r="T1193" s="6">
        <f t="shared" si="116"/>
        <v>0.63629999999999998</v>
      </c>
      <c r="U1193" s="4">
        <f t="shared" si="117"/>
        <v>145498.35999999999</v>
      </c>
      <c r="V1193" s="6">
        <f t="shared" si="118"/>
        <v>0.63629999999999998</v>
      </c>
      <c r="W1193" s="4">
        <f t="shared" si="119"/>
        <v>145498.35999999999</v>
      </c>
      <c r="X1193" s="6">
        <f t="shared" si="120"/>
        <v>0.63629999999999998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>
        <f>IF(AND(ABS(W1194)&gt;Input!$C$3,ABS(1-X1194)&gt;Input!$C$4),MAX($C$3:C1193)+1,"")</f>
        <v>156</v>
      </c>
      <c r="D1194" t="str">
        <f>IF(E1194="","",IF(AND(H1194=H1195,J1194=J1195),"",MAX($D$3:D1193)+1))</f>
        <v/>
      </c>
      <c r="E1194" s="7" t="s">
        <v>45</v>
      </c>
      <c r="F1194" s="7" t="s">
        <v>46</v>
      </c>
      <c r="G1194" s="7" t="s">
        <v>1172</v>
      </c>
      <c r="H1194" s="7" t="s">
        <v>1173</v>
      </c>
      <c r="I1194" s="7" t="s">
        <v>74</v>
      </c>
      <c r="J1194" s="7" t="s">
        <v>75</v>
      </c>
      <c r="K1194" s="7" t="s">
        <v>1174</v>
      </c>
      <c r="L1194" s="7" t="s">
        <v>1175</v>
      </c>
      <c r="M1194" s="8">
        <v>35000</v>
      </c>
      <c r="N1194" s="8">
        <v>35000</v>
      </c>
      <c r="O1194" s="8">
        <v>0</v>
      </c>
      <c r="P1194" s="8">
        <v>25277.93</v>
      </c>
      <c r="Q1194" s="8">
        <v>25277.93</v>
      </c>
      <c r="R1194" s="8">
        <v>45000</v>
      </c>
      <c r="S1194" s="4">
        <f t="shared" si="115"/>
        <v>9722.07</v>
      </c>
      <c r="T1194" s="6">
        <f t="shared" si="116"/>
        <v>0.72219999999999995</v>
      </c>
      <c r="U1194" s="4">
        <f t="shared" si="117"/>
        <v>9722.07</v>
      </c>
      <c r="V1194" s="6">
        <f t="shared" si="118"/>
        <v>0.72219999999999995</v>
      </c>
      <c r="W1194" s="4">
        <f t="shared" si="119"/>
        <v>19722.07</v>
      </c>
      <c r="X1194" s="6">
        <f t="shared" si="120"/>
        <v>0.56169999999999998</v>
      </c>
    </row>
    <row r="1195" spans="1:24" x14ac:dyDescent="0.2">
      <c r="A1195">
        <f>IF(AND(ABS(S1195)&gt;Input!$A$3,ABS(1-T1195)&gt;Input!$A$4),MAX($A$3:A1194)+1,"")</f>
        <v>145</v>
      </c>
      <c r="B1195">
        <f>IF(AND(ABS(U1195)&gt;Input!$B$3,ABS(1-V1195)&gt;Input!$B$4),MAX($B$3:B1194)+1,"")</f>
        <v>78</v>
      </c>
      <c r="C1195">
        <f>IF(AND(ABS(W1195)&gt;Input!$C$3,ABS(1-X1195)&gt;Input!$C$4),MAX($C$3:C1194)+1,"")</f>
        <v>157</v>
      </c>
      <c r="D1195" t="str">
        <f>IF(E1195="","",IF(AND(H1195=H1196,J1195=J1196),"",MAX($D$3:D1194)+1))</f>
        <v/>
      </c>
      <c r="E1195" s="7" t="s">
        <v>45</v>
      </c>
      <c r="F1195" s="7" t="s">
        <v>46</v>
      </c>
      <c r="G1195" s="7" t="s">
        <v>1172</v>
      </c>
      <c r="H1195" s="7" t="s">
        <v>1173</v>
      </c>
      <c r="I1195" s="7" t="s">
        <v>74</v>
      </c>
      <c r="J1195" s="7" t="s">
        <v>75</v>
      </c>
      <c r="K1195" s="7" t="s">
        <v>1176</v>
      </c>
      <c r="L1195" s="7" t="s">
        <v>1177</v>
      </c>
      <c r="M1195" s="8">
        <v>118325</v>
      </c>
      <c r="N1195" s="8">
        <v>118325</v>
      </c>
      <c r="O1195" s="8">
        <v>0</v>
      </c>
      <c r="P1195" s="8">
        <v>100874.05</v>
      </c>
      <c r="Q1195" s="8">
        <v>100874.05</v>
      </c>
      <c r="R1195" s="8">
        <v>118325</v>
      </c>
      <c r="S1195" s="4">
        <f t="shared" si="115"/>
        <v>17450.949999999997</v>
      </c>
      <c r="T1195" s="6">
        <f t="shared" si="116"/>
        <v>0.85250000000000004</v>
      </c>
      <c r="U1195" s="4">
        <f t="shared" si="117"/>
        <v>17450.949999999997</v>
      </c>
      <c r="V1195" s="6">
        <f t="shared" si="118"/>
        <v>0.85250000000000004</v>
      </c>
      <c r="W1195" s="4">
        <f t="shared" si="119"/>
        <v>17450.949999999997</v>
      </c>
      <c r="X1195" s="6">
        <f t="shared" si="120"/>
        <v>0.85250000000000004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 t="s">
        <v>45</v>
      </c>
      <c r="F1196" s="7" t="s">
        <v>46</v>
      </c>
      <c r="G1196" s="7" t="s">
        <v>1172</v>
      </c>
      <c r="H1196" s="7" t="s">
        <v>1173</v>
      </c>
      <c r="I1196" s="7" t="s">
        <v>74</v>
      </c>
      <c r="J1196" s="7" t="s">
        <v>75</v>
      </c>
      <c r="K1196" s="7" t="s">
        <v>971</v>
      </c>
      <c r="L1196" s="7" t="s">
        <v>1178</v>
      </c>
      <c r="M1196" s="8">
        <v>3000</v>
      </c>
      <c r="N1196" s="8">
        <v>3000</v>
      </c>
      <c r="O1196" s="8">
        <v>0</v>
      </c>
      <c r="P1196" s="8">
        <v>743.49</v>
      </c>
      <c r="Q1196" s="8">
        <v>743.49</v>
      </c>
      <c r="R1196" s="8">
        <v>3000</v>
      </c>
      <c r="S1196" s="4">
        <f t="shared" si="115"/>
        <v>2256.5100000000002</v>
      </c>
      <c r="T1196" s="6">
        <f t="shared" si="116"/>
        <v>0.24779999999999999</v>
      </c>
      <c r="U1196" s="4">
        <f t="shared" si="117"/>
        <v>2256.5100000000002</v>
      </c>
      <c r="V1196" s="6">
        <f t="shared" si="118"/>
        <v>0.24779999999999999</v>
      </c>
      <c r="W1196" s="4">
        <f t="shared" si="119"/>
        <v>2256.5100000000002</v>
      </c>
      <c r="X1196" s="6">
        <f t="shared" si="120"/>
        <v>0.24779999999999999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 t="s">
        <v>45</v>
      </c>
      <c r="F1197" s="7" t="s">
        <v>46</v>
      </c>
      <c r="G1197" s="7" t="s">
        <v>1172</v>
      </c>
      <c r="H1197" s="7" t="s">
        <v>1173</v>
      </c>
      <c r="I1197" s="7" t="s">
        <v>74</v>
      </c>
      <c r="J1197" s="7" t="s">
        <v>75</v>
      </c>
      <c r="K1197" s="7" t="s">
        <v>1179</v>
      </c>
      <c r="L1197" s="7" t="s">
        <v>1180</v>
      </c>
      <c r="M1197" s="8">
        <v>18000</v>
      </c>
      <c r="N1197" s="8">
        <v>18000</v>
      </c>
      <c r="O1197" s="8">
        <v>0</v>
      </c>
      <c r="P1197" s="8">
        <v>13646.25</v>
      </c>
      <c r="Q1197" s="8">
        <v>13646.25</v>
      </c>
      <c r="R1197" s="8">
        <v>18000</v>
      </c>
      <c r="S1197" s="4">
        <f t="shared" si="115"/>
        <v>4353.75</v>
      </c>
      <c r="T1197" s="6">
        <f t="shared" si="116"/>
        <v>0.7581</v>
      </c>
      <c r="U1197" s="4">
        <f t="shared" si="117"/>
        <v>4353.75</v>
      </c>
      <c r="V1197" s="6">
        <f t="shared" si="118"/>
        <v>0.7581</v>
      </c>
      <c r="W1197" s="4">
        <f t="shared" si="119"/>
        <v>4353.75</v>
      </c>
      <c r="X1197" s="6">
        <f t="shared" si="120"/>
        <v>0.7581</v>
      </c>
    </row>
    <row r="1198" spans="1:24" x14ac:dyDescent="0.2">
      <c r="A1198">
        <f>IF(AND(ABS(S1198)&gt;Input!$A$3,ABS(1-T1198)&gt;Input!$A$4),MAX($A$3:A1197)+1,"")</f>
        <v>146</v>
      </c>
      <c r="B1198">
        <f>IF(AND(ABS(U1198)&gt;Input!$B$3,ABS(1-V1198)&gt;Input!$B$4),MAX($B$3:B1197)+1,"")</f>
        <v>79</v>
      </c>
      <c r="C1198">
        <f>IF(AND(ABS(W1198)&gt;Input!$C$3,ABS(1-X1198)&gt;Input!$C$4),MAX($C$3:C1197)+1,"")</f>
        <v>158</v>
      </c>
      <c r="D1198" t="str">
        <f>IF(E1198="","",IF(AND(H1198=H1199,J1198=J1199),"",MAX($D$3:D1197)+1))</f>
        <v/>
      </c>
      <c r="E1198" s="7" t="s">
        <v>45</v>
      </c>
      <c r="F1198" s="7" t="s">
        <v>46</v>
      </c>
      <c r="G1198" s="7" t="s">
        <v>1172</v>
      </c>
      <c r="H1198" s="7" t="s">
        <v>1173</v>
      </c>
      <c r="I1198" s="7" t="s">
        <v>74</v>
      </c>
      <c r="J1198" s="7" t="s">
        <v>75</v>
      </c>
      <c r="K1198" s="7" t="s">
        <v>120</v>
      </c>
      <c r="L1198" s="7" t="s">
        <v>1181</v>
      </c>
      <c r="M1198" s="8">
        <v>434945</v>
      </c>
      <c r="N1198" s="8">
        <v>519945</v>
      </c>
      <c r="O1198" s="8">
        <v>0</v>
      </c>
      <c r="P1198" s="8">
        <v>497253.1</v>
      </c>
      <c r="Q1198" s="8">
        <v>497253.1</v>
      </c>
      <c r="R1198" s="8">
        <v>350000</v>
      </c>
      <c r="S1198" s="4">
        <f t="shared" si="115"/>
        <v>-62308.099999999977</v>
      </c>
      <c r="T1198" s="6">
        <f t="shared" si="116"/>
        <v>1.1433</v>
      </c>
      <c r="U1198" s="4">
        <f t="shared" si="117"/>
        <v>22691.900000000023</v>
      </c>
      <c r="V1198" s="6">
        <f t="shared" si="118"/>
        <v>0.95640000000000003</v>
      </c>
      <c r="W1198" s="4">
        <f t="shared" si="119"/>
        <v>-147253.09999999998</v>
      </c>
      <c r="X1198" s="6">
        <f t="shared" si="120"/>
        <v>1.4207000000000001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 t="s">
        <v>45</v>
      </c>
      <c r="F1199" s="7" t="s">
        <v>46</v>
      </c>
      <c r="G1199" s="7" t="s">
        <v>1172</v>
      </c>
      <c r="H1199" s="7" t="s">
        <v>1173</v>
      </c>
      <c r="I1199" s="7" t="s">
        <v>74</v>
      </c>
      <c r="J1199" s="7" t="s">
        <v>75</v>
      </c>
      <c r="K1199" s="7" t="s">
        <v>466</v>
      </c>
      <c r="L1199" s="7" t="s">
        <v>1171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4">
        <f t="shared" si="115"/>
        <v>0</v>
      </c>
      <c r="T1199" s="6">
        <f t="shared" si="116"/>
        <v>0</v>
      </c>
      <c r="U1199" s="4">
        <f t="shared" si="117"/>
        <v>0</v>
      </c>
      <c r="V1199" s="6">
        <f t="shared" si="118"/>
        <v>0</v>
      </c>
      <c r="W1199" s="4">
        <f t="shared" si="119"/>
        <v>0</v>
      </c>
      <c r="X1199" s="6">
        <f t="shared" si="120"/>
        <v>0</v>
      </c>
    </row>
    <row r="1200" spans="1:24" x14ac:dyDescent="0.2">
      <c r="A1200">
        <f>IF(AND(ABS(S1200)&gt;Input!$A$3,ABS(1-T1200)&gt;Input!$A$4),MAX($A$3:A1199)+1,"")</f>
        <v>147</v>
      </c>
      <c r="B1200">
        <f>IF(AND(ABS(U1200)&gt;Input!$B$3,ABS(1-V1200)&gt;Input!$B$4),MAX($B$3:B1199)+1,"")</f>
        <v>80</v>
      </c>
      <c r="C1200">
        <f>IF(AND(ABS(W1200)&gt;Input!$C$3,ABS(1-X1200)&gt;Input!$C$4),MAX($C$3:C1199)+1,"")</f>
        <v>159</v>
      </c>
      <c r="D1200" t="str">
        <f>IF(E1200="","",IF(AND(H1200=H1201,J1200=J1201),"",MAX($D$3:D1199)+1))</f>
        <v/>
      </c>
      <c r="E1200" s="7" t="s">
        <v>45</v>
      </c>
      <c r="F1200" s="7" t="s">
        <v>46</v>
      </c>
      <c r="G1200" s="7" t="s">
        <v>1172</v>
      </c>
      <c r="H1200" s="7" t="s">
        <v>1173</v>
      </c>
      <c r="I1200" s="7" t="s">
        <v>74</v>
      </c>
      <c r="J1200" s="7" t="s">
        <v>75</v>
      </c>
      <c r="K1200" s="7" t="s">
        <v>1182</v>
      </c>
      <c r="L1200" s="7" t="s">
        <v>1183</v>
      </c>
      <c r="M1200" s="8">
        <v>80000</v>
      </c>
      <c r="N1200" s="8">
        <v>114996</v>
      </c>
      <c r="O1200" s="8">
        <v>0</v>
      </c>
      <c r="P1200" s="8">
        <v>102490.98</v>
      </c>
      <c r="Q1200" s="8">
        <v>102490.98</v>
      </c>
      <c r="R1200" s="8">
        <v>80000</v>
      </c>
      <c r="S1200" s="4">
        <f t="shared" si="115"/>
        <v>-22490.979999999996</v>
      </c>
      <c r="T1200" s="6">
        <f t="shared" si="116"/>
        <v>1.2810999999999999</v>
      </c>
      <c r="U1200" s="4">
        <f t="shared" si="117"/>
        <v>12505.020000000004</v>
      </c>
      <c r="V1200" s="6">
        <f t="shared" si="118"/>
        <v>0.89129999999999998</v>
      </c>
      <c r="W1200" s="4">
        <f t="shared" si="119"/>
        <v>-22490.979999999996</v>
      </c>
      <c r="X1200" s="6">
        <f t="shared" si="120"/>
        <v>1.2810999999999999</v>
      </c>
    </row>
    <row r="1201" spans="1:24" x14ac:dyDescent="0.2">
      <c r="A1201">
        <f>IF(AND(ABS(S1201)&gt;Input!$A$3,ABS(1-T1201)&gt;Input!$A$4),MAX($A$3:A1200)+1,"")</f>
        <v>148</v>
      </c>
      <c r="B1201" t="str">
        <f>IF(AND(ABS(U1201)&gt;Input!$B$3,ABS(1-V1201)&gt;Input!$B$4),MAX($B$3:B1200)+1,"")</f>
        <v/>
      </c>
      <c r="C1201">
        <f>IF(AND(ABS(W1201)&gt;Input!$C$3,ABS(1-X1201)&gt;Input!$C$4),MAX($C$3:C1200)+1,"")</f>
        <v>160</v>
      </c>
      <c r="D1201" t="str">
        <f>IF(E1201="","",IF(AND(H1201=H1202,J1201=J1202),"",MAX($D$3:D1200)+1))</f>
        <v/>
      </c>
      <c r="E1201" s="7" t="s">
        <v>45</v>
      </c>
      <c r="F1201" s="7" t="s">
        <v>46</v>
      </c>
      <c r="G1201" s="7" t="s">
        <v>1172</v>
      </c>
      <c r="H1201" s="7" t="s">
        <v>1173</v>
      </c>
      <c r="I1201" s="7" t="s">
        <v>74</v>
      </c>
      <c r="J1201" s="7" t="s">
        <v>75</v>
      </c>
      <c r="K1201" s="7" t="s">
        <v>975</v>
      </c>
      <c r="L1201" s="7" t="s">
        <v>1184</v>
      </c>
      <c r="M1201" s="8">
        <v>77337</v>
      </c>
      <c r="N1201" s="8">
        <v>40156</v>
      </c>
      <c r="O1201" s="8">
        <v>0</v>
      </c>
      <c r="P1201" s="8">
        <v>40155.480000000003</v>
      </c>
      <c r="Q1201" s="8">
        <v>40155.480000000003</v>
      </c>
      <c r="R1201" s="8">
        <v>154674</v>
      </c>
      <c r="S1201" s="4">
        <f t="shared" si="115"/>
        <v>37181.519999999997</v>
      </c>
      <c r="T1201" s="6">
        <f t="shared" si="116"/>
        <v>0.51919999999999999</v>
      </c>
      <c r="U1201" s="4">
        <f t="shared" si="117"/>
        <v>0.51999999999679858</v>
      </c>
      <c r="V1201" s="6">
        <f t="shared" si="118"/>
        <v>1</v>
      </c>
      <c r="W1201" s="4">
        <f t="shared" si="119"/>
        <v>114518.51999999999</v>
      </c>
      <c r="X1201" s="6">
        <f t="shared" si="120"/>
        <v>0.2596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 t="s">
        <v>45</v>
      </c>
      <c r="F1202" s="7" t="s">
        <v>46</v>
      </c>
      <c r="G1202" s="7" t="s">
        <v>1172</v>
      </c>
      <c r="H1202" s="7" t="s">
        <v>1173</v>
      </c>
      <c r="I1202" s="7" t="s">
        <v>74</v>
      </c>
      <c r="J1202" s="7" t="s">
        <v>75</v>
      </c>
      <c r="K1202" s="7" t="s">
        <v>954</v>
      </c>
      <c r="L1202" s="7" t="s">
        <v>1185</v>
      </c>
      <c r="M1202" s="8">
        <v>92290</v>
      </c>
      <c r="N1202" s="8">
        <v>92290</v>
      </c>
      <c r="O1202" s="8">
        <v>0</v>
      </c>
      <c r="P1202" s="8">
        <v>91567.59</v>
      </c>
      <c r="Q1202" s="8">
        <v>91567.59</v>
      </c>
      <c r="R1202" s="8">
        <v>92290</v>
      </c>
      <c r="S1202" s="4">
        <f t="shared" si="115"/>
        <v>722.41000000000349</v>
      </c>
      <c r="T1202" s="6">
        <f t="shared" si="116"/>
        <v>0.99219999999999997</v>
      </c>
      <c r="U1202" s="4">
        <f t="shared" si="117"/>
        <v>722.41000000000349</v>
      </c>
      <c r="V1202" s="6">
        <f t="shared" si="118"/>
        <v>0.99219999999999997</v>
      </c>
      <c r="W1202" s="4">
        <f t="shared" si="119"/>
        <v>722.41000000000349</v>
      </c>
      <c r="X1202" s="6">
        <f t="shared" si="120"/>
        <v>0.99219999999999997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 t="s">
        <v>45</v>
      </c>
      <c r="F1203" s="7" t="s">
        <v>46</v>
      </c>
      <c r="G1203" s="7" t="s">
        <v>1172</v>
      </c>
      <c r="H1203" s="7" t="s">
        <v>1173</v>
      </c>
      <c r="I1203" s="7" t="s">
        <v>74</v>
      </c>
      <c r="J1203" s="7" t="s">
        <v>75</v>
      </c>
      <c r="K1203" s="7" t="s">
        <v>962</v>
      </c>
      <c r="L1203" s="7" t="s">
        <v>1186</v>
      </c>
      <c r="M1203" s="8">
        <v>92477</v>
      </c>
      <c r="N1203" s="8">
        <v>92477</v>
      </c>
      <c r="O1203" s="8">
        <v>0</v>
      </c>
      <c r="P1203" s="8">
        <v>88088.26</v>
      </c>
      <c r="Q1203" s="8">
        <v>88088.26</v>
      </c>
      <c r="R1203" s="8">
        <v>92477</v>
      </c>
      <c r="S1203" s="4">
        <f t="shared" si="115"/>
        <v>4388.7400000000052</v>
      </c>
      <c r="T1203" s="6">
        <f t="shared" si="116"/>
        <v>0.95250000000000001</v>
      </c>
      <c r="U1203" s="4">
        <f t="shared" si="117"/>
        <v>4388.7400000000052</v>
      </c>
      <c r="V1203" s="6">
        <f t="shared" si="118"/>
        <v>0.95250000000000001</v>
      </c>
      <c r="W1203" s="4">
        <f t="shared" si="119"/>
        <v>4388.7400000000052</v>
      </c>
      <c r="X1203" s="6">
        <f t="shared" si="120"/>
        <v>0.95250000000000001</v>
      </c>
    </row>
    <row r="1204" spans="1:24" x14ac:dyDescent="0.2">
      <c r="A1204">
        <f>IF(AND(ABS(S1204)&gt;Input!$A$3,ABS(1-T1204)&gt;Input!$A$4),MAX($A$3:A1203)+1,"")</f>
        <v>149</v>
      </c>
      <c r="B1204">
        <f>IF(AND(ABS(U1204)&gt;Input!$B$3,ABS(1-V1204)&gt;Input!$B$4),MAX($B$3:B1203)+1,"")</f>
        <v>81</v>
      </c>
      <c r="C1204">
        <f>IF(AND(ABS(W1204)&gt;Input!$C$3,ABS(1-X1204)&gt;Input!$C$4),MAX($C$3:C1203)+1,"")</f>
        <v>161</v>
      </c>
      <c r="D1204" t="str">
        <f>IF(E1204="","",IF(AND(H1204=H1205,J1204=J1205),"",MAX($D$3:D1203)+1))</f>
        <v/>
      </c>
      <c r="E1204" s="7" t="s">
        <v>45</v>
      </c>
      <c r="F1204" s="7" t="s">
        <v>46</v>
      </c>
      <c r="G1204" s="7" t="s">
        <v>1172</v>
      </c>
      <c r="H1204" s="7" t="s">
        <v>1173</v>
      </c>
      <c r="I1204" s="7" t="s">
        <v>74</v>
      </c>
      <c r="J1204" s="7" t="s">
        <v>75</v>
      </c>
      <c r="K1204" s="7" t="s">
        <v>1187</v>
      </c>
      <c r="L1204" s="7" t="s">
        <v>1188</v>
      </c>
      <c r="M1204" s="8">
        <v>80000</v>
      </c>
      <c r="N1204" s="8">
        <v>80000</v>
      </c>
      <c r="O1204" s="8">
        <v>0</v>
      </c>
      <c r="P1204" s="8">
        <v>68372.2</v>
      </c>
      <c r="Q1204" s="8">
        <v>68372.2</v>
      </c>
      <c r="R1204" s="8">
        <v>80000</v>
      </c>
      <c r="S1204" s="4">
        <f t="shared" si="115"/>
        <v>11627.800000000003</v>
      </c>
      <c r="T1204" s="6">
        <f t="shared" si="116"/>
        <v>0.85470000000000002</v>
      </c>
      <c r="U1204" s="4">
        <f t="shared" si="117"/>
        <v>11627.800000000003</v>
      </c>
      <c r="V1204" s="6">
        <f t="shared" si="118"/>
        <v>0.85470000000000002</v>
      </c>
      <c r="W1204" s="4">
        <f t="shared" si="119"/>
        <v>11627.800000000003</v>
      </c>
      <c r="X1204" s="6">
        <f t="shared" si="120"/>
        <v>0.85470000000000002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>
        <f>IF(E1205="","",IF(AND(H1205=H1206,J1205=J1206),"",MAX($D$3:D1204)+1))</f>
        <v>129</v>
      </c>
      <c r="E1205" s="7" t="s">
        <v>45</v>
      </c>
      <c r="F1205" s="7" t="s">
        <v>46</v>
      </c>
      <c r="G1205" s="7" t="s">
        <v>1172</v>
      </c>
      <c r="H1205" s="7" t="s">
        <v>1173</v>
      </c>
      <c r="I1205" s="7" t="s">
        <v>74</v>
      </c>
      <c r="J1205" s="7" t="s">
        <v>75</v>
      </c>
      <c r="K1205" s="7" t="s">
        <v>1189</v>
      </c>
      <c r="L1205" s="7" t="s">
        <v>1190</v>
      </c>
      <c r="M1205" s="8">
        <v>232147</v>
      </c>
      <c r="N1205" s="8">
        <v>233147</v>
      </c>
      <c r="O1205" s="8">
        <v>0</v>
      </c>
      <c r="P1205" s="8">
        <v>233011.94</v>
      </c>
      <c r="Q1205" s="8">
        <v>233011.94</v>
      </c>
      <c r="R1205" s="8">
        <v>232147</v>
      </c>
      <c r="S1205" s="4">
        <f t="shared" si="115"/>
        <v>-864.94000000000233</v>
      </c>
      <c r="T1205" s="6">
        <f t="shared" si="116"/>
        <v>1.0037</v>
      </c>
      <c r="U1205" s="4">
        <f t="shared" si="117"/>
        <v>135.05999999999767</v>
      </c>
      <c r="V1205" s="6">
        <f t="shared" si="118"/>
        <v>0.99939999999999996</v>
      </c>
      <c r="W1205" s="4">
        <f t="shared" si="119"/>
        <v>-864.94000000000233</v>
      </c>
      <c r="X1205" s="6">
        <f t="shared" si="120"/>
        <v>1.0037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 t="s">
        <v>45</v>
      </c>
      <c r="F1206" s="7" t="s">
        <v>46</v>
      </c>
      <c r="G1206" s="7" t="s">
        <v>1191</v>
      </c>
      <c r="H1206" s="7" t="s">
        <v>1192</v>
      </c>
      <c r="I1206" s="7" t="s">
        <v>74</v>
      </c>
      <c r="J1206" s="7" t="s">
        <v>75</v>
      </c>
      <c r="K1206" s="7" t="s">
        <v>1174</v>
      </c>
      <c r="L1206" s="7" t="s">
        <v>1193</v>
      </c>
      <c r="M1206" s="8">
        <v>0</v>
      </c>
      <c r="N1206" s="8">
        <v>137</v>
      </c>
      <c r="O1206" s="8">
        <v>0</v>
      </c>
      <c r="P1206" s="8">
        <v>224.8</v>
      </c>
      <c r="Q1206" s="8">
        <v>224.8</v>
      </c>
      <c r="R1206" s="8">
        <v>0</v>
      </c>
      <c r="S1206" s="4">
        <f t="shared" si="115"/>
        <v>-224.8</v>
      </c>
      <c r="T1206" s="6">
        <f t="shared" si="116"/>
        <v>0</v>
      </c>
      <c r="U1206" s="4">
        <f t="shared" si="117"/>
        <v>-87.800000000000011</v>
      </c>
      <c r="V1206" s="6">
        <f t="shared" si="118"/>
        <v>1.6409</v>
      </c>
      <c r="W1206" s="4">
        <f t="shared" si="119"/>
        <v>-224.8</v>
      </c>
      <c r="X1206" s="6">
        <f t="shared" si="120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 t="s">
        <v>45</v>
      </c>
      <c r="F1207" s="7" t="s">
        <v>46</v>
      </c>
      <c r="G1207" s="7" t="s">
        <v>1191</v>
      </c>
      <c r="H1207" s="7" t="s">
        <v>1192</v>
      </c>
      <c r="I1207" s="7" t="s">
        <v>74</v>
      </c>
      <c r="J1207" s="7" t="s">
        <v>75</v>
      </c>
      <c r="K1207" s="7" t="s">
        <v>90</v>
      </c>
      <c r="L1207" s="7" t="s">
        <v>91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0</v>
      </c>
      <c r="S1207" s="4">
        <f t="shared" si="115"/>
        <v>0</v>
      </c>
      <c r="T1207" s="6">
        <f t="shared" si="116"/>
        <v>0</v>
      </c>
      <c r="U1207" s="4">
        <f t="shared" si="117"/>
        <v>0</v>
      </c>
      <c r="V1207" s="6">
        <f t="shared" si="118"/>
        <v>0</v>
      </c>
      <c r="W1207" s="4">
        <f t="shared" si="119"/>
        <v>0</v>
      </c>
      <c r="X1207" s="6">
        <f t="shared" si="120"/>
        <v>0</v>
      </c>
    </row>
    <row r="1208" spans="1:24" x14ac:dyDescent="0.2">
      <c r="A1208">
        <f>IF(AND(ABS(S1208)&gt;Input!$A$3,ABS(1-T1208)&gt;Input!$A$4),MAX($A$3:A1207)+1,"")</f>
        <v>150</v>
      </c>
      <c r="B1208" t="str">
        <f>IF(AND(ABS(U1208)&gt;Input!$B$3,ABS(1-V1208)&gt;Input!$B$4),MAX($B$3:B1207)+1,"")</f>
        <v/>
      </c>
      <c r="C1208">
        <f>IF(AND(ABS(W1208)&gt;Input!$C$3,ABS(1-X1208)&gt;Input!$C$4),MAX($C$3:C1207)+1,"")</f>
        <v>162</v>
      </c>
      <c r="D1208">
        <f>IF(E1208="","",IF(AND(H1208=H1209,J1208=J1209),"",MAX($D$3:D1207)+1))</f>
        <v>130</v>
      </c>
      <c r="E1208" s="7" t="s">
        <v>45</v>
      </c>
      <c r="F1208" s="7" t="s">
        <v>46</v>
      </c>
      <c r="G1208" s="7" t="s">
        <v>1191</v>
      </c>
      <c r="H1208" s="7" t="s">
        <v>1192</v>
      </c>
      <c r="I1208" s="7" t="s">
        <v>74</v>
      </c>
      <c r="J1208" s="7" t="s">
        <v>75</v>
      </c>
      <c r="K1208" s="7" t="s">
        <v>289</v>
      </c>
      <c r="L1208" s="7" t="s">
        <v>1154</v>
      </c>
      <c r="M1208" s="8">
        <v>0</v>
      </c>
      <c r="N1208" s="8">
        <v>24066</v>
      </c>
      <c r="O1208" s="8">
        <v>0</v>
      </c>
      <c r="P1208" s="8">
        <v>24066</v>
      </c>
      <c r="Q1208" s="8">
        <v>24066</v>
      </c>
      <c r="R1208" s="8">
        <v>0</v>
      </c>
      <c r="S1208" s="4">
        <f t="shared" si="115"/>
        <v>-24066</v>
      </c>
      <c r="T1208" s="6">
        <f t="shared" si="116"/>
        <v>0</v>
      </c>
      <c r="U1208" s="4">
        <f t="shared" si="117"/>
        <v>0</v>
      </c>
      <c r="V1208" s="6">
        <f t="shared" si="118"/>
        <v>1</v>
      </c>
      <c r="W1208" s="4">
        <f t="shared" si="119"/>
        <v>-24066</v>
      </c>
      <c r="X1208" s="6">
        <f t="shared" si="120"/>
        <v>0</v>
      </c>
    </row>
    <row r="1209" spans="1:24" x14ac:dyDescent="0.2">
      <c r="A1209">
        <f>IF(AND(ABS(S1209)&gt;Input!$A$3,ABS(1-T1209)&gt;Input!$A$4),MAX($A$3:A1208)+1,"")</f>
        <v>151</v>
      </c>
      <c r="B1209" t="str">
        <f>IF(AND(ABS(U1209)&gt;Input!$B$3,ABS(1-V1209)&gt;Input!$B$4),MAX($B$3:B1208)+1,"")</f>
        <v/>
      </c>
      <c r="C1209">
        <f>IF(AND(ABS(W1209)&gt;Input!$C$3,ABS(1-X1209)&gt;Input!$C$4),MAX($C$3:C1208)+1,"")</f>
        <v>163</v>
      </c>
      <c r="D1209">
        <f>IF(E1209="","",IF(AND(H1209=H1210,J1209=J1210),"",MAX($D$3:D1208)+1))</f>
        <v>131</v>
      </c>
      <c r="E1209" s="7" t="s">
        <v>45</v>
      </c>
      <c r="F1209" s="7" t="s">
        <v>46</v>
      </c>
      <c r="G1209" s="7" t="s">
        <v>1194</v>
      </c>
      <c r="H1209" s="7" t="s">
        <v>1195</v>
      </c>
      <c r="I1209" s="7" t="s">
        <v>74</v>
      </c>
      <c r="J1209" s="7" t="s">
        <v>75</v>
      </c>
      <c r="K1209" s="7" t="s">
        <v>1196</v>
      </c>
      <c r="L1209" s="7" t="s">
        <v>1197</v>
      </c>
      <c r="M1209" s="8">
        <v>5518136</v>
      </c>
      <c r="N1209" s="8">
        <v>5481136</v>
      </c>
      <c r="O1209" s="8">
        <v>0</v>
      </c>
      <c r="P1209" s="8">
        <v>5480423</v>
      </c>
      <c r="Q1209" s="8">
        <v>5480423</v>
      </c>
      <c r="R1209" s="8">
        <v>5518136</v>
      </c>
      <c r="S1209" s="4">
        <f t="shared" si="115"/>
        <v>37713</v>
      </c>
      <c r="T1209" s="6">
        <f t="shared" si="116"/>
        <v>0.99319999999999997</v>
      </c>
      <c r="U1209" s="4">
        <f t="shared" si="117"/>
        <v>713</v>
      </c>
      <c r="V1209" s="6">
        <f t="shared" si="118"/>
        <v>0.99990000000000001</v>
      </c>
      <c r="W1209" s="4">
        <f t="shared" si="119"/>
        <v>37713</v>
      </c>
      <c r="X1209" s="6">
        <f t="shared" si="120"/>
        <v>0.99319999999999997</v>
      </c>
    </row>
    <row r="1210" spans="1:24" x14ac:dyDescent="0.2">
      <c r="A1210">
        <f>IF(AND(ABS(S1210)&gt;Input!$A$3,ABS(1-T1210)&gt;Input!$A$4),MAX($A$3:A1209)+1,"")</f>
        <v>152</v>
      </c>
      <c r="B1210">
        <f>IF(AND(ABS(U1210)&gt;Input!$B$3,ABS(1-V1210)&gt;Input!$B$4),MAX($B$3:B1209)+1,"")</f>
        <v>82</v>
      </c>
      <c r="C1210">
        <f>IF(AND(ABS(W1210)&gt;Input!$C$3,ABS(1-X1210)&gt;Input!$C$4),MAX($C$3:C1209)+1,"")</f>
        <v>164</v>
      </c>
      <c r="D1210">
        <f>IF(E1210="","",IF(AND(H1210=H1211,J1210=J1211),"",MAX($D$3:D1209)+1))</f>
        <v>132</v>
      </c>
      <c r="E1210" s="7" t="s">
        <v>45</v>
      </c>
      <c r="F1210" s="7" t="s">
        <v>46</v>
      </c>
      <c r="G1210" s="7" t="s">
        <v>1198</v>
      </c>
      <c r="H1210" s="7" t="s">
        <v>1199</v>
      </c>
      <c r="I1210" s="7" t="s">
        <v>74</v>
      </c>
      <c r="J1210" s="7" t="s">
        <v>75</v>
      </c>
      <c r="K1210" s="7" t="s">
        <v>1200</v>
      </c>
      <c r="L1210" s="7" t="s">
        <v>1201</v>
      </c>
      <c r="M1210" s="8">
        <v>2700000</v>
      </c>
      <c r="N1210" s="8">
        <v>2700000</v>
      </c>
      <c r="O1210" s="8">
        <v>0</v>
      </c>
      <c r="P1210" s="8">
        <v>2720306.11</v>
      </c>
      <c r="Q1210" s="8">
        <v>2720306.11</v>
      </c>
      <c r="R1210" s="8">
        <v>2700000</v>
      </c>
      <c r="S1210" s="4">
        <f t="shared" si="115"/>
        <v>-20306.10999999987</v>
      </c>
      <c r="T1210" s="6">
        <f t="shared" si="116"/>
        <v>1.0075000000000001</v>
      </c>
      <c r="U1210" s="4">
        <f t="shared" si="117"/>
        <v>-20306.10999999987</v>
      </c>
      <c r="V1210" s="6">
        <f t="shared" si="118"/>
        <v>1.0075000000000001</v>
      </c>
      <c r="W1210" s="4">
        <f t="shared" si="119"/>
        <v>-20306.10999999987</v>
      </c>
      <c r="X1210" s="6">
        <f t="shared" si="120"/>
        <v>1.0075000000000001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>
        <f>IF(AND(ABS(W1211)&gt;Input!$C$3,ABS(1-X1211)&gt;Input!$C$4),MAX($C$3:C1210)+1,"")</f>
        <v>165</v>
      </c>
      <c r="D1211" t="str">
        <f>IF(E1211="","",IF(AND(H1211=H1212,J1211=J1212),"",MAX($D$3:D1210)+1))</f>
        <v/>
      </c>
      <c r="E1211" s="7" t="s">
        <v>45</v>
      </c>
      <c r="F1211" s="7" t="s">
        <v>46</v>
      </c>
      <c r="G1211" s="7" t="s">
        <v>1202</v>
      </c>
      <c r="H1211" s="7" t="s">
        <v>1203</v>
      </c>
      <c r="I1211" s="7" t="s">
        <v>74</v>
      </c>
      <c r="J1211" s="7" t="s">
        <v>75</v>
      </c>
      <c r="K1211" s="7" t="s">
        <v>1204</v>
      </c>
      <c r="L1211" s="7" t="s">
        <v>1205</v>
      </c>
      <c r="M1211" s="8">
        <v>60000</v>
      </c>
      <c r="N1211" s="8">
        <v>60000</v>
      </c>
      <c r="O1211" s="8">
        <v>0</v>
      </c>
      <c r="P1211" s="8">
        <v>56107.24</v>
      </c>
      <c r="Q1211" s="8">
        <v>56107.24</v>
      </c>
      <c r="R1211" s="8">
        <v>70000</v>
      </c>
      <c r="S1211" s="4">
        <f t="shared" si="115"/>
        <v>3892.760000000002</v>
      </c>
      <c r="T1211" s="6">
        <f t="shared" si="116"/>
        <v>0.93510000000000004</v>
      </c>
      <c r="U1211" s="4">
        <f t="shared" si="117"/>
        <v>3892.760000000002</v>
      </c>
      <c r="V1211" s="6">
        <f t="shared" si="118"/>
        <v>0.93510000000000004</v>
      </c>
      <c r="W1211" s="4">
        <f t="shared" si="119"/>
        <v>13892.760000000002</v>
      </c>
      <c r="X1211" s="6">
        <f t="shared" si="120"/>
        <v>0.80149999999999999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 t="s">
        <v>45</v>
      </c>
      <c r="F1212" s="7" t="s">
        <v>46</v>
      </c>
      <c r="G1212" s="7" t="s">
        <v>1202</v>
      </c>
      <c r="H1212" s="7" t="s">
        <v>1203</v>
      </c>
      <c r="I1212" s="7" t="s">
        <v>74</v>
      </c>
      <c r="J1212" s="7" t="s">
        <v>75</v>
      </c>
      <c r="K1212" s="7" t="s">
        <v>1206</v>
      </c>
      <c r="L1212" s="7" t="s">
        <v>1207</v>
      </c>
      <c r="M1212" s="8">
        <v>5000</v>
      </c>
      <c r="N1212" s="8">
        <v>5000</v>
      </c>
      <c r="O1212" s="8">
        <v>0</v>
      </c>
      <c r="P1212" s="8">
        <v>2387.5500000000002</v>
      </c>
      <c r="Q1212" s="8">
        <v>2387.5500000000002</v>
      </c>
      <c r="R1212" s="8">
        <v>7000</v>
      </c>
      <c r="S1212" s="4">
        <f t="shared" si="115"/>
        <v>2612.4499999999998</v>
      </c>
      <c r="T1212" s="6">
        <f t="shared" si="116"/>
        <v>0.47749999999999998</v>
      </c>
      <c r="U1212" s="4">
        <f t="shared" si="117"/>
        <v>2612.4499999999998</v>
      </c>
      <c r="V1212" s="6">
        <f t="shared" si="118"/>
        <v>0.47749999999999998</v>
      </c>
      <c r="W1212" s="4">
        <f t="shared" si="119"/>
        <v>4612.45</v>
      </c>
      <c r="X1212" s="6">
        <f t="shared" si="120"/>
        <v>0.34110000000000001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 t="s">
        <v>45</v>
      </c>
      <c r="F1213" s="7" t="s">
        <v>46</v>
      </c>
      <c r="G1213" s="7" t="s">
        <v>1202</v>
      </c>
      <c r="H1213" s="7" t="s">
        <v>1203</v>
      </c>
      <c r="I1213" s="7" t="s">
        <v>74</v>
      </c>
      <c r="J1213" s="7" t="s">
        <v>75</v>
      </c>
      <c r="K1213" s="7" t="s">
        <v>1208</v>
      </c>
      <c r="L1213" s="7" t="s">
        <v>1209</v>
      </c>
      <c r="M1213" s="8">
        <v>550000</v>
      </c>
      <c r="N1213" s="8">
        <v>550000</v>
      </c>
      <c r="O1213" s="8">
        <v>0</v>
      </c>
      <c r="P1213" s="8">
        <v>543356.32999999996</v>
      </c>
      <c r="Q1213" s="8">
        <v>543356.32999999996</v>
      </c>
      <c r="R1213" s="8">
        <v>550000</v>
      </c>
      <c r="S1213" s="4">
        <f t="shared" si="115"/>
        <v>6643.6700000000419</v>
      </c>
      <c r="T1213" s="6">
        <f t="shared" si="116"/>
        <v>0.9879</v>
      </c>
      <c r="U1213" s="4">
        <f t="shared" si="117"/>
        <v>6643.6700000000419</v>
      </c>
      <c r="V1213" s="6">
        <f t="shared" si="118"/>
        <v>0.9879</v>
      </c>
      <c r="W1213" s="4">
        <f t="shared" si="119"/>
        <v>6643.6700000000419</v>
      </c>
      <c r="X1213" s="6">
        <f t="shared" si="120"/>
        <v>0.9879</v>
      </c>
    </row>
    <row r="1214" spans="1:24" x14ac:dyDescent="0.2">
      <c r="A1214">
        <f>IF(AND(ABS(S1214)&gt;Input!$A$3,ABS(1-T1214)&gt;Input!$A$4),MAX($A$3:A1213)+1,"")</f>
        <v>153</v>
      </c>
      <c r="B1214">
        <f>IF(AND(ABS(U1214)&gt;Input!$B$3,ABS(1-V1214)&gt;Input!$B$4),MAX($B$3:B1213)+1,"")</f>
        <v>83</v>
      </c>
      <c r="C1214">
        <f>IF(AND(ABS(W1214)&gt;Input!$C$3,ABS(1-X1214)&gt;Input!$C$4),MAX($C$3:C1213)+1,"")</f>
        <v>166</v>
      </c>
      <c r="D1214" t="str">
        <f>IF(E1214="","",IF(AND(H1214=H1215,J1214=J1215),"",MAX($D$3:D1213)+1))</f>
        <v/>
      </c>
      <c r="E1214" s="7" t="s">
        <v>45</v>
      </c>
      <c r="F1214" s="7" t="s">
        <v>46</v>
      </c>
      <c r="G1214" s="7" t="s">
        <v>1202</v>
      </c>
      <c r="H1214" s="7" t="s">
        <v>1203</v>
      </c>
      <c r="I1214" s="7" t="s">
        <v>74</v>
      </c>
      <c r="J1214" s="7" t="s">
        <v>75</v>
      </c>
      <c r="K1214" s="7" t="s">
        <v>1210</v>
      </c>
      <c r="L1214" s="7" t="s">
        <v>1211</v>
      </c>
      <c r="M1214" s="8">
        <v>1100000</v>
      </c>
      <c r="N1214" s="8">
        <v>862545</v>
      </c>
      <c r="O1214" s="8">
        <v>0</v>
      </c>
      <c r="P1214" s="8">
        <v>821892.57</v>
      </c>
      <c r="Q1214" s="8">
        <v>821892.57</v>
      </c>
      <c r="R1214" s="8">
        <v>1100000</v>
      </c>
      <c r="S1214" s="4">
        <f t="shared" si="115"/>
        <v>278107.43000000005</v>
      </c>
      <c r="T1214" s="6">
        <f t="shared" si="116"/>
        <v>0.74719999999999998</v>
      </c>
      <c r="U1214" s="4">
        <f t="shared" si="117"/>
        <v>40652.430000000051</v>
      </c>
      <c r="V1214" s="6">
        <f t="shared" si="118"/>
        <v>0.95289999999999997</v>
      </c>
      <c r="W1214" s="4">
        <f t="shared" si="119"/>
        <v>278107.43000000005</v>
      </c>
      <c r="X1214" s="6">
        <f t="shared" si="120"/>
        <v>0.74719999999999998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 t="s">
        <v>45</v>
      </c>
      <c r="F1215" s="7" t="s">
        <v>46</v>
      </c>
      <c r="G1215" s="7" t="s">
        <v>1202</v>
      </c>
      <c r="H1215" s="7" t="s">
        <v>1203</v>
      </c>
      <c r="I1215" s="7" t="s">
        <v>74</v>
      </c>
      <c r="J1215" s="7" t="s">
        <v>75</v>
      </c>
      <c r="K1215" s="7" t="s">
        <v>447</v>
      </c>
      <c r="L1215" s="7" t="s">
        <v>91</v>
      </c>
      <c r="M1215" s="8">
        <v>8000</v>
      </c>
      <c r="N1215" s="8">
        <v>18000</v>
      </c>
      <c r="O1215" s="8">
        <v>0</v>
      </c>
      <c r="P1215" s="8">
        <v>15077.53</v>
      </c>
      <c r="Q1215" s="8">
        <v>15077.53</v>
      </c>
      <c r="R1215" s="8">
        <v>8000</v>
      </c>
      <c r="S1215" s="4">
        <f t="shared" si="115"/>
        <v>-7077.5300000000007</v>
      </c>
      <c r="T1215" s="6">
        <f t="shared" si="116"/>
        <v>1.8847</v>
      </c>
      <c r="U1215" s="4">
        <f t="shared" si="117"/>
        <v>2922.4699999999993</v>
      </c>
      <c r="V1215" s="6">
        <f t="shared" si="118"/>
        <v>0.83760000000000001</v>
      </c>
      <c r="W1215" s="4">
        <f t="shared" si="119"/>
        <v>-7077.5300000000007</v>
      </c>
      <c r="X1215" s="6">
        <f t="shared" si="120"/>
        <v>1.8847</v>
      </c>
    </row>
    <row r="1216" spans="1:24" x14ac:dyDescent="0.2">
      <c r="A1216">
        <f>IF(AND(ABS(S1216)&gt;Input!$A$3,ABS(1-T1216)&gt;Input!$A$4),MAX($A$3:A1215)+1,"")</f>
        <v>154</v>
      </c>
      <c r="B1216">
        <f>IF(AND(ABS(U1216)&gt;Input!$B$3,ABS(1-V1216)&gt;Input!$B$4),MAX($B$3:B1215)+1,"")</f>
        <v>84</v>
      </c>
      <c r="C1216">
        <f>IF(AND(ABS(W1216)&gt;Input!$C$3,ABS(1-X1216)&gt;Input!$C$4),MAX($C$3:C1215)+1,"")</f>
        <v>167</v>
      </c>
      <c r="D1216">
        <f>IF(E1216="","",IF(AND(H1216=H1217,J1216=J1217),"",MAX($D$3:D1215)+1))</f>
        <v>133</v>
      </c>
      <c r="E1216" s="7" t="s">
        <v>45</v>
      </c>
      <c r="F1216" s="7" t="s">
        <v>46</v>
      </c>
      <c r="G1216" s="7" t="s">
        <v>1202</v>
      </c>
      <c r="H1216" s="7" t="s">
        <v>1203</v>
      </c>
      <c r="I1216" s="7" t="s">
        <v>74</v>
      </c>
      <c r="J1216" s="7" t="s">
        <v>75</v>
      </c>
      <c r="K1216" s="7" t="s">
        <v>1212</v>
      </c>
      <c r="L1216" s="7" t="s">
        <v>1213</v>
      </c>
      <c r="M1216" s="8">
        <v>50000</v>
      </c>
      <c r="N1216" s="8">
        <v>50000</v>
      </c>
      <c r="O1216" s="8">
        <v>0</v>
      </c>
      <c r="P1216" s="8">
        <v>0</v>
      </c>
      <c r="Q1216" s="8">
        <v>0</v>
      </c>
      <c r="R1216" s="8">
        <v>50000</v>
      </c>
      <c r="S1216" s="4">
        <f t="shared" si="115"/>
        <v>50000</v>
      </c>
      <c r="T1216" s="6">
        <f t="shared" si="116"/>
        <v>0</v>
      </c>
      <c r="U1216" s="4">
        <f t="shared" si="117"/>
        <v>50000</v>
      </c>
      <c r="V1216" s="6">
        <f t="shared" si="118"/>
        <v>0</v>
      </c>
      <c r="W1216" s="4">
        <f t="shared" si="119"/>
        <v>50000</v>
      </c>
      <c r="X1216" s="6">
        <f t="shared" si="120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 t="s">
        <v>45</v>
      </c>
      <c r="F1217" s="7" t="s">
        <v>46</v>
      </c>
      <c r="G1217" s="7" t="s">
        <v>1214</v>
      </c>
      <c r="H1217" s="7" t="s">
        <v>1215</v>
      </c>
      <c r="I1217" s="7" t="s">
        <v>74</v>
      </c>
      <c r="J1217" s="7" t="s">
        <v>75</v>
      </c>
      <c r="K1217" s="7" t="s">
        <v>1216</v>
      </c>
      <c r="L1217" s="7" t="s">
        <v>1217</v>
      </c>
      <c r="M1217" s="8">
        <v>2000</v>
      </c>
      <c r="N1217" s="8">
        <v>2000</v>
      </c>
      <c r="O1217" s="8">
        <v>0</v>
      </c>
      <c r="P1217" s="8">
        <v>0</v>
      </c>
      <c r="Q1217" s="8">
        <v>0</v>
      </c>
      <c r="R1217" s="8">
        <v>2000</v>
      </c>
      <c r="S1217" s="4">
        <f t="shared" si="115"/>
        <v>2000</v>
      </c>
      <c r="T1217" s="6">
        <f t="shared" si="116"/>
        <v>0</v>
      </c>
      <c r="U1217" s="4">
        <f t="shared" si="117"/>
        <v>2000</v>
      </c>
      <c r="V1217" s="6">
        <f t="shared" si="118"/>
        <v>0</v>
      </c>
      <c r="W1217" s="4">
        <f t="shared" si="119"/>
        <v>2000</v>
      </c>
      <c r="X1217" s="6">
        <f t="shared" si="120"/>
        <v>0</v>
      </c>
    </row>
    <row r="1218" spans="1:24" x14ac:dyDescent="0.2">
      <c r="A1218">
        <f>IF(AND(ABS(S1218)&gt;Input!$A$3,ABS(1-T1218)&gt;Input!$A$4),MAX($A$3:A1217)+1,"")</f>
        <v>155</v>
      </c>
      <c r="B1218" t="str">
        <f>IF(AND(ABS(U1218)&gt;Input!$B$3,ABS(1-V1218)&gt;Input!$B$4),MAX($B$3:B1217)+1,"")</f>
        <v/>
      </c>
      <c r="C1218">
        <f>IF(AND(ABS(W1218)&gt;Input!$C$3,ABS(1-X1218)&gt;Input!$C$4),MAX($C$3:C1217)+1,"")</f>
        <v>168</v>
      </c>
      <c r="D1218">
        <f>IF(E1218="","",IF(AND(H1218=H1219,J1218=J1219),"",MAX($D$3:D1217)+1))</f>
        <v>134</v>
      </c>
      <c r="E1218" s="7" t="s">
        <v>45</v>
      </c>
      <c r="F1218" s="7" t="s">
        <v>46</v>
      </c>
      <c r="G1218" s="7" t="s">
        <v>1214</v>
      </c>
      <c r="H1218" s="7" t="s">
        <v>1215</v>
      </c>
      <c r="I1218" s="7" t="s">
        <v>74</v>
      </c>
      <c r="J1218" s="7" t="s">
        <v>75</v>
      </c>
      <c r="K1218" s="7" t="s">
        <v>1218</v>
      </c>
      <c r="L1218" s="7" t="s">
        <v>1219</v>
      </c>
      <c r="M1218" s="8">
        <v>100000</v>
      </c>
      <c r="N1218" s="8">
        <v>216000</v>
      </c>
      <c r="O1218" s="8">
        <v>0</v>
      </c>
      <c r="P1218" s="8">
        <v>225429.33</v>
      </c>
      <c r="Q1218" s="8">
        <v>225429.33</v>
      </c>
      <c r="R1218" s="8">
        <v>100000</v>
      </c>
      <c r="S1218" s="4">
        <f t="shared" si="115"/>
        <v>-125429.32999999999</v>
      </c>
      <c r="T1218" s="6">
        <f t="shared" si="116"/>
        <v>2.2543000000000002</v>
      </c>
      <c r="U1218" s="4">
        <f t="shared" si="117"/>
        <v>-9429.3299999999872</v>
      </c>
      <c r="V1218" s="6">
        <f t="shared" si="118"/>
        <v>1.0437000000000001</v>
      </c>
      <c r="W1218" s="4">
        <f t="shared" si="119"/>
        <v>-125429.32999999999</v>
      </c>
      <c r="X1218" s="6">
        <f t="shared" si="120"/>
        <v>2.2543000000000002</v>
      </c>
    </row>
    <row r="1219" spans="1:24" x14ac:dyDescent="0.2">
      <c r="A1219">
        <f>IF(AND(ABS(S1219)&gt;Input!$A$3,ABS(1-T1219)&gt;Input!$A$4),MAX($A$3:A1218)+1,"")</f>
        <v>156</v>
      </c>
      <c r="B1219">
        <f>IF(AND(ABS(U1219)&gt;Input!$B$3,ABS(1-V1219)&gt;Input!$B$4),MAX($B$3:B1218)+1,"")</f>
        <v>85</v>
      </c>
      <c r="C1219">
        <f>IF(AND(ABS(W1219)&gt;Input!$C$3,ABS(1-X1219)&gt;Input!$C$4),MAX($C$3:C1218)+1,"")</f>
        <v>169</v>
      </c>
      <c r="D1219">
        <f>IF(E1219="","",IF(AND(H1219=H1220,J1219=J1220),"",MAX($D$3:D1218)+1))</f>
        <v>135</v>
      </c>
      <c r="E1219" s="7" t="s">
        <v>45</v>
      </c>
      <c r="F1219" s="7" t="s">
        <v>46</v>
      </c>
      <c r="G1219" s="7" t="s">
        <v>1220</v>
      </c>
      <c r="H1219" s="7" t="s">
        <v>1221</v>
      </c>
      <c r="I1219" s="7" t="s">
        <v>74</v>
      </c>
      <c r="J1219" s="7" t="s">
        <v>75</v>
      </c>
      <c r="K1219" s="7" t="s">
        <v>1218</v>
      </c>
      <c r="L1219" s="7" t="s">
        <v>1221</v>
      </c>
      <c r="M1219" s="8">
        <v>200000</v>
      </c>
      <c r="N1219" s="8">
        <v>200000</v>
      </c>
      <c r="O1219" s="8">
        <v>0</v>
      </c>
      <c r="P1219" s="8">
        <v>54970.94</v>
      </c>
      <c r="Q1219" s="8">
        <v>54970.94</v>
      </c>
      <c r="R1219" s="8">
        <v>300000</v>
      </c>
      <c r="S1219" s="4">
        <f t="shared" si="115"/>
        <v>145029.06</v>
      </c>
      <c r="T1219" s="6">
        <f t="shared" si="116"/>
        <v>0.27489999999999998</v>
      </c>
      <c r="U1219" s="4">
        <f t="shared" si="117"/>
        <v>145029.06</v>
      </c>
      <c r="V1219" s="6">
        <f t="shared" si="118"/>
        <v>0.27489999999999998</v>
      </c>
      <c r="W1219" s="4">
        <f t="shared" si="119"/>
        <v>245029.06</v>
      </c>
      <c r="X1219" s="6">
        <f t="shared" si="120"/>
        <v>0.1832</v>
      </c>
    </row>
    <row r="1220" spans="1:24" x14ac:dyDescent="0.2">
      <c r="A1220">
        <f>IF(AND(ABS(S1220)&gt;Input!$A$3,ABS(1-T1220)&gt;Input!$A$4),MAX($A$3:A1219)+1,"")</f>
        <v>157</v>
      </c>
      <c r="B1220">
        <f>IF(AND(ABS(U1220)&gt;Input!$B$3,ABS(1-V1220)&gt;Input!$B$4),MAX($B$3:B1219)+1,"")</f>
        <v>86</v>
      </c>
      <c r="C1220">
        <f>IF(AND(ABS(W1220)&gt;Input!$C$3,ABS(1-X1220)&gt;Input!$C$4),MAX($C$3:C1219)+1,"")</f>
        <v>170</v>
      </c>
      <c r="D1220">
        <f>IF(E1220="","",IF(AND(H1220=H1221,J1220=J1221),"",MAX($D$3:D1219)+1))</f>
        <v>136</v>
      </c>
      <c r="E1220" s="7" t="s">
        <v>45</v>
      </c>
      <c r="F1220" s="7" t="s">
        <v>46</v>
      </c>
      <c r="G1220" s="7" t="s">
        <v>1222</v>
      </c>
      <c r="H1220" s="7" t="s">
        <v>1223</v>
      </c>
      <c r="I1220" s="7" t="s">
        <v>74</v>
      </c>
      <c r="J1220" s="7" t="s">
        <v>75</v>
      </c>
      <c r="K1220" s="7" t="s">
        <v>850</v>
      </c>
      <c r="L1220" s="7" t="s">
        <v>1223</v>
      </c>
      <c r="M1220" s="8">
        <v>750000</v>
      </c>
      <c r="N1220" s="8">
        <v>750000</v>
      </c>
      <c r="O1220" s="8">
        <v>0</v>
      </c>
      <c r="P1220" s="8">
        <v>581508.28</v>
      </c>
      <c r="Q1220" s="8">
        <v>581508.28</v>
      </c>
      <c r="R1220" s="8">
        <v>750000</v>
      </c>
      <c r="S1220" s="4">
        <f t="shared" si="115"/>
        <v>168491.71999999997</v>
      </c>
      <c r="T1220" s="6">
        <f t="shared" si="116"/>
        <v>0.77529999999999999</v>
      </c>
      <c r="U1220" s="4">
        <f t="shared" si="117"/>
        <v>168491.71999999997</v>
      </c>
      <c r="V1220" s="6">
        <f t="shared" si="118"/>
        <v>0.77529999999999999</v>
      </c>
      <c r="W1220" s="4">
        <f t="shared" si="119"/>
        <v>168491.71999999997</v>
      </c>
      <c r="X1220" s="6">
        <f t="shared" si="120"/>
        <v>0.77529999999999999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>
        <f>IF(E1221="","",IF(AND(H1221=H1222,J1221=J1222),"",MAX($D$3:D1220)+1))</f>
        <v>137</v>
      </c>
      <c r="E1221" s="7" t="s">
        <v>45</v>
      </c>
      <c r="F1221" s="7" t="s">
        <v>46</v>
      </c>
      <c r="G1221" s="7" t="s">
        <v>1224</v>
      </c>
      <c r="H1221" s="7" t="s">
        <v>1225</v>
      </c>
      <c r="I1221" s="7" t="s">
        <v>74</v>
      </c>
      <c r="J1221" s="7" t="s">
        <v>75</v>
      </c>
      <c r="K1221" s="7" t="s">
        <v>1226</v>
      </c>
      <c r="L1221" s="7" t="s">
        <v>1227</v>
      </c>
      <c r="M1221" s="8">
        <v>45000</v>
      </c>
      <c r="N1221" s="8">
        <v>45000</v>
      </c>
      <c r="O1221" s="8">
        <v>0</v>
      </c>
      <c r="P1221" s="8">
        <v>44756.959999999999</v>
      </c>
      <c r="Q1221" s="8">
        <v>44756.959999999999</v>
      </c>
      <c r="R1221" s="8">
        <v>45000</v>
      </c>
      <c r="S1221" s="4">
        <f t="shared" ref="S1221:S1284" si="121">M1221-O1221-Q1221</f>
        <v>243.04000000000087</v>
      </c>
      <c r="T1221" s="6">
        <f t="shared" ref="T1221:T1284" si="122">IF(M1221=0,0,ROUND((O1221+Q1221)/M1221,4))</f>
        <v>0.99460000000000004</v>
      </c>
      <c r="U1221" s="4">
        <f t="shared" ref="U1221:U1284" si="123">N1221-O1221-Q1221</f>
        <v>243.04000000000087</v>
      </c>
      <c r="V1221" s="6">
        <f t="shared" ref="V1221:V1284" si="124">IF(N1221=0,0,ROUND((O1221+Q1221)/N1221,4))</f>
        <v>0.99460000000000004</v>
      </c>
      <c r="W1221" s="4">
        <f t="shared" ref="W1221:W1284" si="125">R1221-O1221-Q1221</f>
        <v>243.04000000000087</v>
      </c>
      <c r="X1221" s="6">
        <f t="shared" ref="X1221:X1284" si="126">IF(R1221=0,0,ROUND((O1221+Q1221)/R1221,4))</f>
        <v>0.99460000000000004</v>
      </c>
    </row>
    <row r="1222" spans="1:24" x14ac:dyDescent="0.2">
      <c r="A1222">
        <f>IF(AND(ABS(S1222)&gt;Input!$A$3,ABS(1-T1222)&gt;Input!$A$4),MAX($A$3:A1221)+1,"")</f>
        <v>158</v>
      </c>
      <c r="B1222">
        <f>IF(AND(ABS(U1222)&gt;Input!$B$3,ABS(1-V1222)&gt;Input!$B$4),MAX($B$3:B1221)+1,"")</f>
        <v>87</v>
      </c>
      <c r="C1222">
        <f>IF(AND(ABS(W1222)&gt;Input!$C$3,ABS(1-X1222)&gt;Input!$C$4),MAX($C$3:C1221)+1,"")</f>
        <v>171</v>
      </c>
      <c r="D1222">
        <f>IF(E1222="","",IF(AND(H1222=H1223,J1222=J1223),"",MAX($D$3:D1221)+1))</f>
        <v>138</v>
      </c>
      <c r="E1222" s="7" t="s">
        <v>45</v>
      </c>
      <c r="F1222" s="7" t="s">
        <v>46</v>
      </c>
      <c r="G1222" s="7" t="s">
        <v>1228</v>
      </c>
      <c r="H1222" s="7" t="s">
        <v>1229</v>
      </c>
      <c r="I1222" s="7" t="s">
        <v>74</v>
      </c>
      <c r="J1222" s="7" t="s">
        <v>75</v>
      </c>
      <c r="K1222" s="7" t="s">
        <v>1230</v>
      </c>
      <c r="L1222" s="7" t="s">
        <v>1231</v>
      </c>
      <c r="M1222" s="8">
        <v>75000</v>
      </c>
      <c r="N1222" s="8">
        <v>106400</v>
      </c>
      <c r="O1222" s="8">
        <v>0</v>
      </c>
      <c r="P1222" s="8">
        <v>126715.87</v>
      </c>
      <c r="Q1222" s="8">
        <v>126715.87</v>
      </c>
      <c r="R1222" s="8">
        <v>75000</v>
      </c>
      <c r="S1222" s="4">
        <f t="shared" si="121"/>
        <v>-51715.869999999995</v>
      </c>
      <c r="T1222" s="6">
        <f t="shared" si="122"/>
        <v>1.6895</v>
      </c>
      <c r="U1222" s="4">
        <f t="shared" si="123"/>
        <v>-20315.869999999995</v>
      </c>
      <c r="V1222" s="6">
        <f t="shared" si="124"/>
        <v>1.1909000000000001</v>
      </c>
      <c r="W1222" s="4">
        <f t="shared" si="125"/>
        <v>-51715.869999999995</v>
      </c>
      <c r="X1222" s="6">
        <f t="shared" si="126"/>
        <v>1.6895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 t="s">
        <v>45</v>
      </c>
      <c r="F1223" s="7" t="s">
        <v>46</v>
      </c>
      <c r="G1223" s="7" t="s">
        <v>1232</v>
      </c>
      <c r="H1223" s="7" t="s">
        <v>1233</v>
      </c>
      <c r="I1223" s="7" t="s">
        <v>64</v>
      </c>
      <c r="J1223" s="7" t="s">
        <v>65</v>
      </c>
      <c r="K1223" s="7" t="s">
        <v>66</v>
      </c>
      <c r="L1223" s="7" t="s">
        <v>134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  <c r="S1223" s="4">
        <f t="shared" si="121"/>
        <v>0</v>
      </c>
      <c r="T1223" s="6">
        <f t="shared" si="122"/>
        <v>0</v>
      </c>
      <c r="U1223" s="4">
        <f t="shared" si="123"/>
        <v>0</v>
      </c>
      <c r="V1223" s="6">
        <f t="shared" si="124"/>
        <v>0</v>
      </c>
      <c r="W1223" s="4">
        <f t="shared" si="125"/>
        <v>0</v>
      </c>
      <c r="X1223" s="6">
        <f t="shared" si="126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 t="s">
        <v>45</v>
      </c>
      <c r="F1224" s="7" t="s">
        <v>46</v>
      </c>
      <c r="G1224" s="7" t="s">
        <v>1232</v>
      </c>
      <c r="H1224" s="7" t="s">
        <v>1233</v>
      </c>
      <c r="I1224" s="7" t="s">
        <v>64</v>
      </c>
      <c r="J1224" s="7" t="s">
        <v>65</v>
      </c>
      <c r="K1224" s="7" t="s">
        <v>70</v>
      </c>
      <c r="L1224" s="7" t="s">
        <v>71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  <c r="R1224" s="8">
        <v>0</v>
      </c>
      <c r="S1224" s="4">
        <f t="shared" si="121"/>
        <v>0</v>
      </c>
      <c r="T1224" s="6">
        <f t="shared" si="122"/>
        <v>0</v>
      </c>
      <c r="U1224" s="4">
        <f t="shared" si="123"/>
        <v>0</v>
      </c>
      <c r="V1224" s="6">
        <f t="shared" si="124"/>
        <v>0</v>
      </c>
      <c r="W1224" s="4">
        <f t="shared" si="125"/>
        <v>0</v>
      </c>
      <c r="X1224" s="6">
        <f t="shared" si="126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>
        <f>IF(E1225="","",IF(AND(H1225=H1226,J1225=J1226),"",MAX($D$3:D1224)+1))</f>
        <v>139</v>
      </c>
      <c r="E1225" s="7" t="s">
        <v>45</v>
      </c>
      <c r="F1225" s="7" t="s">
        <v>46</v>
      </c>
      <c r="G1225" s="7" t="s">
        <v>1232</v>
      </c>
      <c r="H1225" s="7" t="s">
        <v>1233</v>
      </c>
      <c r="I1225" s="7" t="s">
        <v>64</v>
      </c>
      <c r="J1225" s="7" t="s">
        <v>65</v>
      </c>
      <c r="K1225" s="7" t="s">
        <v>137</v>
      </c>
      <c r="L1225" s="7" t="s">
        <v>1234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0</v>
      </c>
      <c r="S1225" s="4">
        <f t="shared" si="121"/>
        <v>0</v>
      </c>
      <c r="T1225" s="6">
        <f t="shared" si="122"/>
        <v>0</v>
      </c>
      <c r="U1225" s="4">
        <f t="shared" si="123"/>
        <v>0</v>
      </c>
      <c r="V1225" s="6">
        <f t="shared" si="124"/>
        <v>0</v>
      </c>
      <c r="W1225" s="4">
        <f t="shared" si="125"/>
        <v>0</v>
      </c>
      <c r="X1225" s="6">
        <f t="shared" si="126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 t="s">
        <v>45</v>
      </c>
      <c r="F1226" s="7" t="s">
        <v>46</v>
      </c>
      <c r="G1226" s="7" t="s">
        <v>1232</v>
      </c>
      <c r="H1226" s="7" t="s">
        <v>1233</v>
      </c>
      <c r="I1226" s="7" t="s">
        <v>74</v>
      </c>
      <c r="J1226" s="7" t="s">
        <v>75</v>
      </c>
      <c r="K1226" s="7" t="s">
        <v>76</v>
      </c>
      <c r="L1226" s="7" t="s">
        <v>77</v>
      </c>
      <c r="M1226" s="8">
        <v>0</v>
      </c>
      <c r="N1226" s="8">
        <v>0</v>
      </c>
      <c r="O1226" s="8">
        <v>0</v>
      </c>
      <c r="P1226" s="8">
        <v>0</v>
      </c>
      <c r="Q1226" s="8">
        <v>0</v>
      </c>
      <c r="R1226" s="8">
        <v>0</v>
      </c>
      <c r="S1226" s="4">
        <f t="shared" si="121"/>
        <v>0</v>
      </c>
      <c r="T1226" s="6">
        <f t="shared" si="122"/>
        <v>0</v>
      </c>
      <c r="U1226" s="4">
        <f t="shared" si="123"/>
        <v>0</v>
      </c>
      <c r="V1226" s="6">
        <f t="shared" si="124"/>
        <v>0</v>
      </c>
      <c r="W1226" s="4">
        <f t="shared" si="125"/>
        <v>0</v>
      </c>
      <c r="X1226" s="6">
        <f t="shared" si="126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 t="s">
        <v>45</v>
      </c>
      <c r="F1227" s="7" t="s">
        <v>46</v>
      </c>
      <c r="G1227" s="7" t="s">
        <v>1232</v>
      </c>
      <c r="H1227" s="7" t="s">
        <v>1233</v>
      </c>
      <c r="I1227" s="7" t="s">
        <v>74</v>
      </c>
      <c r="J1227" s="7" t="s">
        <v>75</v>
      </c>
      <c r="K1227" s="7" t="s">
        <v>281</v>
      </c>
      <c r="L1227" s="7" t="s">
        <v>182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0</v>
      </c>
      <c r="S1227" s="4">
        <f t="shared" si="121"/>
        <v>0</v>
      </c>
      <c r="T1227" s="6">
        <f t="shared" si="122"/>
        <v>0</v>
      </c>
      <c r="U1227" s="4">
        <f t="shared" si="123"/>
        <v>0</v>
      </c>
      <c r="V1227" s="6">
        <f t="shared" si="124"/>
        <v>0</v>
      </c>
      <c r="W1227" s="4">
        <f t="shared" si="125"/>
        <v>0</v>
      </c>
      <c r="X1227" s="6">
        <f t="shared" si="126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 t="s">
        <v>45</v>
      </c>
      <c r="F1228" s="7" t="s">
        <v>46</v>
      </c>
      <c r="G1228" s="7" t="s">
        <v>1232</v>
      </c>
      <c r="H1228" s="7" t="s">
        <v>1233</v>
      </c>
      <c r="I1228" s="7" t="s">
        <v>74</v>
      </c>
      <c r="J1228" s="7" t="s">
        <v>75</v>
      </c>
      <c r="K1228" s="7" t="s">
        <v>84</v>
      </c>
      <c r="L1228" s="7" t="s">
        <v>85</v>
      </c>
      <c r="M1228" s="8">
        <v>0</v>
      </c>
      <c r="N1228" s="8">
        <v>0</v>
      </c>
      <c r="O1228" s="8">
        <v>0</v>
      </c>
      <c r="P1228" s="8">
        <v>0</v>
      </c>
      <c r="Q1228" s="8">
        <v>0</v>
      </c>
      <c r="R1228" s="8">
        <v>0</v>
      </c>
      <c r="S1228" s="4">
        <f t="shared" si="121"/>
        <v>0</v>
      </c>
      <c r="T1228" s="6">
        <f t="shared" si="122"/>
        <v>0</v>
      </c>
      <c r="U1228" s="4">
        <f t="shared" si="123"/>
        <v>0</v>
      </c>
      <c r="V1228" s="6">
        <f t="shared" si="124"/>
        <v>0</v>
      </c>
      <c r="W1228" s="4">
        <f t="shared" si="125"/>
        <v>0</v>
      </c>
      <c r="X1228" s="6">
        <f t="shared" si="126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 t="s">
        <v>45</v>
      </c>
      <c r="F1229" s="7" t="s">
        <v>46</v>
      </c>
      <c r="G1229" s="7" t="s">
        <v>1232</v>
      </c>
      <c r="H1229" s="7" t="s">
        <v>1233</v>
      </c>
      <c r="I1229" s="7" t="s">
        <v>74</v>
      </c>
      <c r="J1229" s="7" t="s">
        <v>75</v>
      </c>
      <c r="K1229" s="7" t="s">
        <v>700</v>
      </c>
      <c r="L1229" s="7" t="s">
        <v>1235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0</v>
      </c>
      <c r="S1229" s="4">
        <f t="shared" si="121"/>
        <v>0</v>
      </c>
      <c r="T1229" s="6">
        <f t="shared" si="122"/>
        <v>0</v>
      </c>
      <c r="U1229" s="4">
        <f t="shared" si="123"/>
        <v>0</v>
      </c>
      <c r="V1229" s="6">
        <f t="shared" si="124"/>
        <v>0</v>
      </c>
      <c r="W1229" s="4">
        <f t="shared" si="125"/>
        <v>0</v>
      </c>
      <c r="X1229" s="6">
        <f t="shared" si="126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 t="s">
        <v>45</v>
      </c>
      <c r="F1230" s="7" t="s">
        <v>46</v>
      </c>
      <c r="G1230" s="7" t="s">
        <v>1232</v>
      </c>
      <c r="H1230" s="7" t="s">
        <v>1233</v>
      </c>
      <c r="I1230" s="7" t="s">
        <v>74</v>
      </c>
      <c r="J1230" s="7" t="s">
        <v>75</v>
      </c>
      <c r="K1230" s="7" t="s">
        <v>1236</v>
      </c>
      <c r="L1230" s="7" t="s">
        <v>1237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  <c r="S1230" s="4">
        <f t="shared" si="121"/>
        <v>0</v>
      </c>
      <c r="T1230" s="6">
        <f t="shared" si="122"/>
        <v>0</v>
      </c>
      <c r="U1230" s="4">
        <f t="shared" si="123"/>
        <v>0</v>
      </c>
      <c r="V1230" s="6">
        <f t="shared" si="124"/>
        <v>0</v>
      </c>
      <c r="W1230" s="4">
        <f t="shared" si="125"/>
        <v>0</v>
      </c>
      <c r="X1230" s="6">
        <f t="shared" si="126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 t="s">
        <v>45</v>
      </c>
      <c r="F1231" s="7" t="s">
        <v>46</v>
      </c>
      <c r="G1231" s="7" t="s">
        <v>1232</v>
      </c>
      <c r="H1231" s="7" t="s">
        <v>1233</v>
      </c>
      <c r="I1231" s="7" t="s">
        <v>74</v>
      </c>
      <c r="J1231" s="7" t="s">
        <v>75</v>
      </c>
      <c r="K1231" s="7" t="s">
        <v>484</v>
      </c>
      <c r="L1231" s="7" t="s">
        <v>1238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0</v>
      </c>
      <c r="S1231" s="4">
        <f t="shared" si="121"/>
        <v>0</v>
      </c>
      <c r="T1231" s="6">
        <f t="shared" si="122"/>
        <v>0</v>
      </c>
      <c r="U1231" s="4">
        <f t="shared" si="123"/>
        <v>0</v>
      </c>
      <c r="V1231" s="6">
        <f t="shared" si="124"/>
        <v>0</v>
      </c>
      <c r="W1231" s="4">
        <f t="shared" si="125"/>
        <v>0</v>
      </c>
      <c r="X1231" s="6">
        <f t="shared" si="126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 t="s">
        <v>45</v>
      </c>
      <c r="F1232" s="7" t="s">
        <v>46</v>
      </c>
      <c r="G1232" s="7" t="s">
        <v>1232</v>
      </c>
      <c r="H1232" s="7" t="s">
        <v>1233</v>
      </c>
      <c r="I1232" s="7" t="s">
        <v>74</v>
      </c>
      <c r="J1232" s="7" t="s">
        <v>75</v>
      </c>
      <c r="K1232" s="7" t="s">
        <v>154</v>
      </c>
      <c r="L1232" s="7" t="s">
        <v>155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  <c r="S1232" s="4">
        <f t="shared" si="121"/>
        <v>0</v>
      </c>
      <c r="T1232" s="6">
        <f t="shared" si="122"/>
        <v>0</v>
      </c>
      <c r="U1232" s="4">
        <f t="shared" si="123"/>
        <v>0</v>
      </c>
      <c r="V1232" s="6">
        <f t="shared" si="124"/>
        <v>0</v>
      </c>
      <c r="W1232" s="4">
        <f t="shared" si="125"/>
        <v>0</v>
      </c>
      <c r="X1232" s="6">
        <f t="shared" si="126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 t="s">
        <v>45</v>
      </c>
      <c r="F1233" s="7" t="s">
        <v>46</v>
      </c>
      <c r="G1233" s="7" t="s">
        <v>1232</v>
      </c>
      <c r="H1233" s="7" t="s">
        <v>1233</v>
      </c>
      <c r="I1233" s="7" t="s">
        <v>74</v>
      </c>
      <c r="J1233" s="7" t="s">
        <v>75</v>
      </c>
      <c r="K1233" s="7" t="s">
        <v>156</v>
      </c>
      <c r="L1233" s="7" t="s">
        <v>1239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0</v>
      </c>
      <c r="S1233" s="4">
        <f t="shared" si="121"/>
        <v>0</v>
      </c>
      <c r="T1233" s="6">
        <f t="shared" si="122"/>
        <v>0</v>
      </c>
      <c r="U1233" s="4">
        <f t="shared" si="123"/>
        <v>0</v>
      </c>
      <c r="V1233" s="6">
        <f t="shared" si="124"/>
        <v>0</v>
      </c>
      <c r="W1233" s="4">
        <f t="shared" si="125"/>
        <v>0</v>
      </c>
      <c r="X1233" s="6">
        <f t="shared" si="126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 t="s">
        <v>45</v>
      </c>
      <c r="F1234" s="7" t="s">
        <v>46</v>
      </c>
      <c r="G1234" s="7" t="s">
        <v>1232</v>
      </c>
      <c r="H1234" s="7" t="s">
        <v>1233</v>
      </c>
      <c r="I1234" s="7" t="s">
        <v>74</v>
      </c>
      <c r="J1234" s="7" t="s">
        <v>75</v>
      </c>
      <c r="K1234" s="7" t="s">
        <v>86</v>
      </c>
      <c r="L1234" s="7" t="s">
        <v>1240</v>
      </c>
      <c r="M1234" s="8">
        <v>0</v>
      </c>
      <c r="N1234" s="8">
        <v>0</v>
      </c>
      <c r="O1234" s="8">
        <v>0</v>
      </c>
      <c r="P1234" s="8">
        <v>0</v>
      </c>
      <c r="Q1234" s="8">
        <v>0</v>
      </c>
      <c r="R1234" s="8">
        <v>0</v>
      </c>
      <c r="S1234" s="4">
        <f t="shared" si="121"/>
        <v>0</v>
      </c>
      <c r="T1234" s="6">
        <f t="shared" si="122"/>
        <v>0</v>
      </c>
      <c r="U1234" s="4">
        <f t="shared" si="123"/>
        <v>0</v>
      </c>
      <c r="V1234" s="6">
        <f t="shared" si="124"/>
        <v>0</v>
      </c>
      <c r="W1234" s="4">
        <f t="shared" si="125"/>
        <v>0</v>
      </c>
      <c r="X1234" s="6">
        <f t="shared" si="126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 t="s">
        <v>45</v>
      </c>
      <c r="F1235" s="7" t="s">
        <v>46</v>
      </c>
      <c r="G1235" s="7" t="s">
        <v>1232</v>
      </c>
      <c r="H1235" s="7" t="s">
        <v>1233</v>
      </c>
      <c r="I1235" s="7" t="s">
        <v>74</v>
      </c>
      <c r="J1235" s="7" t="s">
        <v>75</v>
      </c>
      <c r="K1235" s="7" t="s">
        <v>255</v>
      </c>
      <c r="L1235" s="7" t="s">
        <v>1241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4">
        <f t="shared" si="121"/>
        <v>0</v>
      </c>
      <c r="T1235" s="6">
        <f t="shared" si="122"/>
        <v>0</v>
      </c>
      <c r="U1235" s="4">
        <f t="shared" si="123"/>
        <v>0</v>
      </c>
      <c r="V1235" s="6">
        <f t="shared" si="124"/>
        <v>0</v>
      </c>
      <c r="W1235" s="4">
        <f t="shared" si="125"/>
        <v>0</v>
      </c>
      <c r="X1235" s="6">
        <f t="shared" si="126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 t="s">
        <v>45</v>
      </c>
      <c r="F1236" s="7" t="s">
        <v>46</v>
      </c>
      <c r="G1236" s="7" t="s">
        <v>1232</v>
      </c>
      <c r="H1236" s="7" t="s">
        <v>1233</v>
      </c>
      <c r="I1236" s="7" t="s">
        <v>74</v>
      </c>
      <c r="J1236" s="7" t="s">
        <v>75</v>
      </c>
      <c r="K1236" s="7" t="s">
        <v>88</v>
      </c>
      <c r="L1236" s="7" t="s">
        <v>89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  <c r="S1236" s="4">
        <f t="shared" si="121"/>
        <v>0</v>
      </c>
      <c r="T1236" s="6">
        <f t="shared" si="122"/>
        <v>0</v>
      </c>
      <c r="U1236" s="4">
        <f t="shared" si="123"/>
        <v>0</v>
      </c>
      <c r="V1236" s="6">
        <f t="shared" si="124"/>
        <v>0</v>
      </c>
      <c r="W1236" s="4">
        <f t="shared" si="125"/>
        <v>0</v>
      </c>
      <c r="X1236" s="6">
        <f t="shared" si="126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 t="s">
        <v>45</v>
      </c>
      <c r="F1237" s="7" t="s">
        <v>46</v>
      </c>
      <c r="G1237" s="7" t="s">
        <v>1232</v>
      </c>
      <c r="H1237" s="7" t="s">
        <v>1233</v>
      </c>
      <c r="I1237" s="7" t="s">
        <v>74</v>
      </c>
      <c r="J1237" s="7" t="s">
        <v>75</v>
      </c>
      <c r="K1237" s="7" t="s">
        <v>92</v>
      </c>
      <c r="L1237" s="7" t="s">
        <v>360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  <c r="S1237" s="4">
        <f t="shared" si="121"/>
        <v>0</v>
      </c>
      <c r="T1237" s="6">
        <f t="shared" si="122"/>
        <v>0</v>
      </c>
      <c r="U1237" s="4">
        <f t="shared" si="123"/>
        <v>0</v>
      </c>
      <c r="V1237" s="6">
        <f t="shared" si="124"/>
        <v>0</v>
      </c>
      <c r="W1237" s="4">
        <f t="shared" si="125"/>
        <v>0</v>
      </c>
      <c r="X1237" s="6">
        <f t="shared" si="126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 t="s">
        <v>45</v>
      </c>
      <c r="F1238" s="7" t="s">
        <v>46</v>
      </c>
      <c r="G1238" s="7" t="s">
        <v>1232</v>
      </c>
      <c r="H1238" s="7" t="s">
        <v>1233</v>
      </c>
      <c r="I1238" s="7" t="s">
        <v>74</v>
      </c>
      <c r="J1238" s="7" t="s">
        <v>75</v>
      </c>
      <c r="K1238" s="7" t="s">
        <v>1024</v>
      </c>
      <c r="L1238" s="7" t="s">
        <v>1025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  <c r="R1238" s="8">
        <v>0</v>
      </c>
      <c r="S1238" s="4">
        <f t="shared" si="121"/>
        <v>0</v>
      </c>
      <c r="T1238" s="6">
        <f t="shared" si="122"/>
        <v>0</v>
      </c>
      <c r="U1238" s="4">
        <f t="shared" si="123"/>
        <v>0</v>
      </c>
      <c r="V1238" s="6">
        <f t="shared" si="124"/>
        <v>0</v>
      </c>
      <c r="W1238" s="4">
        <f t="shared" si="125"/>
        <v>0</v>
      </c>
      <c r="X1238" s="6">
        <f t="shared" si="126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 t="s">
        <v>45</v>
      </c>
      <c r="F1239" s="7" t="s">
        <v>46</v>
      </c>
      <c r="G1239" s="7" t="s">
        <v>1232</v>
      </c>
      <c r="H1239" s="7" t="s">
        <v>1233</v>
      </c>
      <c r="I1239" s="7" t="s">
        <v>74</v>
      </c>
      <c r="J1239" s="7" t="s">
        <v>75</v>
      </c>
      <c r="K1239" s="7" t="s">
        <v>1242</v>
      </c>
      <c r="L1239" s="7" t="s">
        <v>1243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0</v>
      </c>
      <c r="S1239" s="4">
        <f t="shared" si="121"/>
        <v>0</v>
      </c>
      <c r="T1239" s="6">
        <f t="shared" si="122"/>
        <v>0</v>
      </c>
      <c r="U1239" s="4">
        <f t="shared" si="123"/>
        <v>0</v>
      </c>
      <c r="V1239" s="6">
        <f t="shared" si="124"/>
        <v>0</v>
      </c>
      <c r="W1239" s="4">
        <f t="shared" si="125"/>
        <v>0</v>
      </c>
      <c r="X1239" s="6">
        <f t="shared" si="126"/>
        <v>0</v>
      </c>
    </row>
    <row r="1240" spans="1:24" x14ac:dyDescent="0.2">
      <c r="A1240">
        <f>IF(AND(ABS(S1240)&gt;Input!$A$3,ABS(1-T1240)&gt;Input!$A$4),MAX($A$3:A1239)+1,"")</f>
        <v>159</v>
      </c>
      <c r="B1240" t="str">
        <f>IF(AND(ABS(U1240)&gt;Input!$B$3,ABS(1-V1240)&gt;Input!$B$4),MAX($B$3:B1239)+1,"")</f>
        <v/>
      </c>
      <c r="C1240">
        <f>IF(AND(ABS(W1240)&gt;Input!$C$3,ABS(1-X1240)&gt;Input!$C$4),MAX($C$3:C1239)+1,"")</f>
        <v>172</v>
      </c>
      <c r="D1240" t="str">
        <f>IF(E1240="","",IF(AND(H1240=H1241,J1240=J1241),"",MAX($D$3:D1239)+1))</f>
        <v/>
      </c>
      <c r="E1240" s="7" t="s">
        <v>45</v>
      </c>
      <c r="F1240" s="7" t="s">
        <v>46</v>
      </c>
      <c r="G1240" s="7" t="s">
        <v>1232</v>
      </c>
      <c r="H1240" s="7" t="s">
        <v>1233</v>
      </c>
      <c r="I1240" s="7" t="s">
        <v>74</v>
      </c>
      <c r="J1240" s="7" t="s">
        <v>75</v>
      </c>
      <c r="K1240" s="7" t="s">
        <v>1182</v>
      </c>
      <c r="L1240" s="7" t="s">
        <v>1244</v>
      </c>
      <c r="M1240" s="8">
        <v>122850</v>
      </c>
      <c r="N1240" s="8">
        <v>138776</v>
      </c>
      <c r="O1240" s="8">
        <v>0</v>
      </c>
      <c r="P1240" s="8">
        <v>138776</v>
      </c>
      <c r="Q1240" s="8">
        <v>138776</v>
      </c>
      <c r="R1240" s="8">
        <v>125100</v>
      </c>
      <c r="S1240" s="4">
        <f t="shared" si="121"/>
        <v>-15926</v>
      </c>
      <c r="T1240" s="6">
        <f t="shared" si="122"/>
        <v>1.1295999999999999</v>
      </c>
      <c r="U1240" s="4">
        <f t="shared" si="123"/>
        <v>0</v>
      </c>
      <c r="V1240" s="6">
        <f t="shared" si="124"/>
        <v>1</v>
      </c>
      <c r="W1240" s="4">
        <f t="shared" si="125"/>
        <v>-13676</v>
      </c>
      <c r="X1240" s="6">
        <f t="shared" si="126"/>
        <v>1.1093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 t="s">
        <v>45</v>
      </c>
      <c r="F1241" s="7" t="s">
        <v>46</v>
      </c>
      <c r="G1241" s="7" t="s">
        <v>1232</v>
      </c>
      <c r="H1241" s="7" t="s">
        <v>1233</v>
      </c>
      <c r="I1241" s="7" t="s">
        <v>74</v>
      </c>
      <c r="J1241" s="7" t="s">
        <v>75</v>
      </c>
      <c r="K1241" s="7" t="s">
        <v>975</v>
      </c>
      <c r="L1241" s="7" t="s">
        <v>1245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0</v>
      </c>
      <c r="S1241" s="4">
        <f t="shared" si="121"/>
        <v>0</v>
      </c>
      <c r="T1241" s="6">
        <f t="shared" si="122"/>
        <v>0</v>
      </c>
      <c r="U1241" s="4">
        <f t="shared" si="123"/>
        <v>0</v>
      </c>
      <c r="V1241" s="6">
        <f t="shared" si="124"/>
        <v>0</v>
      </c>
      <c r="W1241" s="4">
        <f t="shared" si="125"/>
        <v>0</v>
      </c>
      <c r="X1241" s="6">
        <f t="shared" si="126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 t="s">
        <v>45</v>
      </c>
      <c r="F1242" s="7" t="s">
        <v>46</v>
      </c>
      <c r="G1242" s="7" t="s">
        <v>1232</v>
      </c>
      <c r="H1242" s="7" t="s">
        <v>1233</v>
      </c>
      <c r="I1242" s="7" t="s">
        <v>74</v>
      </c>
      <c r="J1242" s="7" t="s">
        <v>75</v>
      </c>
      <c r="K1242" s="7" t="s">
        <v>954</v>
      </c>
      <c r="L1242" s="7" t="s">
        <v>1246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  <c r="R1242" s="8">
        <v>0</v>
      </c>
      <c r="S1242" s="4">
        <f t="shared" si="121"/>
        <v>0</v>
      </c>
      <c r="T1242" s="6">
        <f t="shared" si="122"/>
        <v>0</v>
      </c>
      <c r="U1242" s="4">
        <f t="shared" si="123"/>
        <v>0</v>
      </c>
      <c r="V1242" s="6">
        <f t="shared" si="124"/>
        <v>0</v>
      </c>
      <c r="W1242" s="4">
        <f t="shared" si="125"/>
        <v>0</v>
      </c>
      <c r="X1242" s="6">
        <f t="shared" si="126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>
        <f>IF(E1243="","",IF(AND(H1243=H1244,J1243=J1244),"",MAX($D$3:D1242)+1))</f>
        <v>140</v>
      </c>
      <c r="E1243" s="7" t="s">
        <v>45</v>
      </c>
      <c r="F1243" s="7" t="s">
        <v>46</v>
      </c>
      <c r="G1243" s="7" t="s">
        <v>1232</v>
      </c>
      <c r="H1243" s="7" t="s">
        <v>1233</v>
      </c>
      <c r="I1243" s="7" t="s">
        <v>74</v>
      </c>
      <c r="J1243" s="7" t="s">
        <v>75</v>
      </c>
      <c r="K1243" s="7" t="s">
        <v>1189</v>
      </c>
      <c r="L1243" s="7" t="s">
        <v>1247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0</v>
      </c>
      <c r="S1243" s="4">
        <f t="shared" si="121"/>
        <v>0</v>
      </c>
      <c r="T1243" s="6">
        <f t="shared" si="122"/>
        <v>0</v>
      </c>
      <c r="U1243" s="4">
        <f t="shared" si="123"/>
        <v>0</v>
      </c>
      <c r="V1243" s="6">
        <f t="shared" si="124"/>
        <v>0</v>
      </c>
      <c r="W1243" s="4">
        <f t="shared" si="125"/>
        <v>0</v>
      </c>
      <c r="X1243" s="6">
        <f t="shared" si="126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 t="s">
        <v>45</v>
      </c>
      <c r="F1244" s="7" t="s">
        <v>46</v>
      </c>
      <c r="G1244" s="7" t="s">
        <v>1248</v>
      </c>
      <c r="H1244" s="7" t="s">
        <v>1249</v>
      </c>
      <c r="I1244" s="7" t="s">
        <v>64</v>
      </c>
      <c r="J1244" s="7" t="s">
        <v>65</v>
      </c>
      <c r="K1244" s="7" t="s">
        <v>66</v>
      </c>
      <c r="L1244" s="7" t="s">
        <v>134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  <c r="R1244" s="8">
        <v>0</v>
      </c>
      <c r="S1244" s="4">
        <f t="shared" si="121"/>
        <v>0</v>
      </c>
      <c r="T1244" s="6">
        <f t="shared" si="122"/>
        <v>0</v>
      </c>
      <c r="U1244" s="4">
        <f t="shared" si="123"/>
        <v>0</v>
      </c>
      <c r="V1244" s="6">
        <f t="shared" si="124"/>
        <v>0</v>
      </c>
      <c r="W1244" s="4">
        <f t="shared" si="125"/>
        <v>0</v>
      </c>
      <c r="X1244" s="6">
        <f t="shared" si="126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>
        <f>IF(E1245="","",IF(AND(H1245=H1246,J1245=J1246),"",MAX($D$3:D1244)+1))</f>
        <v>141</v>
      </c>
      <c r="E1245" s="7" t="s">
        <v>45</v>
      </c>
      <c r="F1245" s="7" t="s">
        <v>46</v>
      </c>
      <c r="G1245" s="7" t="s">
        <v>1248</v>
      </c>
      <c r="H1245" s="7" t="s">
        <v>1249</v>
      </c>
      <c r="I1245" s="7" t="s">
        <v>64</v>
      </c>
      <c r="J1245" s="7" t="s">
        <v>65</v>
      </c>
      <c r="K1245" s="7" t="s">
        <v>70</v>
      </c>
      <c r="L1245" s="7" t="s">
        <v>71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4">
        <f t="shared" si="121"/>
        <v>0</v>
      </c>
      <c r="T1245" s="6">
        <f t="shared" si="122"/>
        <v>0</v>
      </c>
      <c r="U1245" s="4">
        <f t="shared" si="123"/>
        <v>0</v>
      </c>
      <c r="V1245" s="6">
        <f t="shared" si="124"/>
        <v>0</v>
      </c>
      <c r="W1245" s="4">
        <f t="shared" si="125"/>
        <v>0</v>
      </c>
      <c r="X1245" s="6">
        <f t="shared" si="126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 t="s">
        <v>45</v>
      </c>
      <c r="F1246" s="7" t="s">
        <v>46</v>
      </c>
      <c r="G1246" s="7" t="s">
        <v>1248</v>
      </c>
      <c r="H1246" s="7" t="s">
        <v>1249</v>
      </c>
      <c r="I1246" s="7" t="s">
        <v>74</v>
      </c>
      <c r="J1246" s="7" t="s">
        <v>75</v>
      </c>
      <c r="K1246" s="7" t="s">
        <v>1250</v>
      </c>
      <c r="L1246" s="7" t="s">
        <v>1251</v>
      </c>
      <c r="M1246" s="8">
        <v>0</v>
      </c>
      <c r="N1246" s="8">
        <v>0</v>
      </c>
      <c r="O1246" s="8">
        <v>0</v>
      </c>
      <c r="P1246" s="8">
        <v>0</v>
      </c>
      <c r="Q1246" s="8">
        <v>0</v>
      </c>
      <c r="R1246" s="8">
        <v>0</v>
      </c>
      <c r="S1246" s="4">
        <f t="shared" si="121"/>
        <v>0</v>
      </c>
      <c r="T1246" s="6">
        <f t="shared" si="122"/>
        <v>0</v>
      </c>
      <c r="U1246" s="4">
        <f t="shared" si="123"/>
        <v>0</v>
      </c>
      <c r="V1246" s="6">
        <f t="shared" si="124"/>
        <v>0</v>
      </c>
      <c r="W1246" s="4">
        <f t="shared" si="125"/>
        <v>0</v>
      </c>
      <c r="X1246" s="6">
        <f t="shared" si="126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 t="s">
        <v>45</v>
      </c>
      <c r="F1247" s="7" t="s">
        <v>46</v>
      </c>
      <c r="G1247" s="7" t="s">
        <v>1248</v>
      </c>
      <c r="H1247" s="7" t="s">
        <v>1249</v>
      </c>
      <c r="I1247" s="7" t="s">
        <v>74</v>
      </c>
      <c r="J1247" s="7" t="s">
        <v>75</v>
      </c>
      <c r="K1247" s="7" t="s">
        <v>302</v>
      </c>
      <c r="L1247" s="7" t="s">
        <v>1252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4">
        <f t="shared" si="121"/>
        <v>0</v>
      </c>
      <c r="T1247" s="6">
        <f t="shared" si="122"/>
        <v>0</v>
      </c>
      <c r="U1247" s="4">
        <f t="shared" si="123"/>
        <v>0</v>
      </c>
      <c r="V1247" s="6">
        <f t="shared" si="124"/>
        <v>0</v>
      </c>
      <c r="W1247" s="4">
        <f t="shared" si="125"/>
        <v>0</v>
      </c>
      <c r="X1247" s="6">
        <f t="shared" si="126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 t="s">
        <v>45</v>
      </c>
      <c r="F1248" s="7" t="s">
        <v>46</v>
      </c>
      <c r="G1248" s="7" t="s">
        <v>1248</v>
      </c>
      <c r="H1248" s="7" t="s">
        <v>1249</v>
      </c>
      <c r="I1248" s="7" t="s">
        <v>74</v>
      </c>
      <c r="J1248" s="7" t="s">
        <v>75</v>
      </c>
      <c r="K1248" s="7" t="s">
        <v>1236</v>
      </c>
      <c r="L1248" s="7" t="s">
        <v>1253</v>
      </c>
      <c r="M1248" s="8">
        <v>4000</v>
      </c>
      <c r="N1248" s="8">
        <v>4000</v>
      </c>
      <c r="O1248" s="8">
        <v>0</v>
      </c>
      <c r="P1248" s="8">
        <v>4000</v>
      </c>
      <c r="Q1248" s="8">
        <v>4000</v>
      </c>
      <c r="R1248" s="8">
        <v>5000</v>
      </c>
      <c r="S1248" s="4">
        <f t="shared" si="121"/>
        <v>0</v>
      </c>
      <c r="T1248" s="6">
        <f t="shared" si="122"/>
        <v>1</v>
      </c>
      <c r="U1248" s="4">
        <f t="shared" si="123"/>
        <v>0</v>
      </c>
      <c r="V1248" s="6">
        <f t="shared" si="124"/>
        <v>1</v>
      </c>
      <c r="W1248" s="4">
        <f t="shared" si="125"/>
        <v>1000</v>
      </c>
      <c r="X1248" s="6">
        <f t="shared" si="126"/>
        <v>0.8</v>
      </c>
    </row>
    <row r="1249" spans="1:24" x14ac:dyDescent="0.2">
      <c r="A1249">
        <f>IF(AND(ABS(S1249)&gt;Input!$A$3,ABS(1-T1249)&gt;Input!$A$4),MAX($A$3:A1248)+1,"")</f>
        <v>160</v>
      </c>
      <c r="B1249" t="str">
        <f>IF(AND(ABS(U1249)&gt;Input!$B$3,ABS(1-V1249)&gt;Input!$B$4),MAX($B$3:B1248)+1,"")</f>
        <v/>
      </c>
      <c r="C1249">
        <f>IF(AND(ABS(W1249)&gt;Input!$C$3,ABS(1-X1249)&gt;Input!$C$4),MAX($C$3:C1248)+1,"")</f>
        <v>173</v>
      </c>
      <c r="D1249" t="str">
        <f>IF(E1249="","",IF(AND(H1249=H1250,J1249=J1250),"",MAX($D$3:D1248)+1))</f>
        <v/>
      </c>
      <c r="E1249" s="7" t="s">
        <v>45</v>
      </c>
      <c r="F1249" s="7" t="s">
        <v>46</v>
      </c>
      <c r="G1249" s="7" t="s">
        <v>1248</v>
      </c>
      <c r="H1249" s="7" t="s">
        <v>1249</v>
      </c>
      <c r="I1249" s="7" t="s">
        <v>74</v>
      </c>
      <c r="J1249" s="7" t="s">
        <v>75</v>
      </c>
      <c r="K1249" s="7" t="s">
        <v>535</v>
      </c>
      <c r="L1249" s="7" t="s">
        <v>1254</v>
      </c>
      <c r="M1249" s="8">
        <v>67000</v>
      </c>
      <c r="N1249" s="8">
        <v>95380</v>
      </c>
      <c r="O1249" s="8">
        <v>0</v>
      </c>
      <c r="P1249" s="8">
        <v>91669.57</v>
      </c>
      <c r="Q1249" s="8">
        <v>91669.57</v>
      </c>
      <c r="R1249" s="8">
        <v>67000</v>
      </c>
      <c r="S1249" s="4">
        <f t="shared" si="121"/>
        <v>-24669.570000000007</v>
      </c>
      <c r="T1249" s="6">
        <f t="shared" si="122"/>
        <v>1.3682000000000001</v>
      </c>
      <c r="U1249" s="4">
        <f t="shared" si="123"/>
        <v>3710.429999999993</v>
      </c>
      <c r="V1249" s="6">
        <f t="shared" si="124"/>
        <v>0.96109999999999995</v>
      </c>
      <c r="W1249" s="4">
        <f t="shared" si="125"/>
        <v>-24669.570000000007</v>
      </c>
      <c r="X1249" s="6">
        <f t="shared" si="126"/>
        <v>1.3682000000000001</v>
      </c>
    </row>
    <row r="1250" spans="1:24" x14ac:dyDescent="0.2">
      <c r="A1250">
        <f>IF(AND(ABS(S1250)&gt;Input!$A$3,ABS(1-T1250)&gt;Input!$A$4),MAX($A$3:A1249)+1,"")</f>
        <v>161</v>
      </c>
      <c r="B1250" t="str">
        <f>IF(AND(ABS(U1250)&gt;Input!$B$3,ABS(1-V1250)&gt;Input!$B$4),MAX($B$3:B1249)+1,"")</f>
        <v/>
      </c>
      <c r="C1250">
        <f>IF(AND(ABS(W1250)&gt;Input!$C$3,ABS(1-X1250)&gt;Input!$C$4),MAX($C$3:C1249)+1,"")</f>
        <v>174</v>
      </c>
      <c r="D1250" t="str">
        <f>IF(E1250="","",IF(AND(H1250=H1251,J1250=J1251),"",MAX($D$3:D1249)+1))</f>
        <v/>
      </c>
      <c r="E1250" s="7" t="s">
        <v>45</v>
      </c>
      <c r="F1250" s="7" t="s">
        <v>46</v>
      </c>
      <c r="G1250" s="7" t="s">
        <v>1248</v>
      </c>
      <c r="H1250" s="7" t="s">
        <v>1249</v>
      </c>
      <c r="I1250" s="7" t="s">
        <v>74</v>
      </c>
      <c r="J1250" s="7" t="s">
        <v>75</v>
      </c>
      <c r="K1250" s="7" t="s">
        <v>152</v>
      </c>
      <c r="L1250" s="7" t="s">
        <v>1255</v>
      </c>
      <c r="M1250" s="8">
        <v>30000</v>
      </c>
      <c r="N1250" s="8">
        <v>16500</v>
      </c>
      <c r="O1250" s="8">
        <v>0</v>
      </c>
      <c r="P1250" s="8">
        <v>10000</v>
      </c>
      <c r="Q1250" s="8">
        <v>10000</v>
      </c>
      <c r="R1250" s="8">
        <v>30000</v>
      </c>
      <c r="S1250" s="4">
        <f t="shared" si="121"/>
        <v>20000</v>
      </c>
      <c r="T1250" s="6">
        <f t="shared" si="122"/>
        <v>0.33329999999999999</v>
      </c>
      <c r="U1250" s="4">
        <f t="shared" si="123"/>
        <v>6500</v>
      </c>
      <c r="V1250" s="6">
        <f t="shared" si="124"/>
        <v>0.60609999999999997</v>
      </c>
      <c r="W1250" s="4">
        <f t="shared" si="125"/>
        <v>20000</v>
      </c>
      <c r="X1250" s="6">
        <f t="shared" si="126"/>
        <v>0.33329999999999999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 t="s">
        <v>45</v>
      </c>
      <c r="F1251" s="7" t="s">
        <v>46</v>
      </c>
      <c r="G1251" s="7" t="s">
        <v>1248</v>
      </c>
      <c r="H1251" s="7" t="s">
        <v>1249</v>
      </c>
      <c r="I1251" s="7" t="s">
        <v>74</v>
      </c>
      <c r="J1251" s="7" t="s">
        <v>75</v>
      </c>
      <c r="K1251" s="7" t="s">
        <v>86</v>
      </c>
      <c r="L1251" s="7" t="s">
        <v>1240</v>
      </c>
      <c r="M1251" s="8">
        <v>500</v>
      </c>
      <c r="N1251" s="8">
        <v>500</v>
      </c>
      <c r="O1251" s="8">
        <v>0</v>
      </c>
      <c r="P1251" s="8">
        <v>360</v>
      </c>
      <c r="Q1251" s="8">
        <v>360</v>
      </c>
      <c r="R1251" s="8">
        <v>500</v>
      </c>
      <c r="S1251" s="4">
        <f t="shared" si="121"/>
        <v>140</v>
      </c>
      <c r="T1251" s="6">
        <f t="shared" si="122"/>
        <v>0.72</v>
      </c>
      <c r="U1251" s="4">
        <f t="shared" si="123"/>
        <v>140</v>
      </c>
      <c r="V1251" s="6">
        <f t="shared" si="124"/>
        <v>0.72</v>
      </c>
      <c r="W1251" s="4">
        <f t="shared" si="125"/>
        <v>140</v>
      </c>
      <c r="X1251" s="6">
        <f t="shared" si="126"/>
        <v>0.72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 t="s">
        <v>45</v>
      </c>
      <c r="F1252" s="7" t="s">
        <v>46</v>
      </c>
      <c r="G1252" s="7" t="s">
        <v>1248</v>
      </c>
      <c r="H1252" s="7" t="s">
        <v>1249</v>
      </c>
      <c r="I1252" s="7" t="s">
        <v>74</v>
      </c>
      <c r="J1252" s="7" t="s">
        <v>75</v>
      </c>
      <c r="K1252" s="7" t="s">
        <v>88</v>
      </c>
      <c r="L1252" s="7" t="s">
        <v>89</v>
      </c>
      <c r="M1252" s="8">
        <v>250</v>
      </c>
      <c r="N1252" s="8">
        <v>250</v>
      </c>
      <c r="O1252" s="8">
        <v>0</v>
      </c>
      <c r="P1252" s="8">
        <v>42.65</v>
      </c>
      <c r="Q1252" s="8">
        <v>42.65</v>
      </c>
      <c r="R1252" s="8">
        <v>250</v>
      </c>
      <c r="S1252" s="4">
        <f t="shared" si="121"/>
        <v>207.35</v>
      </c>
      <c r="T1252" s="6">
        <f t="shared" si="122"/>
        <v>0.1706</v>
      </c>
      <c r="U1252" s="4">
        <f t="shared" si="123"/>
        <v>207.35</v>
      </c>
      <c r="V1252" s="6">
        <f t="shared" si="124"/>
        <v>0.1706</v>
      </c>
      <c r="W1252" s="4">
        <f t="shared" si="125"/>
        <v>207.35</v>
      </c>
      <c r="X1252" s="6">
        <f t="shared" si="126"/>
        <v>0.1706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 t="s">
        <v>45</v>
      </c>
      <c r="F1253" s="7" t="s">
        <v>46</v>
      </c>
      <c r="G1253" s="7" t="s">
        <v>1248</v>
      </c>
      <c r="H1253" s="7" t="s">
        <v>1249</v>
      </c>
      <c r="I1253" s="7" t="s">
        <v>74</v>
      </c>
      <c r="J1253" s="7" t="s">
        <v>75</v>
      </c>
      <c r="K1253" s="7" t="s">
        <v>198</v>
      </c>
      <c r="L1253" s="7" t="s">
        <v>93</v>
      </c>
      <c r="M1253" s="8">
        <v>500</v>
      </c>
      <c r="N1253" s="8">
        <v>500</v>
      </c>
      <c r="O1253" s="8">
        <v>0</v>
      </c>
      <c r="P1253" s="8">
        <v>352.18</v>
      </c>
      <c r="Q1253" s="8">
        <v>352.18</v>
      </c>
      <c r="R1253" s="8">
        <v>1500</v>
      </c>
      <c r="S1253" s="4">
        <f t="shared" si="121"/>
        <v>147.82</v>
      </c>
      <c r="T1253" s="6">
        <f t="shared" si="122"/>
        <v>0.70440000000000003</v>
      </c>
      <c r="U1253" s="4">
        <f t="shared" si="123"/>
        <v>147.82</v>
      </c>
      <c r="V1253" s="6">
        <f t="shared" si="124"/>
        <v>0.70440000000000003</v>
      </c>
      <c r="W1253" s="4">
        <f t="shared" si="125"/>
        <v>1147.82</v>
      </c>
      <c r="X1253" s="6">
        <f t="shared" si="126"/>
        <v>0.23480000000000001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>
        <f>IF(E1254="","",IF(AND(H1254=H1255,J1254=J1255),"",MAX($D$3:D1253)+1))</f>
        <v>142</v>
      </c>
      <c r="E1254" s="7" t="s">
        <v>45</v>
      </c>
      <c r="F1254" s="7" t="s">
        <v>46</v>
      </c>
      <c r="G1254" s="7" t="s">
        <v>1248</v>
      </c>
      <c r="H1254" s="7" t="s">
        <v>1249</v>
      </c>
      <c r="I1254" s="7" t="s">
        <v>74</v>
      </c>
      <c r="J1254" s="7" t="s">
        <v>75</v>
      </c>
      <c r="K1254" s="7" t="s">
        <v>994</v>
      </c>
      <c r="L1254" s="7" t="s">
        <v>1256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4">
        <f t="shared" si="121"/>
        <v>0</v>
      </c>
      <c r="T1254" s="6">
        <f t="shared" si="122"/>
        <v>0</v>
      </c>
      <c r="U1254" s="4">
        <f t="shared" si="123"/>
        <v>0</v>
      </c>
      <c r="V1254" s="6">
        <f t="shared" si="124"/>
        <v>0</v>
      </c>
      <c r="W1254" s="4">
        <f t="shared" si="125"/>
        <v>0</v>
      </c>
      <c r="X1254" s="6">
        <f t="shared" si="126"/>
        <v>0</v>
      </c>
    </row>
    <row r="1255" spans="1:24" x14ac:dyDescent="0.2">
      <c r="A1255">
        <f>IF(AND(ABS(S1255)&gt;Input!$A$3,ABS(1-T1255)&gt;Input!$A$4),MAX($A$3:A1254)+1,"")</f>
        <v>162</v>
      </c>
      <c r="B1255" t="str">
        <f>IF(AND(ABS(U1255)&gt;Input!$B$3,ABS(1-V1255)&gt;Input!$B$4),MAX($B$3:B1254)+1,"")</f>
        <v/>
      </c>
      <c r="C1255">
        <f>IF(AND(ABS(W1255)&gt;Input!$C$3,ABS(1-X1255)&gt;Input!$C$4),MAX($C$3:C1254)+1,"")</f>
        <v>175</v>
      </c>
      <c r="D1255" t="str">
        <f>IF(E1255="","",IF(AND(H1255=H1256,J1255=J1256),"",MAX($D$3:D1254)+1))</f>
        <v/>
      </c>
      <c r="E1255" s="7" t="s">
        <v>45</v>
      </c>
      <c r="F1255" s="7" t="s">
        <v>46</v>
      </c>
      <c r="G1255" s="7" t="s">
        <v>1257</v>
      </c>
      <c r="H1255" s="7" t="s">
        <v>1258</v>
      </c>
      <c r="I1255" s="7" t="s">
        <v>49</v>
      </c>
      <c r="J1255" s="7" t="s">
        <v>50</v>
      </c>
      <c r="K1255" s="7" t="s">
        <v>51</v>
      </c>
      <c r="L1255" s="7" t="s">
        <v>1259</v>
      </c>
      <c r="M1255" s="8">
        <v>0</v>
      </c>
      <c r="N1255" s="8">
        <v>31071</v>
      </c>
      <c r="O1255" s="8">
        <v>0</v>
      </c>
      <c r="P1255" s="8">
        <v>30684.62</v>
      </c>
      <c r="Q1255" s="8">
        <v>30684.62</v>
      </c>
      <c r="R1255" s="8">
        <v>47631</v>
      </c>
      <c r="S1255" s="4">
        <f t="shared" si="121"/>
        <v>-30684.62</v>
      </c>
      <c r="T1255" s="6">
        <f t="shared" si="122"/>
        <v>0</v>
      </c>
      <c r="U1255" s="4">
        <f t="shared" si="123"/>
        <v>386.38000000000102</v>
      </c>
      <c r="V1255" s="6">
        <f t="shared" si="124"/>
        <v>0.98760000000000003</v>
      </c>
      <c r="W1255" s="4">
        <f t="shared" si="125"/>
        <v>16946.38</v>
      </c>
      <c r="X1255" s="6">
        <f t="shared" si="126"/>
        <v>0.64419999999999999</v>
      </c>
    </row>
    <row r="1256" spans="1:24" x14ac:dyDescent="0.2">
      <c r="A1256">
        <f>IF(AND(ABS(S1256)&gt;Input!$A$3,ABS(1-T1256)&gt;Input!$A$4),MAX($A$3:A1255)+1,"")</f>
        <v>163</v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>
        <f>IF(E1256="","",IF(AND(H1256=H1257,J1256=J1257),"",MAX($D$3:D1255)+1))</f>
        <v>143</v>
      </c>
      <c r="E1256" s="7" t="s">
        <v>45</v>
      </c>
      <c r="F1256" s="7" t="s">
        <v>46</v>
      </c>
      <c r="G1256" s="7" t="s">
        <v>1257</v>
      </c>
      <c r="H1256" s="7" t="s">
        <v>1258</v>
      </c>
      <c r="I1256" s="7" t="s">
        <v>49</v>
      </c>
      <c r="J1256" s="7" t="s">
        <v>50</v>
      </c>
      <c r="K1256" s="7" t="s">
        <v>108</v>
      </c>
      <c r="L1256" s="7" t="s">
        <v>1260</v>
      </c>
      <c r="M1256" s="8">
        <v>19380</v>
      </c>
      <c r="N1256" s="8">
        <v>7426</v>
      </c>
      <c r="O1256" s="8">
        <v>0</v>
      </c>
      <c r="P1256" s="8">
        <v>7425.3</v>
      </c>
      <c r="Q1256" s="8">
        <v>7425.3</v>
      </c>
      <c r="R1256" s="8">
        <v>0</v>
      </c>
      <c r="S1256" s="4">
        <f t="shared" si="121"/>
        <v>11954.7</v>
      </c>
      <c r="T1256" s="6">
        <f t="shared" si="122"/>
        <v>0.3831</v>
      </c>
      <c r="U1256" s="4">
        <f t="shared" si="123"/>
        <v>0.6999999999998181</v>
      </c>
      <c r="V1256" s="6">
        <f t="shared" si="124"/>
        <v>0.99990000000000001</v>
      </c>
      <c r="W1256" s="4">
        <f t="shared" si="125"/>
        <v>-7425.3</v>
      </c>
      <c r="X1256" s="6">
        <f t="shared" si="126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>
        <f>IF(E1257="","",IF(AND(H1257=H1258,J1257=J1258),"",MAX($D$3:D1256)+1))</f>
        <v>144</v>
      </c>
      <c r="E1257" s="7" t="s">
        <v>45</v>
      </c>
      <c r="F1257" s="7" t="s">
        <v>46</v>
      </c>
      <c r="G1257" s="7" t="s">
        <v>1257</v>
      </c>
      <c r="H1257" s="7" t="s">
        <v>1258</v>
      </c>
      <c r="I1257" s="7" t="s">
        <v>64</v>
      </c>
      <c r="J1257" s="7" t="s">
        <v>65</v>
      </c>
      <c r="K1257" s="7" t="s">
        <v>70</v>
      </c>
      <c r="L1257" s="7" t="s">
        <v>71</v>
      </c>
      <c r="M1257" s="8">
        <v>0</v>
      </c>
      <c r="N1257" s="8">
        <v>1352</v>
      </c>
      <c r="O1257" s="8">
        <v>0</v>
      </c>
      <c r="P1257" s="8">
        <v>1351.16</v>
      </c>
      <c r="Q1257" s="8">
        <v>1351.16</v>
      </c>
      <c r="R1257" s="8">
        <v>0</v>
      </c>
      <c r="S1257" s="4">
        <f t="shared" si="121"/>
        <v>-1351.16</v>
      </c>
      <c r="T1257" s="6">
        <f t="shared" si="122"/>
        <v>0</v>
      </c>
      <c r="U1257" s="4">
        <f t="shared" si="123"/>
        <v>0.83999999999991815</v>
      </c>
      <c r="V1257" s="6">
        <f t="shared" si="124"/>
        <v>0.99939999999999996</v>
      </c>
      <c r="W1257" s="4">
        <f t="shared" si="125"/>
        <v>-1351.16</v>
      </c>
      <c r="X1257" s="6">
        <f t="shared" si="126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 t="s">
        <v>45</v>
      </c>
      <c r="F1258" s="7" t="s">
        <v>46</v>
      </c>
      <c r="G1258" s="7" t="s">
        <v>1257</v>
      </c>
      <c r="H1258" s="7" t="s">
        <v>1258</v>
      </c>
      <c r="I1258" s="7" t="s">
        <v>74</v>
      </c>
      <c r="J1258" s="7" t="s">
        <v>75</v>
      </c>
      <c r="K1258" s="7" t="s">
        <v>76</v>
      </c>
      <c r="L1258" s="7" t="s">
        <v>77</v>
      </c>
      <c r="M1258" s="8">
        <v>500</v>
      </c>
      <c r="N1258" s="8">
        <v>148</v>
      </c>
      <c r="O1258" s="8">
        <v>0</v>
      </c>
      <c r="P1258" s="8">
        <v>115.09</v>
      </c>
      <c r="Q1258" s="8">
        <v>115.09</v>
      </c>
      <c r="R1258" s="8">
        <v>500</v>
      </c>
      <c r="S1258" s="4">
        <f t="shared" si="121"/>
        <v>384.90999999999997</v>
      </c>
      <c r="T1258" s="6">
        <f t="shared" si="122"/>
        <v>0.23019999999999999</v>
      </c>
      <c r="U1258" s="4">
        <f t="shared" si="123"/>
        <v>32.909999999999997</v>
      </c>
      <c r="V1258" s="6">
        <f t="shared" si="124"/>
        <v>0.77759999999999996</v>
      </c>
      <c r="W1258" s="4">
        <f t="shared" si="125"/>
        <v>384.90999999999997</v>
      </c>
      <c r="X1258" s="6">
        <f t="shared" si="126"/>
        <v>0.23019999999999999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 t="s">
        <v>45</v>
      </c>
      <c r="F1259" s="7" t="s">
        <v>46</v>
      </c>
      <c r="G1259" s="7" t="s">
        <v>1257</v>
      </c>
      <c r="H1259" s="7" t="s">
        <v>1258</v>
      </c>
      <c r="I1259" s="7" t="s">
        <v>74</v>
      </c>
      <c r="J1259" s="7" t="s">
        <v>75</v>
      </c>
      <c r="K1259" s="7" t="s">
        <v>86</v>
      </c>
      <c r="L1259" s="7" t="s">
        <v>87</v>
      </c>
      <c r="M1259" s="8">
        <v>1000</v>
      </c>
      <c r="N1259" s="8">
        <v>0</v>
      </c>
      <c r="O1259" s="8">
        <v>0</v>
      </c>
      <c r="P1259" s="8">
        <v>0</v>
      </c>
      <c r="Q1259" s="8">
        <v>0</v>
      </c>
      <c r="R1259" s="8">
        <v>1000</v>
      </c>
      <c r="S1259" s="4">
        <f t="shared" si="121"/>
        <v>1000</v>
      </c>
      <c r="T1259" s="6">
        <f t="shared" si="122"/>
        <v>0</v>
      </c>
      <c r="U1259" s="4">
        <f t="shared" si="123"/>
        <v>0</v>
      </c>
      <c r="V1259" s="6">
        <f t="shared" si="124"/>
        <v>0</v>
      </c>
      <c r="W1259" s="4">
        <f t="shared" si="125"/>
        <v>1000</v>
      </c>
      <c r="X1259" s="6">
        <f t="shared" si="126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 t="s">
        <v>45</v>
      </c>
      <c r="F1260" s="7" t="s">
        <v>46</v>
      </c>
      <c r="G1260" s="7" t="s">
        <v>1257</v>
      </c>
      <c r="H1260" s="7" t="s">
        <v>1258</v>
      </c>
      <c r="I1260" s="7" t="s">
        <v>74</v>
      </c>
      <c r="J1260" s="7" t="s">
        <v>75</v>
      </c>
      <c r="K1260" s="7" t="s">
        <v>90</v>
      </c>
      <c r="L1260" s="7" t="s">
        <v>1261</v>
      </c>
      <c r="M1260" s="8">
        <v>7000</v>
      </c>
      <c r="N1260" s="8">
        <v>7000</v>
      </c>
      <c r="O1260" s="8">
        <v>0</v>
      </c>
      <c r="P1260" s="8">
        <v>7000</v>
      </c>
      <c r="Q1260" s="8">
        <v>7000</v>
      </c>
      <c r="R1260" s="8">
        <v>7000</v>
      </c>
      <c r="S1260" s="4">
        <f t="shared" si="121"/>
        <v>0</v>
      </c>
      <c r="T1260" s="6">
        <f t="shared" si="122"/>
        <v>1</v>
      </c>
      <c r="U1260" s="4">
        <f t="shared" si="123"/>
        <v>0</v>
      </c>
      <c r="V1260" s="6">
        <f t="shared" si="124"/>
        <v>1</v>
      </c>
      <c r="W1260" s="4">
        <f t="shared" si="125"/>
        <v>0</v>
      </c>
      <c r="X1260" s="6">
        <f t="shared" si="126"/>
        <v>1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 t="s">
        <v>45</v>
      </c>
      <c r="F1261" s="7" t="s">
        <v>46</v>
      </c>
      <c r="G1261" s="7" t="s">
        <v>1257</v>
      </c>
      <c r="H1261" s="7" t="s">
        <v>1258</v>
      </c>
      <c r="I1261" s="7" t="s">
        <v>74</v>
      </c>
      <c r="J1261" s="7" t="s">
        <v>75</v>
      </c>
      <c r="K1261" s="7" t="s">
        <v>158</v>
      </c>
      <c r="L1261" s="7" t="s">
        <v>1262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0</v>
      </c>
      <c r="S1261" s="4">
        <f t="shared" si="121"/>
        <v>0</v>
      </c>
      <c r="T1261" s="6">
        <f t="shared" si="122"/>
        <v>0</v>
      </c>
      <c r="U1261" s="4">
        <f t="shared" si="123"/>
        <v>0</v>
      </c>
      <c r="V1261" s="6">
        <f t="shared" si="124"/>
        <v>0</v>
      </c>
      <c r="W1261" s="4">
        <f t="shared" si="125"/>
        <v>0</v>
      </c>
      <c r="X1261" s="6">
        <f t="shared" si="126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>
        <f>IF(E1262="","",IF(AND(H1262=H1263,J1262=J1263),"",MAX($D$3:D1261)+1))</f>
        <v>145</v>
      </c>
      <c r="E1262" s="7" t="s">
        <v>45</v>
      </c>
      <c r="F1262" s="7" t="s">
        <v>46</v>
      </c>
      <c r="G1262" s="7" t="s">
        <v>1257</v>
      </c>
      <c r="H1262" s="7" t="s">
        <v>1258</v>
      </c>
      <c r="I1262" s="7" t="s">
        <v>74</v>
      </c>
      <c r="J1262" s="7" t="s">
        <v>75</v>
      </c>
      <c r="K1262" s="7" t="s">
        <v>92</v>
      </c>
      <c r="L1262" s="7" t="s">
        <v>142</v>
      </c>
      <c r="M1262" s="8">
        <v>500</v>
      </c>
      <c r="N1262" s="8">
        <v>500</v>
      </c>
      <c r="O1262" s="8">
        <v>500</v>
      </c>
      <c r="P1262" s="8">
        <v>0</v>
      </c>
      <c r="Q1262" s="8">
        <v>0</v>
      </c>
      <c r="R1262" s="8">
        <v>500</v>
      </c>
      <c r="S1262" s="4">
        <f t="shared" si="121"/>
        <v>0</v>
      </c>
      <c r="T1262" s="6">
        <f t="shared" si="122"/>
        <v>1</v>
      </c>
      <c r="U1262" s="4">
        <f t="shared" si="123"/>
        <v>0</v>
      </c>
      <c r="V1262" s="6">
        <f t="shared" si="124"/>
        <v>1</v>
      </c>
      <c r="W1262" s="4">
        <f t="shared" si="125"/>
        <v>0</v>
      </c>
      <c r="X1262" s="6">
        <f t="shared" si="126"/>
        <v>1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 t="s">
        <v>45</v>
      </c>
      <c r="F1263" s="7" t="s">
        <v>46</v>
      </c>
      <c r="G1263" s="7" t="s">
        <v>1263</v>
      </c>
      <c r="H1263" s="7" t="s">
        <v>1264</v>
      </c>
      <c r="I1263" s="7" t="s">
        <v>49</v>
      </c>
      <c r="J1263" s="7" t="s">
        <v>50</v>
      </c>
      <c r="K1263" s="7" t="s">
        <v>108</v>
      </c>
      <c r="L1263" s="7" t="s">
        <v>1265</v>
      </c>
      <c r="M1263" s="8">
        <v>21567</v>
      </c>
      <c r="N1263" s="8">
        <v>20367</v>
      </c>
      <c r="O1263" s="8">
        <v>0</v>
      </c>
      <c r="P1263" s="8">
        <v>18068.46</v>
      </c>
      <c r="Q1263" s="8">
        <v>18068.46</v>
      </c>
      <c r="R1263" s="8">
        <v>21567</v>
      </c>
      <c r="S1263" s="4">
        <f t="shared" si="121"/>
        <v>3498.5400000000009</v>
      </c>
      <c r="T1263" s="6">
        <f t="shared" si="122"/>
        <v>0.83779999999999999</v>
      </c>
      <c r="U1263" s="4">
        <f t="shared" si="123"/>
        <v>2298.5400000000009</v>
      </c>
      <c r="V1263" s="6">
        <f t="shared" si="124"/>
        <v>0.8871</v>
      </c>
      <c r="W1263" s="4">
        <f t="shared" si="125"/>
        <v>3498.5400000000009</v>
      </c>
      <c r="X1263" s="6">
        <f t="shared" si="126"/>
        <v>0.83779999999999999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>
        <f>IF(E1264="","",IF(AND(H1264=H1265,J1264=J1265),"",MAX($D$3:D1263)+1))</f>
        <v>146</v>
      </c>
      <c r="E1264" s="7" t="s">
        <v>45</v>
      </c>
      <c r="F1264" s="7" t="s">
        <v>46</v>
      </c>
      <c r="G1264" s="7" t="s">
        <v>1263</v>
      </c>
      <c r="H1264" s="7" t="s">
        <v>1264</v>
      </c>
      <c r="I1264" s="7" t="s">
        <v>49</v>
      </c>
      <c r="J1264" s="7" t="s">
        <v>50</v>
      </c>
      <c r="K1264" s="7" t="s">
        <v>62</v>
      </c>
      <c r="L1264" s="7" t="s">
        <v>63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  <c r="S1264" s="4">
        <f t="shared" si="121"/>
        <v>0</v>
      </c>
      <c r="T1264" s="6">
        <f t="shared" si="122"/>
        <v>0</v>
      </c>
      <c r="U1264" s="4">
        <f t="shared" si="123"/>
        <v>0</v>
      </c>
      <c r="V1264" s="6">
        <f t="shared" si="124"/>
        <v>0</v>
      </c>
      <c r="W1264" s="4">
        <f t="shared" si="125"/>
        <v>0</v>
      </c>
      <c r="X1264" s="6">
        <f t="shared" si="126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 t="s">
        <v>45</v>
      </c>
      <c r="F1265" s="7" t="s">
        <v>46</v>
      </c>
      <c r="G1265" s="7" t="s">
        <v>1263</v>
      </c>
      <c r="H1265" s="7" t="s">
        <v>1264</v>
      </c>
      <c r="I1265" s="7" t="s">
        <v>64</v>
      </c>
      <c r="J1265" s="7" t="s">
        <v>65</v>
      </c>
      <c r="K1265" s="7" t="s">
        <v>66</v>
      </c>
      <c r="L1265" s="7" t="s">
        <v>1266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0</v>
      </c>
      <c r="S1265" s="4">
        <f t="shared" si="121"/>
        <v>0</v>
      </c>
      <c r="T1265" s="6">
        <f t="shared" si="122"/>
        <v>0</v>
      </c>
      <c r="U1265" s="4">
        <f t="shared" si="123"/>
        <v>0</v>
      </c>
      <c r="V1265" s="6">
        <f t="shared" si="124"/>
        <v>0</v>
      </c>
      <c r="W1265" s="4">
        <f t="shared" si="125"/>
        <v>0</v>
      </c>
      <c r="X1265" s="6">
        <f t="shared" si="126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>
        <f>IF(E1266="","",IF(AND(H1266=H1267,J1266=J1267),"",MAX($D$3:D1265)+1))</f>
        <v>147</v>
      </c>
      <c r="E1266" s="7" t="s">
        <v>45</v>
      </c>
      <c r="F1266" s="7" t="s">
        <v>46</v>
      </c>
      <c r="G1266" s="7" t="s">
        <v>1263</v>
      </c>
      <c r="H1266" s="7" t="s">
        <v>1264</v>
      </c>
      <c r="I1266" s="7" t="s">
        <v>64</v>
      </c>
      <c r="J1266" s="7" t="s">
        <v>65</v>
      </c>
      <c r="K1266" s="7" t="s">
        <v>70</v>
      </c>
      <c r="L1266" s="7" t="s">
        <v>71</v>
      </c>
      <c r="M1266" s="8">
        <v>1600</v>
      </c>
      <c r="N1266" s="8">
        <v>1600</v>
      </c>
      <c r="O1266" s="8">
        <v>0</v>
      </c>
      <c r="P1266" s="8">
        <v>1230.2</v>
      </c>
      <c r="Q1266" s="8">
        <v>1230.2</v>
      </c>
      <c r="R1266" s="8">
        <v>1600</v>
      </c>
      <c r="S1266" s="4">
        <f t="shared" si="121"/>
        <v>369.79999999999995</v>
      </c>
      <c r="T1266" s="6">
        <f t="shared" si="122"/>
        <v>0.76890000000000003</v>
      </c>
      <c r="U1266" s="4">
        <f t="shared" si="123"/>
        <v>369.79999999999995</v>
      </c>
      <c r="V1266" s="6">
        <f t="shared" si="124"/>
        <v>0.76890000000000003</v>
      </c>
      <c r="W1266" s="4">
        <f t="shared" si="125"/>
        <v>369.79999999999995</v>
      </c>
      <c r="X1266" s="6">
        <f t="shared" si="126"/>
        <v>0.76890000000000003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 t="s">
        <v>45</v>
      </c>
      <c r="F1267" s="7" t="s">
        <v>46</v>
      </c>
      <c r="G1267" s="7" t="s">
        <v>1263</v>
      </c>
      <c r="H1267" s="7" t="s">
        <v>1264</v>
      </c>
      <c r="I1267" s="7" t="s">
        <v>74</v>
      </c>
      <c r="J1267" s="7" t="s">
        <v>75</v>
      </c>
      <c r="K1267" s="7" t="s">
        <v>201</v>
      </c>
      <c r="L1267" s="7" t="s">
        <v>774</v>
      </c>
      <c r="M1267" s="8">
        <v>500</v>
      </c>
      <c r="N1267" s="8">
        <v>2000</v>
      </c>
      <c r="O1267" s="8">
        <v>0</v>
      </c>
      <c r="P1267" s="8">
        <v>1735.52</v>
      </c>
      <c r="Q1267" s="8">
        <v>1735.52</v>
      </c>
      <c r="R1267" s="8">
        <v>500</v>
      </c>
      <c r="S1267" s="4">
        <f t="shared" si="121"/>
        <v>-1235.52</v>
      </c>
      <c r="T1267" s="6">
        <f t="shared" si="122"/>
        <v>3.4710000000000001</v>
      </c>
      <c r="U1267" s="4">
        <f t="shared" si="123"/>
        <v>264.48</v>
      </c>
      <c r="V1267" s="6">
        <f t="shared" si="124"/>
        <v>0.86780000000000002</v>
      </c>
      <c r="W1267" s="4">
        <f t="shared" si="125"/>
        <v>-1235.52</v>
      </c>
      <c r="X1267" s="6">
        <f t="shared" si="126"/>
        <v>3.4710000000000001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 t="s">
        <v>45</v>
      </c>
      <c r="F1268" s="7" t="s">
        <v>46</v>
      </c>
      <c r="G1268" s="7" t="s">
        <v>1263</v>
      </c>
      <c r="H1268" s="7" t="s">
        <v>1264</v>
      </c>
      <c r="I1268" s="7" t="s">
        <v>74</v>
      </c>
      <c r="J1268" s="7" t="s">
        <v>75</v>
      </c>
      <c r="K1268" s="7" t="s">
        <v>141</v>
      </c>
      <c r="L1268" s="7" t="s">
        <v>278</v>
      </c>
      <c r="M1268" s="8">
        <v>500</v>
      </c>
      <c r="N1268" s="8">
        <v>900</v>
      </c>
      <c r="O1268" s="8">
        <v>0</v>
      </c>
      <c r="P1268" s="8">
        <v>762.48</v>
      </c>
      <c r="Q1268" s="8">
        <v>762.48</v>
      </c>
      <c r="R1268" s="8">
        <v>500</v>
      </c>
      <c r="S1268" s="4">
        <f t="shared" si="121"/>
        <v>-262.48</v>
      </c>
      <c r="T1268" s="6">
        <f t="shared" si="122"/>
        <v>1.5249999999999999</v>
      </c>
      <c r="U1268" s="4">
        <f t="shared" si="123"/>
        <v>137.51999999999998</v>
      </c>
      <c r="V1268" s="6">
        <f t="shared" si="124"/>
        <v>0.84719999999999995</v>
      </c>
      <c r="W1268" s="4">
        <f t="shared" si="125"/>
        <v>-262.48</v>
      </c>
      <c r="X1268" s="6">
        <f t="shared" si="126"/>
        <v>1.5249999999999999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 t="s">
        <v>45</v>
      </c>
      <c r="F1269" s="7" t="s">
        <v>46</v>
      </c>
      <c r="G1269" s="7" t="s">
        <v>1263</v>
      </c>
      <c r="H1269" s="7" t="s">
        <v>1264</v>
      </c>
      <c r="I1269" s="7" t="s">
        <v>74</v>
      </c>
      <c r="J1269" s="7" t="s">
        <v>75</v>
      </c>
      <c r="K1269" s="7" t="s">
        <v>86</v>
      </c>
      <c r="L1269" s="7" t="s">
        <v>87</v>
      </c>
      <c r="M1269" s="8">
        <v>100</v>
      </c>
      <c r="N1269" s="8">
        <v>100</v>
      </c>
      <c r="O1269" s="8">
        <v>0</v>
      </c>
      <c r="P1269" s="8">
        <v>0</v>
      </c>
      <c r="Q1269" s="8">
        <v>0</v>
      </c>
      <c r="R1269" s="8">
        <v>100</v>
      </c>
      <c r="S1269" s="4">
        <f t="shared" si="121"/>
        <v>100</v>
      </c>
      <c r="T1269" s="6">
        <f t="shared" si="122"/>
        <v>0</v>
      </c>
      <c r="U1269" s="4">
        <f t="shared" si="123"/>
        <v>100</v>
      </c>
      <c r="V1269" s="6">
        <f t="shared" si="124"/>
        <v>0</v>
      </c>
      <c r="W1269" s="4">
        <f t="shared" si="125"/>
        <v>100</v>
      </c>
      <c r="X1269" s="6">
        <f t="shared" si="126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 t="s">
        <v>45</v>
      </c>
      <c r="F1270" s="7" t="s">
        <v>46</v>
      </c>
      <c r="G1270" s="7" t="s">
        <v>1263</v>
      </c>
      <c r="H1270" s="7" t="s">
        <v>1264</v>
      </c>
      <c r="I1270" s="7" t="s">
        <v>74</v>
      </c>
      <c r="J1270" s="7" t="s">
        <v>75</v>
      </c>
      <c r="K1270" s="7" t="s">
        <v>90</v>
      </c>
      <c r="L1270" s="7" t="s">
        <v>91</v>
      </c>
      <c r="M1270" s="8">
        <v>250</v>
      </c>
      <c r="N1270" s="8">
        <v>250</v>
      </c>
      <c r="O1270" s="8">
        <v>0</v>
      </c>
      <c r="P1270" s="8">
        <v>25</v>
      </c>
      <c r="Q1270" s="8">
        <v>25</v>
      </c>
      <c r="R1270" s="8">
        <v>250</v>
      </c>
      <c r="S1270" s="4">
        <f t="shared" si="121"/>
        <v>225</v>
      </c>
      <c r="T1270" s="6">
        <f t="shared" si="122"/>
        <v>0.1</v>
      </c>
      <c r="U1270" s="4">
        <f t="shared" si="123"/>
        <v>225</v>
      </c>
      <c r="V1270" s="6">
        <f t="shared" si="124"/>
        <v>0.1</v>
      </c>
      <c r="W1270" s="4">
        <f t="shared" si="125"/>
        <v>225</v>
      </c>
      <c r="X1270" s="6">
        <f t="shared" si="126"/>
        <v>0.1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 t="s">
        <v>45</v>
      </c>
      <c r="F1271" s="7" t="s">
        <v>46</v>
      </c>
      <c r="G1271" s="7" t="s">
        <v>1263</v>
      </c>
      <c r="H1271" s="7" t="s">
        <v>1264</v>
      </c>
      <c r="I1271" s="7" t="s">
        <v>74</v>
      </c>
      <c r="J1271" s="7" t="s">
        <v>75</v>
      </c>
      <c r="K1271" s="7" t="s">
        <v>158</v>
      </c>
      <c r="L1271" s="7" t="s">
        <v>1267</v>
      </c>
      <c r="M1271" s="8">
        <v>2646</v>
      </c>
      <c r="N1271" s="8">
        <v>2646</v>
      </c>
      <c r="O1271" s="8">
        <v>0</v>
      </c>
      <c r="P1271" s="8">
        <v>889.89</v>
      </c>
      <c r="Q1271" s="8">
        <v>889.89</v>
      </c>
      <c r="R1271" s="8">
        <v>2646</v>
      </c>
      <c r="S1271" s="4">
        <f t="shared" si="121"/>
        <v>1756.1100000000001</v>
      </c>
      <c r="T1271" s="6">
        <f t="shared" si="122"/>
        <v>0.33629999999999999</v>
      </c>
      <c r="U1271" s="4">
        <f t="shared" si="123"/>
        <v>1756.1100000000001</v>
      </c>
      <c r="V1271" s="6">
        <f t="shared" si="124"/>
        <v>0.33629999999999999</v>
      </c>
      <c r="W1271" s="4">
        <f t="shared" si="125"/>
        <v>1756.1100000000001</v>
      </c>
      <c r="X1271" s="6">
        <f t="shared" si="126"/>
        <v>0.33629999999999999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 t="s">
        <v>45</v>
      </c>
      <c r="F1272" s="7" t="s">
        <v>46</v>
      </c>
      <c r="G1272" s="7" t="s">
        <v>1263</v>
      </c>
      <c r="H1272" s="7" t="s">
        <v>1264</v>
      </c>
      <c r="I1272" s="7" t="s">
        <v>74</v>
      </c>
      <c r="J1272" s="7" t="s">
        <v>75</v>
      </c>
      <c r="K1272" s="7" t="s">
        <v>92</v>
      </c>
      <c r="L1272" s="7" t="s">
        <v>93</v>
      </c>
      <c r="M1272" s="8">
        <v>500</v>
      </c>
      <c r="N1272" s="8">
        <v>100</v>
      </c>
      <c r="O1272" s="8">
        <v>0</v>
      </c>
      <c r="P1272" s="8">
        <v>0</v>
      </c>
      <c r="Q1272" s="8">
        <v>0</v>
      </c>
      <c r="R1272" s="8">
        <v>500</v>
      </c>
      <c r="S1272" s="4">
        <f t="shared" si="121"/>
        <v>500</v>
      </c>
      <c r="T1272" s="6">
        <f t="shared" si="122"/>
        <v>0</v>
      </c>
      <c r="U1272" s="4">
        <f t="shared" si="123"/>
        <v>100</v>
      </c>
      <c r="V1272" s="6">
        <f t="shared" si="124"/>
        <v>0</v>
      </c>
      <c r="W1272" s="4">
        <f t="shared" si="125"/>
        <v>500</v>
      </c>
      <c r="X1272" s="6">
        <f t="shared" si="126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 t="s">
        <v>45</v>
      </c>
      <c r="F1273" s="7" t="s">
        <v>46</v>
      </c>
      <c r="G1273" s="7" t="s">
        <v>1263</v>
      </c>
      <c r="H1273" s="7" t="s">
        <v>1264</v>
      </c>
      <c r="I1273" s="7" t="s">
        <v>74</v>
      </c>
      <c r="J1273" s="7" t="s">
        <v>75</v>
      </c>
      <c r="K1273" s="7" t="s">
        <v>755</v>
      </c>
      <c r="L1273" s="7" t="s">
        <v>368</v>
      </c>
      <c r="M1273" s="8">
        <v>500</v>
      </c>
      <c r="N1273" s="8">
        <v>1950</v>
      </c>
      <c r="O1273" s="8">
        <v>0</v>
      </c>
      <c r="P1273" s="8">
        <v>1411.64</v>
      </c>
      <c r="Q1273" s="8">
        <v>1411.64</v>
      </c>
      <c r="R1273" s="8">
        <v>500</v>
      </c>
      <c r="S1273" s="4">
        <f t="shared" si="121"/>
        <v>-911.6400000000001</v>
      </c>
      <c r="T1273" s="6">
        <f t="shared" si="122"/>
        <v>2.8233000000000001</v>
      </c>
      <c r="U1273" s="4">
        <f t="shared" si="123"/>
        <v>538.3599999999999</v>
      </c>
      <c r="V1273" s="6">
        <f t="shared" si="124"/>
        <v>0.72389999999999999</v>
      </c>
      <c r="W1273" s="4">
        <f t="shared" si="125"/>
        <v>-911.6400000000001</v>
      </c>
      <c r="X1273" s="6">
        <f t="shared" si="126"/>
        <v>2.8233000000000001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>
        <f>IF(E1274="","",IF(AND(H1274=H1275,J1274=J1275),"",MAX($D$3:D1273)+1))</f>
        <v>148</v>
      </c>
      <c r="E1274" s="7" t="s">
        <v>45</v>
      </c>
      <c r="F1274" s="7" t="s">
        <v>46</v>
      </c>
      <c r="G1274" s="7" t="s">
        <v>1263</v>
      </c>
      <c r="H1274" s="7" t="s">
        <v>1264</v>
      </c>
      <c r="I1274" s="7" t="s">
        <v>74</v>
      </c>
      <c r="J1274" s="7" t="s">
        <v>75</v>
      </c>
      <c r="K1274" s="7" t="s">
        <v>779</v>
      </c>
      <c r="L1274" s="7" t="s">
        <v>1268</v>
      </c>
      <c r="M1274" s="8">
        <v>500</v>
      </c>
      <c r="N1274" s="8">
        <v>250</v>
      </c>
      <c r="O1274" s="8">
        <v>0</v>
      </c>
      <c r="P1274" s="8">
        <v>0</v>
      </c>
      <c r="Q1274" s="8">
        <v>0</v>
      </c>
      <c r="R1274" s="8">
        <v>500</v>
      </c>
      <c r="S1274" s="4">
        <f t="shared" si="121"/>
        <v>500</v>
      </c>
      <c r="T1274" s="6">
        <f t="shared" si="122"/>
        <v>0</v>
      </c>
      <c r="U1274" s="4">
        <f t="shared" si="123"/>
        <v>250</v>
      </c>
      <c r="V1274" s="6">
        <f t="shared" si="124"/>
        <v>0</v>
      </c>
      <c r="W1274" s="4">
        <f t="shared" si="125"/>
        <v>500</v>
      </c>
      <c r="X1274" s="6">
        <f t="shared" si="126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 t="s">
        <v>45</v>
      </c>
      <c r="F1275" s="7" t="s">
        <v>46</v>
      </c>
      <c r="G1275" s="7" t="s">
        <v>1269</v>
      </c>
      <c r="H1275" s="7" t="s">
        <v>1270</v>
      </c>
      <c r="I1275" s="7" t="s">
        <v>49</v>
      </c>
      <c r="J1275" s="7" t="s">
        <v>50</v>
      </c>
      <c r="K1275" s="7" t="s">
        <v>51</v>
      </c>
      <c r="L1275" s="7" t="s">
        <v>237</v>
      </c>
      <c r="M1275" s="8">
        <v>60160</v>
      </c>
      <c r="N1275" s="8">
        <v>60160</v>
      </c>
      <c r="O1275" s="8">
        <v>0</v>
      </c>
      <c r="P1275" s="8">
        <v>60160</v>
      </c>
      <c r="Q1275" s="8">
        <v>60160</v>
      </c>
      <c r="R1275" s="8">
        <v>60160</v>
      </c>
      <c r="S1275" s="4">
        <f t="shared" si="121"/>
        <v>0</v>
      </c>
      <c r="T1275" s="6">
        <f t="shared" si="122"/>
        <v>1</v>
      </c>
      <c r="U1275" s="4">
        <f t="shared" si="123"/>
        <v>0</v>
      </c>
      <c r="V1275" s="6">
        <f t="shared" si="124"/>
        <v>1</v>
      </c>
      <c r="W1275" s="4">
        <f t="shared" si="125"/>
        <v>0</v>
      </c>
      <c r="X1275" s="6">
        <f t="shared" si="126"/>
        <v>1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 t="s">
        <v>45</v>
      </c>
      <c r="F1276" s="7" t="s">
        <v>46</v>
      </c>
      <c r="G1276" s="7" t="s">
        <v>1269</v>
      </c>
      <c r="H1276" s="7" t="s">
        <v>1270</v>
      </c>
      <c r="I1276" s="7" t="s">
        <v>49</v>
      </c>
      <c r="J1276" s="7" t="s">
        <v>50</v>
      </c>
      <c r="K1276" s="7" t="s">
        <v>349</v>
      </c>
      <c r="L1276" s="7" t="s">
        <v>1271</v>
      </c>
      <c r="M1276" s="8">
        <v>38735</v>
      </c>
      <c r="N1276" s="8">
        <v>38735</v>
      </c>
      <c r="O1276" s="8">
        <v>0</v>
      </c>
      <c r="P1276" s="8">
        <v>38735</v>
      </c>
      <c r="Q1276" s="8">
        <v>38735</v>
      </c>
      <c r="R1276" s="8">
        <v>38735</v>
      </c>
      <c r="S1276" s="4">
        <f t="shared" si="121"/>
        <v>0</v>
      </c>
      <c r="T1276" s="6">
        <f t="shared" si="122"/>
        <v>1</v>
      </c>
      <c r="U1276" s="4">
        <f t="shared" si="123"/>
        <v>0</v>
      </c>
      <c r="V1276" s="6">
        <f t="shared" si="124"/>
        <v>1</v>
      </c>
      <c r="W1276" s="4">
        <f t="shared" si="125"/>
        <v>0</v>
      </c>
      <c r="X1276" s="6">
        <f t="shared" si="126"/>
        <v>1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 t="s">
        <v>45</v>
      </c>
      <c r="F1277" s="7" t="s">
        <v>46</v>
      </c>
      <c r="G1277" s="7" t="s">
        <v>1269</v>
      </c>
      <c r="H1277" s="7" t="s">
        <v>1270</v>
      </c>
      <c r="I1277" s="7" t="s">
        <v>49</v>
      </c>
      <c r="J1277" s="7" t="s">
        <v>50</v>
      </c>
      <c r="K1277" s="7" t="s">
        <v>210</v>
      </c>
      <c r="L1277" s="7" t="s">
        <v>1271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0</v>
      </c>
      <c r="S1277" s="4">
        <f t="shared" si="121"/>
        <v>0</v>
      </c>
      <c r="T1277" s="6">
        <f t="shared" si="122"/>
        <v>0</v>
      </c>
      <c r="U1277" s="4">
        <f t="shared" si="123"/>
        <v>0</v>
      </c>
      <c r="V1277" s="6">
        <f t="shared" si="124"/>
        <v>0</v>
      </c>
      <c r="W1277" s="4">
        <f t="shared" si="125"/>
        <v>0</v>
      </c>
      <c r="X1277" s="6">
        <f t="shared" si="126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 t="s">
        <v>45</v>
      </c>
      <c r="F1278" s="7" t="s">
        <v>46</v>
      </c>
      <c r="G1278" s="7" t="s">
        <v>1269</v>
      </c>
      <c r="H1278" s="7" t="s">
        <v>1270</v>
      </c>
      <c r="I1278" s="7" t="s">
        <v>49</v>
      </c>
      <c r="J1278" s="7" t="s">
        <v>50</v>
      </c>
      <c r="K1278" s="7" t="s">
        <v>212</v>
      </c>
      <c r="L1278" s="7" t="s">
        <v>1272</v>
      </c>
      <c r="M1278" s="8">
        <v>37135</v>
      </c>
      <c r="N1278" s="8">
        <v>37135</v>
      </c>
      <c r="O1278" s="8">
        <v>0</v>
      </c>
      <c r="P1278" s="8">
        <v>37135</v>
      </c>
      <c r="Q1278" s="8">
        <v>37135</v>
      </c>
      <c r="R1278" s="8">
        <v>37135</v>
      </c>
      <c r="S1278" s="4">
        <f t="shared" si="121"/>
        <v>0</v>
      </c>
      <c r="T1278" s="6">
        <f t="shared" si="122"/>
        <v>1</v>
      </c>
      <c r="U1278" s="4">
        <f t="shared" si="123"/>
        <v>0</v>
      </c>
      <c r="V1278" s="6">
        <f t="shared" si="124"/>
        <v>1</v>
      </c>
      <c r="W1278" s="4">
        <f t="shared" si="125"/>
        <v>0</v>
      </c>
      <c r="X1278" s="6">
        <f t="shared" si="126"/>
        <v>1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 t="s">
        <v>45</v>
      </c>
      <c r="F1279" s="7" t="s">
        <v>46</v>
      </c>
      <c r="G1279" s="7" t="s">
        <v>1269</v>
      </c>
      <c r="H1279" s="7" t="s">
        <v>1270</v>
      </c>
      <c r="I1279" s="7" t="s">
        <v>49</v>
      </c>
      <c r="J1279" s="7" t="s">
        <v>50</v>
      </c>
      <c r="K1279" s="7" t="s">
        <v>47</v>
      </c>
      <c r="L1279" s="7" t="s">
        <v>1272</v>
      </c>
      <c r="M1279" s="8">
        <v>37135</v>
      </c>
      <c r="N1279" s="8">
        <v>37135</v>
      </c>
      <c r="O1279" s="8">
        <v>0</v>
      </c>
      <c r="P1279" s="8">
        <v>34076.07</v>
      </c>
      <c r="Q1279" s="8">
        <v>34076.07</v>
      </c>
      <c r="R1279" s="8">
        <v>37135</v>
      </c>
      <c r="S1279" s="4">
        <f t="shared" si="121"/>
        <v>3058.9300000000003</v>
      </c>
      <c r="T1279" s="6">
        <f t="shared" si="122"/>
        <v>0.91759999999999997</v>
      </c>
      <c r="U1279" s="4">
        <f t="shared" si="123"/>
        <v>3058.9300000000003</v>
      </c>
      <c r="V1279" s="6">
        <f t="shared" si="124"/>
        <v>0.91759999999999997</v>
      </c>
      <c r="W1279" s="4">
        <f t="shared" si="125"/>
        <v>3058.9300000000003</v>
      </c>
      <c r="X1279" s="6">
        <f t="shared" si="126"/>
        <v>0.91759999999999997</v>
      </c>
    </row>
    <row r="1280" spans="1:24" x14ac:dyDescent="0.2">
      <c r="A1280">
        <f>IF(AND(ABS(S1280)&gt;Input!$A$3,ABS(1-T1280)&gt;Input!$A$4),MAX($A$3:A1279)+1,"")</f>
        <v>164</v>
      </c>
      <c r="B1280" t="str">
        <f>IF(AND(ABS(U1280)&gt;Input!$B$3,ABS(1-V1280)&gt;Input!$B$4),MAX($B$3:B1279)+1,"")</f>
        <v/>
      </c>
      <c r="C1280">
        <f>IF(AND(ABS(W1280)&gt;Input!$C$3,ABS(1-X1280)&gt;Input!$C$4),MAX($C$3:C1279)+1,"")</f>
        <v>176</v>
      </c>
      <c r="D1280" t="str">
        <f>IF(E1280="","",IF(AND(H1280=H1281,J1280=J1281),"",MAX($D$3:D1279)+1))</f>
        <v/>
      </c>
      <c r="E1280" s="7" t="s">
        <v>45</v>
      </c>
      <c r="F1280" s="7" t="s">
        <v>46</v>
      </c>
      <c r="G1280" s="7" t="s">
        <v>1269</v>
      </c>
      <c r="H1280" s="7" t="s">
        <v>1270</v>
      </c>
      <c r="I1280" s="7" t="s">
        <v>49</v>
      </c>
      <c r="J1280" s="7" t="s">
        <v>50</v>
      </c>
      <c r="K1280" s="7" t="s">
        <v>215</v>
      </c>
      <c r="L1280" s="7" t="s">
        <v>1273</v>
      </c>
      <c r="M1280" s="8">
        <v>45425</v>
      </c>
      <c r="N1280" s="8">
        <v>39725</v>
      </c>
      <c r="O1280" s="8">
        <v>0</v>
      </c>
      <c r="P1280" s="8">
        <v>34630.949999999997</v>
      </c>
      <c r="Q1280" s="8">
        <v>34630.949999999997</v>
      </c>
      <c r="R1280" s="8">
        <v>45425</v>
      </c>
      <c r="S1280" s="4">
        <f t="shared" si="121"/>
        <v>10794.050000000003</v>
      </c>
      <c r="T1280" s="6">
        <f t="shared" si="122"/>
        <v>0.76239999999999997</v>
      </c>
      <c r="U1280" s="4">
        <f t="shared" si="123"/>
        <v>5094.0500000000029</v>
      </c>
      <c r="V1280" s="6">
        <f t="shared" si="124"/>
        <v>0.87180000000000002</v>
      </c>
      <c r="W1280" s="4">
        <f t="shared" si="125"/>
        <v>10794.050000000003</v>
      </c>
      <c r="X1280" s="6">
        <f t="shared" si="126"/>
        <v>0.76239999999999997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 t="s">
        <v>45</v>
      </c>
      <c r="F1281" s="7" t="s">
        <v>46</v>
      </c>
      <c r="G1281" s="7" t="s">
        <v>1269</v>
      </c>
      <c r="H1281" s="7" t="s">
        <v>1270</v>
      </c>
      <c r="I1281" s="7" t="s">
        <v>49</v>
      </c>
      <c r="J1281" s="7" t="s">
        <v>50</v>
      </c>
      <c r="K1281" s="7" t="s">
        <v>244</v>
      </c>
      <c r="L1281" s="7" t="s">
        <v>1271</v>
      </c>
      <c r="M1281" s="8">
        <v>33227</v>
      </c>
      <c r="N1281" s="8">
        <v>33227</v>
      </c>
      <c r="O1281" s="8">
        <v>0</v>
      </c>
      <c r="P1281" s="8">
        <v>33227</v>
      </c>
      <c r="Q1281" s="8">
        <v>33227</v>
      </c>
      <c r="R1281" s="8">
        <v>33227</v>
      </c>
      <c r="S1281" s="4">
        <f t="shared" si="121"/>
        <v>0</v>
      </c>
      <c r="T1281" s="6">
        <f t="shared" si="122"/>
        <v>1</v>
      </c>
      <c r="U1281" s="4">
        <f t="shared" si="123"/>
        <v>0</v>
      </c>
      <c r="V1281" s="6">
        <f t="shared" si="124"/>
        <v>1</v>
      </c>
      <c r="W1281" s="4">
        <f t="shared" si="125"/>
        <v>0</v>
      </c>
      <c r="X1281" s="6">
        <f t="shared" si="126"/>
        <v>1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 t="s">
        <v>45</v>
      </c>
      <c r="F1282" s="7" t="s">
        <v>46</v>
      </c>
      <c r="G1282" s="7" t="s">
        <v>1269</v>
      </c>
      <c r="H1282" s="7" t="s">
        <v>1270</v>
      </c>
      <c r="I1282" s="7" t="s">
        <v>49</v>
      </c>
      <c r="J1282" s="7" t="s">
        <v>50</v>
      </c>
      <c r="K1282" s="7" t="s">
        <v>217</v>
      </c>
      <c r="L1282" s="7" t="s">
        <v>1274</v>
      </c>
      <c r="M1282" s="8">
        <v>46751</v>
      </c>
      <c r="N1282" s="8">
        <v>46751</v>
      </c>
      <c r="O1282" s="8">
        <v>0</v>
      </c>
      <c r="P1282" s="8">
        <v>46751</v>
      </c>
      <c r="Q1282" s="8">
        <v>46751</v>
      </c>
      <c r="R1282" s="8">
        <v>46751</v>
      </c>
      <c r="S1282" s="4">
        <f t="shared" si="121"/>
        <v>0</v>
      </c>
      <c r="T1282" s="6">
        <f t="shared" si="122"/>
        <v>1</v>
      </c>
      <c r="U1282" s="4">
        <f t="shared" si="123"/>
        <v>0</v>
      </c>
      <c r="V1282" s="6">
        <f t="shared" si="124"/>
        <v>1</v>
      </c>
      <c r="W1282" s="4">
        <f t="shared" si="125"/>
        <v>0</v>
      </c>
      <c r="X1282" s="6">
        <f t="shared" si="126"/>
        <v>1</v>
      </c>
    </row>
    <row r="1283" spans="1:24" x14ac:dyDescent="0.2">
      <c r="A1283">
        <f>IF(AND(ABS(S1283)&gt;Input!$A$3,ABS(1-T1283)&gt;Input!$A$4),MAX($A$3:A1282)+1,"")</f>
        <v>165</v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 t="s">
        <v>45</v>
      </c>
      <c r="F1283" s="7" t="s">
        <v>46</v>
      </c>
      <c r="G1283" s="7" t="s">
        <v>1269</v>
      </c>
      <c r="H1283" s="7" t="s">
        <v>1270</v>
      </c>
      <c r="I1283" s="7" t="s">
        <v>49</v>
      </c>
      <c r="J1283" s="7" t="s">
        <v>50</v>
      </c>
      <c r="K1283" s="7" t="s">
        <v>168</v>
      </c>
      <c r="L1283" s="7" t="s">
        <v>1002</v>
      </c>
      <c r="M1283" s="8">
        <v>25995</v>
      </c>
      <c r="N1283" s="8">
        <v>37135</v>
      </c>
      <c r="O1283" s="8">
        <v>0</v>
      </c>
      <c r="P1283" s="8">
        <v>36850.519999999997</v>
      </c>
      <c r="Q1283" s="8">
        <v>36850.519999999997</v>
      </c>
      <c r="R1283" s="8">
        <v>32148</v>
      </c>
      <c r="S1283" s="4">
        <f t="shared" si="121"/>
        <v>-10855.519999999997</v>
      </c>
      <c r="T1283" s="6">
        <f t="shared" si="122"/>
        <v>1.4176</v>
      </c>
      <c r="U1283" s="4">
        <f t="shared" si="123"/>
        <v>284.4800000000032</v>
      </c>
      <c r="V1283" s="6">
        <f t="shared" si="124"/>
        <v>0.99229999999999996</v>
      </c>
      <c r="W1283" s="4">
        <f t="shared" si="125"/>
        <v>-4702.5199999999968</v>
      </c>
      <c r="X1283" s="6">
        <f t="shared" si="126"/>
        <v>1.1463000000000001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 t="s">
        <v>45</v>
      </c>
      <c r="F1284" s="7" t="s">
        <v>46</v>
      </c>
      <c r="G1284" s="7" t="s">
        <v>1269</v>
      </c>
      <c r="H1284" s="7" t="s">
        <v>1270</v>
      </c>
      <c r="I1284" s="7" t="s">
        <v>49</v>
      </c>
      <c r="J1284" s="7" t="s">
        <v>50</v>
      </c>
      <c r="K1284" s="7" t="s">
        <v>492</v>
      </c>
      <c r="L1284" s="7" t="s">
        <v>1275</v>
      </c>
      <c r="M1284" s="8">
        <v>34011</v>
      </c>
      <c r="N1284" s="8">
        <v>34011</v>
      </c>
      <c r="O1284" s="8">
        <v>0</v>
      </c>
      <c r="P1284" s="8">
        <v>34011</v>
      </c>
      <c r="Q1284" s="8">
        <v>34011</v>
      </c>
      <c r="R1284" s="8">
        <v>34011</v>
      </c>
      <c r="S1284" s="4">
        <f t="shared" si="121"/>
        <v>0</v>
      </c>
      <c r="T1284" s="6">
        <f t="shared" si="122"/>
        <v>1</v>
      </c>
      <c r="U1284" s="4">
        <f t="shared" si="123"/>
        <v>0</v>
      </c>
      <c r="V1284" s="6">
        <f t="shared" si="124"/>
        <v>1</v>
      </c>
      <c r="W1284" s="4">
        <f t="shared" si="125"/>
        <v>0</v>
      </c>
      <c r="X1284" s="6">
        <f t="shared" si="126"/>
        <v>1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 t="s">
        <v>45</v>
      </c>
      <c r="F1285" s="7" t="s">
        <v>46</v>
      </c>
      <c r="G1285" s="7" t="s">
        <v>1269</v>
      </c>
      <c r="H1285" s="7" t="s">
        <v>1270</v>
      </c>
      <c r="I1285" s="7" t="s">
        <v>49</v>
      </c>
      <c r="J1285" s="7" t="s">
        <v>50</v>
      </c>
      <c r="K1285" s="7" t="s">
        <v>576</v>
      </c>
      <c r="L1285" s="7" t="s">
        <v>1275</v>
      </c>
      <c r="M1285" s="8">
        <v>28771</v>
      </c>
      <c r="N1285" s="8">
        <v>28771</v>
      </c>
      <c r="O1285" s="8">
        <v>0</v>
      </c>
      <c r="P1285" s="8">
        <v>27448.27</v>
      </c>
      <c r="Q1285" s="8">
        <v>27448.27</v>
      </c>
      <c r="R1285" s="8">
        <v>28771</v>
      </c>
      <c r="S1285" s="4">
        <f t="shared" ref="S1285:S1348" si="127">M1285-O1285-Q1285</f>
        <v>1322.7299999999996</v>
      </c>
      <c r="T1285" s="6">
        <f t="shared" ref="T1285:T1348" si="128">IF(M1285=0,0,ROUND((O1285+Q1285)/M1285,4))</f>
        <v>0.95399999999999996</v>
      </c>
      <c r="U1285" s="4">
        <f t="shared" ref="U1285:U1348" si="129">N1285-O1285-Q1285</f>
        <v>1322.7299999999996</v>
      </c>
      <c r="V1285" s="6">
        <f t="shared" ref="V1285:V1348" si="130">IF(N1285=0,0,ROUND((O1285+Q1285)/N1285,4))</f>
        <v>0.95399999999999996</v>
      </c>
      <c r="W1285" s="4">
        <f t="shared" ref="W1285:W1348" si="131">R1285-O1285-Q1285</f>
        <v>1322.7299999999996</v>
      </c>
      <c r="X1285" s="6">
        <f t="shared" ref="X1285:X1348" si="132">IF(R1285=0,0,ROUND((O1285+Q1285)/R1285,4))</f>
        <v>0.95399999999999996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 t="s">
        <v>45</v>
      </c>
      <c r="F1286" s="7" t="s">
        <v>46</v>
      </c>
      <c r="G1286" s="7" t="s">
        <v>1269</v>
      </c>
      <c r="H1286" s="7" t="s">
        <v>1270</v>
      </c>
      <c r="I1286" s="7" t="s">
        <v>49</v>
      </c>
      <c r="J1286" s="7" t="s">
        <v>50</v>
      </c>
      <c r="K1286" s="7" t="s">
        <v>413</v>
      </c>
      <c r="L1286" s="7" t="s">
        <v>1276</v>
      </c>
      <c r="M1286" s="8">
        <v>0</v>
      </c>
      <c r="N1286" s="8">
        <v>0</v>
      </c>
      <c r="O1286" s="8">
        <v>0</v>
      </c>
      <c r="P1286" s="8">
        <v>0</v>
      </c>
      <c r="Q1286" s="8">
        <v>0</v>
      </c>
      <c r="R1286" s="8">
        <v>0</v>
      </c>
      <c r="S1286" s="4">
        <f t="shared" si="127"/>
        <v>0</v>
      </c>
      <c r="T1286" s="6">
        <f t="shared" si="128"/>
        <v>0</v>
      </c>
      <c r="U1286" s="4">
        <f t="shared" si="129"/>
        <v>0</v>
      </c>
      <c r="V1286" s="6">
        <f t="shared" si="130"/>
        <v>0</v>
      </c>
      <c r="W1286" s="4">
        <f t="shared" si="131"/>
        <v>0</v>
      </c>
      <c r="X1286" s="6">
        <f t="shared" si="132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 t="s">
        <v>45</v>
      </c>
      <c r="F1287" s="7" t="s">
        <v>46</v>
      </c>
      <c r="G1287" s="7" t="s">
        <v>1269</v>
      </c>
      <c r="H1287" s="7" t="s">
        <v>1270</v>
      </c>
      <c r="I1287" s="7" t="s">
        <v>49</v>
      </c>
      <c r="J1287" s="7" t="s">
        <v>50</v>
      </c>
      <c r="K1287" s="7" t="s">
        <v>494</v>
      </c>
      <c r="L1287" s="7" t="s">
        <v>1273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0</v>
      </c>
      <c r="S1287" s="4">
        <f t="shared" si="127"/>
        <v>0</v>
      </c>
      <c r="T1287" s="6">
        <f t="shared" si="128"/>
        <v>0</v>
      </c>
      <c r="U1287" s="4">
        <f t="shared" si="129"/>
        <v>0</v>
      </c>
      <c r="V1287" s="6">
        <f t="shared" si="130"/>
        <v>0</v>
      </c>
      <c r="W1287" s="4">
        <f t="shared" si="131"/>
        <v>0</v>
      </c>
      <c r="X1287" s="6">
        <f t="shared" si="132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 t="s">
        <v>45</v>
      </c>
      <c r="F1288" s="7" t="s">
        <v>46</v>
      </c>
      <c r="G1288" s="7" t="s">
        <v>1269</v>
      </c>
      <c r="H1288" s="7" t="s">
        <v>1270</v>
      </c>
      <c r="I1288" s="7" t="s">
        <v>49</v>
      </c>
      <c r="J1288" s="7" t="s">
        <v>50</v>
      </c>
      <c r="K1288" s="7" t="s">
        <v>55</v>
      </c>
      <c r="L1288" s="7" t="s">
        <v>1277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  <c r="R1288" s="8">
        <v>0</v>
      </c>
      <c r="S1288" s="4">
        <f t="shared" si="127"/>
        <v>0</v>
      </c>
      <c r="T1288" s="6">
        <f t="shared" si="128"/>
        <v>0</v>
      </c>
      <c r="U1288" s="4">
        <f t="shared" si="129"/>
        <v>0</v>
      </c>
      <c r="V1288" s="6">
        <f t="shared" si="130"/>
        <v>0</v>
      </c>
      <c r="W1288" s="4">
        <f t="shared" si="131"/>
        <v>0</v>
      </c>
      <c r="X1288" s="6">
        <f t="shared" si="132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 t="s">
        <v>45</v>
      </c>
      <c r="F1289" s="7" t="s">
        <v>46</v>
      </c>
      <c r="G1289" s="7" t="s">
        <v>1269</v>
      </c>
      <c r="H1289" s="7" t="s">
        <v>1270</v>
      </c>
      <c r="I1289" s="7" t="s">
        <v>49</v>
      </c>
      <c r="J1289" s="7" t="s">
        <v>50</v>
      </c>
      <c r="K1289" s="7" t="s">
        <v>60</v>
      </c>
      <c r="L1289" s="7" t="s">
        <v>61</v>
      </c>
      <c r="M1289" s="8">
        <v>500</v>
      </c>
      <c r="N1289" s="8">
        <v>500</v>
      </c>
      <c r="O1289" s="8">
        <v>0</v>
      </c>
      <c r="P1289" s="8">
        <v>500</v>
      </c>
      <c r="Q1289" s="8">
        <v>500</v>
      </c>
      <c r="R1289" s="8">
        <v>500</v>
      </c>
      <c r="S1289" s="4">
        <f t="shared" si="127"/>
        <v>0</v>
      </c>
      <c r="T1289" s="6">
        <f t="shared" si="128"/>
        <v>1</v>
      </c>
      <c r="U1289" s="4">
        <f t="shared" si="129"/>
        <v>0</v>
      </c>
      <c r="V1289" s="6">
        <f t="shared" si="130"/>
        <v>1</v>
      </c>
      <c r="W1289" s="4">
        <f t="shared" si="131"/>
        <v>0</v>
      </c>
      <c r="X1289" s="6">
        <f t="shared" si="132"/>
        <v>1</v>
      </c>
    </row>
    <row r="1290" spans="1:24" x14ac:dyDescent="0.2">
      <c r="A1290">
        <f>IF(AND(ABS(S1290)&gt;Input!$A$3,ABS(1-T1290)&gt;Input!$A$4),MAX($A$3:A1289)+1,"")</f>
        <v>166</v>
      </c>
      <c r="B1290" t="str">
        <f>IF(AND(ABS(U1290)&gt;Input!$B$3,ABS(1-V1290)&gt;Input!$B$4),MAX($B$3:B1289)+1,"")</f>
        <v/>
      </c>
      <c r="C1290">
        <f>IF(AND(ABS(W1290)&gt;Input!$C$3,ABS(1-X1290)&gt;Input!$C$4),MAX($C$3:C1289)+1,"")</f>
        <v>177</v>
      </c>
      <c r="D1290" t="str">
        <f>IF(E1290="","",IF(AND(H1290=H1291,J1290=J1291),"",MAX($D$3:D1289)+1))</f>
        <v/>
      </c>
      <c r="E1290" s="7" t="s">
        <v>45</v>
      </c>
      <c r="F1290" s="7" t="s">
        <v>46</v>
      </c>
      <c r="G1290" s="7" t="s">
        <v>1269</v>
      </c>
      <c r="H1290" s="7" t="s">
        <v>1270</v>
      </c>
      <c r="I1290" s="7" t="s">
        <v>49</v>
      </c>
      <c r="J1290" s="7" t="s">
        <v>50</v>
      </c>
      <c r="K1290" s="7" t="s">
        <v>585</v>
      </c>
      <c r="L1290" s="7" t="s">
        <v>1278</v>
      </c>
      <c r="M1290" s="8">
        <v>14386</v>
      </c>
      <c r="N1290" s="8">
        <v>5000</v>
      </c>
      <c r="O1290" s="8">
        <v>0</v>
      </c>
      <c r="P1290" s="8">
        <v>4292.09</v>
      </c>
      <c r="Q1290" s="8">
        <v>4292.09</v>
      </c>
      <c r="R1290" s="8">
        <v>14386</v>
      </c>
      <c r="S1290" s="4">
        <f t="shared" si="127"/>
        <v>10093.91</v>
      </c>
      <c r="T1290" s="6">
        <f t="shared" si="128"/>
        <v>0.2984</v>
      </c>
      <c r="U1290" s="4">
        <f t="shared" si="129"/>
        <v>707.90999999999985</v>
      </c>
      <c r="V1290" s="6">
        <f t="shared" si="130"/>
        <v>0.85840000000000005</v>
      </c>
      <c r="W1290" s="4">
        <f t="shared" si="131"/>
        <v>10093.91</v>
      </c>
      <c r="X1290" s="6">
        <f t="shared" si="132"/>
        <v>0.2984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 t="s">
        <v>45</v>
      </c>
      <c r="F1291" s="7" t="s">
        <v>46</v>
      </c>
      <c r="G1291" s="7" t="s">
        <v>1269</v>
      </c>
      <c r="H1291" s="7" t="s">
        <v>1270</v>
      </c>
      <c r="I1291" s="7" t="s">
        <v>49</v>
      </c>
      <c r="J1291" s="7" t="s">
        <v>50</v>
      </c>
      <c r="K1291" s="7" t="s">
        <v>62</v>
      </c>
      <c r="L1291" s="7" t="s">
        <v>63</v>
      </c>
      <c r="M1291" s="8">
        <v>6000</v>
      </c>
      <c r="N1291" s="8">
        <v>6700</v>
      </c>
      <c r="O1291" s="8">
        <v>0</v>
      </c>
      <c r="P1291" s="8">
        <v>6666.68</v>
      </c>
      <c r="Q1291" s="8">
        <v>6666.68</v>
      </c>
      <c r="R1291" s="8">
        <v>4000</v>
      </c>
      <c r="S1291" s="4">
        <f t="shared" si="127"/>
        <v>-666.68000000000029</v>
      </c>
      <c r="T1291" s="6">
        <f t="shared" si="128"/>
        <v>1.1111</v>
      </c>
      <c r="U1291" s="4">
        <f t="shared" si="129"/>
        <v>33.319999999999709</v>
      </c>
      <c r="V1291" s="6">
        <f t="shared" si="130"/>
        <v>0.995</v>
      </c>
      <c r="W1291" s="4">
        <f t="shared" si="131"/>
        <v>-2666.6800000000003</v>
      </c>
      <c r="X1291" s="6">
        <f t="shared" si="132"/>
        <v>1.6667000000000001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>
        <f>IF(E1292="","",IF(AND(H1292=H1293,J1292=J1293),"",MAX($D$3:D1291)+1))</f>
        <v>149</v>
      </c>
      <c r="E1292" s="7" t="s">
        <v>45</v>
      </c>
      <c r="F1292" s="7" t="s">
        <v>46</v>
      </c>
      <c r="G1292" s="7" t="s">
        <v>1269</v>
      </c>
      <c r="H1292" s="7" t="s">
        <v>1270</v>
      </c>
      <c r="I1292" s="7" t="s">
        <v>49</v>
      </c>
      <c r="J1292" s="7" t="s">
        <v>50</v>
      </c>
      <c r="K1292" s="7" t="s">
        <v>129</v>
      </c>
      <c r="L1292" s="7" t="s">
        <v>130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  <c r="R1292" s="8">
        <v>0</v>
      </c>
      <c r="S1292" s="4">
        <f t="shared" si="127"/>
        <v>0</v>
      </c>
      <c r="T1292" s="6">
        <f t="shared" si="128"/>
        <v>0</v>
      </c>
      <c r="U1292" s="4">
        <f t="shared" si="129"/>
        <v>0</v>
      </c>
      <c r="V1292" s="6">
        <f t="shared" si="130"/>
        <v>0</v>
      </c>
      <c r="W1292" s="4">
        <f t="shared" si="131"/>
        <v>0</v>
      </c>
      <c r="X1292" s="6">
        <f t="shared" si="132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 t="s">
        <v>45</v>
      </c>
      <c r="F1293" s="7" t="s">
        <v>46</v>
      </c>
      <c r="G1293" s="7" t="s">
        <v>1269</v>
      </c>
      <c r="H1293" s="7" t="s">
        <v>1270</v>
      </c>
      <c r="I1293" s="7" t="s">
        <v>64</v>
      </c>
      <c r="J1293" s="7" t="s">
        <v>65</v>
      </c>
      <c r="K1293" s="7" t="s">
        <v>66</v>
      </c>
      <c r="L1293" s="7" t="s">
        <v>67</v>
      </c>
      <c r="M1293" s="8">
        <v>500</v>
      </c>
      <c r="N1293" s="8">
        <v>60</v>
      </c>
      <c r="O1293" s="8">
        <v>0</v>
      </c>
      <c r="P1293" s="8">
        <v>59.99</v>
      </c>
      <c r="Q1293" s="8">
        <v>59.99</v>
      </c>
      <c r="R1293" s="8">
        <v>500</v>
      </c>
      <c r="S1293" s="4">
        <f t="shared" si="127"/>
        <v>440.01</v>
      </c>
      <c r="T1293" s="6">
        <f t="shared" si="128"/>
        <v>0.12</v>
      </c>
      <c r="U1293" s="4">
        <f t="shared" si="129"/>
        <v>9.9999999999980105E-3</v>
      </c>
      <c r="V1293" s="6">
        <f t="shared" si="130"/>
        <v>0.99980000000000002</v>
      </c>
      <c r="W1293" s="4">
        <f t="shared" si="131"/>
        <v>440.01</v>
      </c>
      <c r="X1293" s="6">
        <f t="shared" si="132"/>
        <v>0.12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 t="s">
        <v>45</v>
      </c>
      <c r="F1294" s="7" t="s">
        <v>46</v>
      </c>
      <c r="G1294" s="7" t="s">
        <v>1269</v>
      </c>
      <c r="H1294" s="7" t="s">
        <v>1270</v>
      </c>
      <c r="I1294" s="7" t="s">
        <v>64</v>
      </c>
      <c r="J1294" s="7" t="s">
        <v>65</v>
      </c>
      <c r="K1294" s="7" t="s">
        <v>70</v>
      </c>
      <c r="L1294" s="7" t="s">
        <v>71</v>
      </c>
      <c r="M1294" s="8">
        <v>5500</v>
      </c>
      <c r="N1294" s="8">
        <v>5500</v>
      </c>
      <c r="O1294" s="8">
        <v>0</v>
      </c>
      <c r="P1294" s="8">
        <v>5500</v>
      </c>
      <c r="Q1294" s="8">
        <v>5500</v>
      </c>
      <c r="R1294" s="8">
        <v>5500</v>
      </c>
      <c r="S1294" s="4">
        <f t="shared" si="127"/>
        <v>0</v>
      </c>
      <c r="T1294" s="6">
        <f t="shared" si="128"/>
        <v>1</v>
      </c>
      <c r="U1294" s="4">
        <f t="shared" si="129"/>
        <v>0</v>
      </c>
      <c r="V1294" s="6">
        <f t="shared" si="130"/>
        <v>1</v>
      </c>
      <c r="W1294" s="4">
        <f t="shared" si="131"/>
        <v>0</v>
      </c>
      <c r="X1294" s="6">
        <f t="shared" si="132"/>
        <v>1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 t="s">
        <v>45</v>
      </c>
      <c r="F1295" s="7" t="s">
        <v>46</v>
      </c>
      <c r="G1295" s="7" t="s">
        <v>1269</v>
      </c>
      <c r="H1295" s="7" t="s">
        <v>1270</v>
      </c>
      <c r="I1295" s="7" t="s">
        <v>64</v>
      </c>
      <c r="J1295" s="7" t="s">
        <v>65</v>
      </c>
      <c r="K1295" s="7" t="s">
        <v>133</v>
      </c>
      <c r="L1295" s="7" t="s">
        <v>134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4">
        <f t="shared" si="127"/>
        <v>0</v>
      </c>
      <c r="T1295" s="6">
        <f t="shared" si="128"/>
        <v>0</v>
      </c>
      <c r="U1295" s="4">
        <f t="shared" si="129"/>
        <v>0</v>
      </c>
      <c r="V1295" s="6">
        <f t="shared" si="130"/>
        <v>0</v>
      </c>
      <c r="W1295" s="4">
        <f t="shared" si="131"/>
        <v>0</v>
      </c>
      <c r="X1295" s="6">
        <f t="shared" si="132"/>
        <v>0</v>
      </c>
    </row>
    <row r="1296" spans="1:24" x14ac:dyDescent="0.2">
      <c r="A1296">
        <f>IF(AND(ABS(S1296)&gt;Input!$A$3,ABS(1-T1296)&gt;Input!$A$4),MAX($A$3:A1295)+1,"")</f>
        <v>167</v>
      </c>
      <c r="B1296" t="str">
        <f>IF(AND(ABS(U1296)&gt;Input!$B$3,ABS(1-V1296)&gt;Input!$B$4),MAX($B$3:B1295)+1,"")</f>
        <v/>
      </c>
      <c r="C1296">
        <f>IF(AND(ABS(W1296)&gt;Input!$C$3,ABS(1-X1296)&gt;Input!$C$4),MAX($C$3:C1295)+1,"")</f>
        <v>178</v>
      </c>
      <c r="D1296" t="str">
        <f>IF(E1296="","",IF(AND(H1296=H1297,J1296=J1297),"",MAX($D$3:D1295)+1))</f>
        <v/>
      </c>
      <c r="E1296" s="7" t="s">
        <v>45</v>
      </c>
      <c r="F1296" s="7" t="s">
        <v>46</v>
      </c>
      <c r="G1296" s="7" t="s">
        <v>1269</v>
      </c>
      <c r="H1296" s="7" t="s">
        <v>1270</v>
      </c>
      <c r="I1296" s="7" t="s">
        <v>64</v>
      </c>
      <c r="J1296" s="7" t="s">
        <v>65</v>
      </c>
      <c r="K1296" s="7" t="s">
        <v>596</v>
      </c>
      <c r="L1296" s="7" t="s">
        <v>771</v>
      </c>
      <c r="M1296" s="8">
        <v>24500</v>
      </c>
      <c r="N1296" s="8">
        <v>70665</v>
      </c>
      <c r="O1296" s="8">
        <v>0</v>
      </c>
      <c r="P1296" s="8">
        <v>70567.5</v>
      </c>
      <c r="Q1296" s="8">
        <v>70567.5</v>
      </c>
      <c r="R1296" s="8">
        <v>49000</v>
      </c>
      <c r="S1296" s="4">
        <f t="shared" si="127"/>
        <v>-46067.5</v>
      </c>
      <c r="T1296" s="6">
        <f t="shared" si="128"/>
        <v>2.8803000000000001</v>
      </c>
      <c r="U1296" s="4">
        <f t="shared" si="129"/>
        <v>97.5</v>
      </c>
      <c r="V1296" s="6">
        <f t="shared" si="130"/>
        <v>0.99860000000000004</v>
      </c>
      <c r="W1296" s="4">
        <f t="shared" si="131"/>
        <v>-21567.5</v>
      </c>
      <c r="X1296" s="6">
        <f t="shared" si="132"/>
        <v>1.4401999999999999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>
        <f>IF(E1297="","",IF(AND(H1297=H1298,J1297=J1298),"",MAX($D$3:D1296)+1))</f>
        <v>150</v>
      </c>
      <c r="E1297" s="7" t="s">
        <v>45</v>
      </c>
      <c r="F1297" s="7" t="s">
        <v>46</v>
      </c>
      <c r="G1297" s="7" t="s">
        <v>1269</v>
      </c>
      <c r="H1297" s="7" t="s">
        <v>1270</v>
      </c>
      <c r="I1297" s="7" t="s">
        <v>64</v>
      </c>
      <c r="J1297" s="7" t="s">
        <v>65</v>
      </c>
      <c r="K1297" s="7" t="s">
        <v>1279</v>
      </c>
      <c r="L1297" s="7" t="s">
        <v>440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0</v>
      </c>
      <c r="S1297" s="4">
        <f t="shared" si="127"/>
        <v>0</v>
      </c>
      <c r="T1297" s="6">
        <f t="shared" si="128"/>
        <v>0</v>
      </c>
      <c r="U1297" s="4">
        <f t="shared" si="129"/>
        <v>0</v>
      </c>
      <c r="V1297" s="6">
        <f t="shared" si="130"/>
        <v>0</v>
      </c>
      <c r="W1297" s="4">
        <f t="shared" si="131"/>
        <v>0</v>
      </c>
      <c r="X1297" s="6">
        <f t="shared" si="132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 t="s">
        <v>45</v>
      </c>
      <c r="F1298" s="7" t="s">
        <v>46</v>
      </c>
      <c r="G1298" s="7" t="s">
        <v>1269</v>
      </c>
      <c r="H1298" s="7" t="s">
        <v>1270</v>
      </c>
      <c r="I1298" s="7" t="s">
        <v>74</v>
      </c>
      <c r="J1298" s="7" t="s">
        <v>75</v>
      </c>
      <c r="K1298" s="7" t="s">
        <v>76</v>
      </c>
      <c r="L1298" s="7" t="s">
        <v>77</v>
      </c>
      <c r="M1298" s="8">
        <v>1400</v>
      </c>
      <c r="N1298" s="8">
        <v>1929</v>
      </c>
      <c r="O1298" s="8">
        <v>0</v>
      </c>
      <c r="P1298" s="8">
        <v>2403.66</v>
      </c>
      <c r="Q1298" s="8">
        <v>2403.66</v>
      </c>
      <c r="R1298" s="8">
        <v>1400</v>
      </c>
      <c r="S1298" s="4">
        <f t="shared" si="127"/>
        <v>-1003.6599999999999</v>
      </c>
      <c r="T1298" s="6">
        <f t="shared" si="128"/>
        <v>1.7169000000000001</v>
      </c>
      <c r="U1298" s="4">
        <f t="shared" si="129"/>
        <v>-474.65999999999985</v>
      </c>
      <c r="V1298" s="6">
        <f t="shared" si="130"/>
        <v>1.2461</v>
      </c>
      <c r="W1298" s="4">
        <f t="shared" si="131"/>
        <v>-1003.6599999999999</v>
      </c>
      <c r="X1298" s="6">
        <f t="shared" si="132"/>
        <v>1.7169000000000001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 t="s">
        <v>45</v>
      </c>
      <c r="F1299" s="7" t="s">
        <v>46</v>
      </c>
      <c r="G1299" s="7" t="s">
        <v>1269</v>
      </c>
      <c r="H1299" s="7" t="s">
        <v>1270</v>
      </c>
      <c r="I1299" s="7" t="s">
        <v>74</v>
      </c>
      <c r="J1299" s="7" t="s">
        <v>75</v>
      </c>
      <c r="K1299" s="7" t="s">
        <v>141</v>
      </c>
      <c r="L1299" s="7" t="s">
        <v>278</v>
      </c>
      <c r="M1299" s="8">
        <v>14000</v>
      </c>
      <c r="N1299" s="8">
        <v>20000</v>
      </c>
      <c r="O1299" s="8">
        <v>0</v>
      </c>
      <c r="P1299" s="8">
        <v>18761.72</v>
      </c>
      <c r="Q1299" s="8">
        <v>18761.72</v>
      </c>
      <c r="R1299" s="8">
        <v>15000</v>
      </c>
      <c r="S1299" s="4">
        <f t="shared" si="127"/>
        <v>-4761.7200000000012</v>
      </c>
      <c r="T1299" s="6">
        <f t="shared" si="128"/>
        <v>1.3401000000000001</v>
      </c>
      <c r="U1299" s="4">
        <f t="shared" si="129"/>
        <v>1238.2799999999988</v>
      </c>
      <c r="V1299" s="6">
        <f t="shared" si="130"/>
        <v>0.93810000000000004</v>
      </c>
      <c r="W1299" s="4">
        <f t="shared" si="131"/>
        <v>-3761.7200000000012</v>
      </c>
      <c r="X1299" s="6">
        <f t="shared" si="132"/>
        <v>1.2507999999999999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 t="s">
        <v>45</v>
      </c>
      <c r="F1300" s="7" t="s">
        <v>46</v>
      </c>
      <c r="G1300" s="7" t="s">
        <v>1269</v>
      </c>
      <c r="H1300" s="7" t="s">
        <v>1270</v>
      </c>
      <c r="I1300" s="7" t="s">
        <v>74</v>
      </c>
      <c r="J1300" s="7" t="s">
        <v>75</v>
      </c>
      <c r="K1300" s="7" t="s">
        <v>697</v>
      </c>
      <c r="L1300" s="7" t="s">
        <v>698</v>
      </c>
      <c r="M1300" s="8">
        <v>4000</v>
      </c>
      <c r="N1300" s="8">
        <v>4000</v>
      </c>
      <c r="O1300" s="8">
        <v>0</v>
      </c>
      <c r="P1300" s="8">
        <v>3961.46</v>
      </c>
      <c r="Q1300" s="8">
        <v>3961.46</v>
      </c>
      <c r="R1300" s="8">
        <v>4000</v>
      </c>
      <c r="S1300" s="4">
        <f t="shared" si="127"/>
        <v>38.539999999999964</v>
      </c>
      <c r="T1300" s="6">
        <f t="shared" si="128"/>
        <v>0.99039999999999995</v>
      </c>
      <c r="U1300" s="4">
        <f t="shared" si="129"/>
        <v>38.539999999999964</v>
      </c>
      <c r="V1300" s="6">
        <f t="shared" si="130"/>
        <v>0.99039999999999995</v>
      </c>
      <c r="W1300" s="4">
        <f t="shared" si="131"/>
        <v>38.539999999999964</v>
      </c>
      <c r="X1300" s="6">
        <f t="shared" si="132"/>
        <v>0.99039999999999995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 t="s">
        <v>45</v>
      </c>
      <c r="F1301" s="7" t="s">
        <v>46</v>
      </c>
      <c r="G1301" s="7" t="s">
        <v>1269</v>
      </c>
      <c r="H1301" s="7" t="s">
        <v>1270</v>
      </c>
      <c r="I1301" s="7" t="s">
        <v>74</v>
      </c>
      <c r="J1301" s="7" t="s">
        <v>75</v>
      </c>
      <c r="K1301" s="7" t="s">
        <v>281</v>
      </c>
      <c r="L1301" s="7" t="s">
        <v>182</v>
      </c>
      <c r="M1301" s="8">
        <v>1600</v>
      </c>
      <c r="N1301" s="8">
        <v>1511</v>
      </c>
      <c r="O1301" s="8">
        <v>0</v>
      </c>
      <c r="P1301" s="8">
        <v>1511</v>
      </c>
      <c r="Q1301" s="8">
        <v>1511</v>
      </c>
      <c r="R1301" s="8">
        <v>1600</v>
      </c>
      <c r="S1301" s="4">
        <f t="shared" si="127"/>
        <v>89</v>
      </c>
      <c r="T1301" s="6">
        <f t="shared" si="128"/>
        <v>0.94440000000000002</v>
      </c>
      <c r="U1301" s="4">
        <f t="shared" si="129"/>
        <v>0</v>
      </c>
      <c r="V1301" s="6">
        <f t="shared" si="130"/>
        <v>1</v>
      </c>
      <c r="W1301" s="4">
        <f t="shared" si="131"/>
        <v>89</v>
      </c>
      <c r="X1301" s="6">
        <f t="shared" si="132"/>
        <v>0.94440000000000002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 t="s">
        <v>45</v>
      </c>
      <c r="F1302" s="7" t="s">
        <v>46</v>
      </c>
      <c r="G1302" s="7" t="s">
        <v>1269</v>
      </c>
      <c r="H1302" s="7" t="s">
        <v>1270</v>
      </c>
      <c r="I1302" s="7" t="s">
        <v>74</v>
      </c>
      <c r="J1302" s="7" t="s">
        <v>75</v>
      </c>
      <c r="K1302" s="7" t="s">
        <v>80</v>
      </c>
      <c r="L1302" s="7" t="s">
        <v>1280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  <c r="R1302" s="8">
        <v>0</v>
      </c>
      <c r="S1302" s="4">
        <f t="shared" si="127"/>
        <v>0</v>
      </c>
      <c r="T1302" s="6">
        <f t="shared" si="128"/>
        <v>0</v>
      </c>
      <c r="U1302" s="4">
        <f t="shared" si="129"/>
        <v>0</v>
      </c>
      <c r="V1302" s="6">
        <f t="shared" si="130"/>
        <v>0</v>
      </c>
      <c r="W1302" s="4">
        <f t="shared" si="131"/>
        <v>0</v>
      </c>
      <c r="X1302" s="6">
        <f t="shared" si="132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 t="s">
        <v>45</v>
      </c>
      <c r="F1303" s="7" t="s">
        <v>46</v>
      </c>
      <c r="G1303" s="7" t="s">
        <v>1269</v>
      </c>
      <c r="H1303" s="7" t="s">
        <v>1270</v>
      </c>
      <c r="I1303" s="7" t="s">
        <v>74</v>
      </c>
      <c r="J1303" s="7" t="s">
        <v>75</v>
      </c>
      <c r="K1303" s="7" t="s">
        <v>82</v>
      </c>
      <c r="L1303" s="7" t="s">
        <v>950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0</v>
      </c>
      <c r="S1303" s="4">
        <f t="shared" si="127"/>
        <v>0</v>
      </c>
      <c r="T1303" s="6">
        <f t="shared" si="128"/>
        <v>0</v>
      </c>
      <c r="U1303" s="4">
        <f t="shared" si="129"/>
        <v>0</v>
      </c>
      <c r="V1303" s="6">
        <f t="shared" si="130"/>
        <v>0</v>
      </c>
      <c r="W1303" s="4">
        <f t="shared" si="131"/>
        <v>0</v>
      </c>
      <c r="X1303" s="6">
        <f t="shared" si="132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 t="s">
        <v>45</v>
      </c>
      <c r="F1304" s="7" t="s">
        <v>46</v>
      </c>
      <c r="G1304" s="7" t="s">
        <v>1269</v>
      </c>
      <c r="H1304" s="7" t="s">
        <v>1270</v>
      </c>
      <c r="I1304" s="7" t="s">
        <v>74</v>
      </c>
      <c r="J1304" s="7" t="s">
        <v>75</v>
      </c>
      <c r="K1304" s="7" t="s">
        <v>84</v>
      </c>
      <c r="L1304" s="7" t="s">
        <v>85</v>
      </c>
      <c r="M1304" s="8">
        <v>2000</v>
      </c>
      <c r="N1304" s="8">
        <v>1000</v>
      </c>
      <c r="O1304" s="8">
        <v>0</v>
      </c>
      <c r="P1304" s="8">
        <v>704.75</v>
      </c>
      <c r="Q1304" s="8">
        <v>704.75</v>
      </c>
      <c r="R1304" s="8">
        <v>2000</v>
      </c>
      <c r="S1304" s="4">
        <f t="shared" si="127"/>
        <v>1295.25</v>
      </c>
      <c r="T1304" s="6">
        <f t="shared" si="128"/>
        <v>0.35239999999999999</v>
      </c>
      <c r="U1304" s="4">
        <f t="shared" si="129"/>
        <v>295.25</v>
      </c>
      <c r="V1304" s="6">
        <f t="shared" si="130"/>
        <v>0.70479999999999998</v>
      </c>
      <c r="W1304" s="4">
        <f t="shared" si="131"/>
        <v>1295.25</v>
      </c>
      <c r="X1304" s="6">
        <f t="shared" si="132"/>
        <v>0.35239999999999999</v>
      </c>
    </row>
    <row r="1305" spans="1:24" x14ac:dyDescent="0.2">
      <c r="A1305">
        <f>IF(AND(ABS(S1305)&gt;Input!$A$3,ABS(1-T1305)&gt;Input!$A$4),MAX($A$3:A1304)+1,"")</f>
        <v>168</v>
      </c>
      <c r="B1305" t="str">
        <f>IF(AND(ABS(U1305)&gt;Input!$B$3,ABS(1-V1305)&gt;Input!$B$4),MAX($B$3:B1304)+1,"")</f>
        <v/>
      </c>
      <c r="C1305">
        <f>IF(AND(ABS(W1305)&gt;Input!$C$3,ABS(1-X1305)&gt;Input!$C$4),MAX($C$3:C1304)+1,"")</f>
        <v>179</v>
      </c>
      <c r="D1305" t="str">
        <f>IF(E1305="","",IF(AND(H1305=H1306,J1305=J1306),"",MAX($D$3:D1304)+1))</f>
        <v/>
      </c>
      <c r="E1305" s="7" t="s">
        <v>45</v>
      </c>
      <c r="F1305" s="7" t="s">
        <v>46</v>
      </c>
      <c r="G1305" s="7" t="s">
        <v>1269</v>
      </c>
      <c r="H1305" s="7" t="s">
        <v>1270</v>
      </c>
      <c r="I1305" s="7" t="s">
        <v>74</v>
      </c>
      <c r="J1305" s="7" t="s">
        <v>75</v>
      </c>
      <c r="K1305" s="7" t="s">
        <v>535</v>
      </c>
      <c r="L1305" s="7" t="s">
        <v>1281</v>
      </c>
      <c r="M1305" s="8">
        <v>223078</v>
      </c>
      <c r="N1305" s="8">
        <v>215078</v>
      </c>
      <c r="O1305" s="8">
        <v>0</v>
      </c>
      <c r="P1305" s="8">
        <v>206012.95</v>
      </c>
      <c r="Q1305" s="8">
        <v>206012.95</v>
      </c>
      <c r="R1305" s="8">
        <v>223078</v>
      </c>
      <c r="S1305" s="4">
        <f t="shared" si="127"/>
        <v>17065.049999999988</v>
      </c>
      <c r="T1305" s="6">
        <f t="shared" si="128"/>
        <v>0.92349999999999999</v>
      </c>
      <c r="U1305" s="4">
        <f t="shared" si="129"/>
        <v>9065.0499999999884</v>
      </c>
      <c r="V1305" s="6">
        <f t="shared" si="130"/>
        <v>0.95789999999999997</v>
      </c>
      <c r="W1305" s="4">
        <f t="shared" si="131"/>
        <v>17065.049999999988</v>
      </c>
      <c r="X1305" s="6">
        <f t="shared" si="132"/>
        <v>0.92349999999999999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 t="s">
        <v>45</v>
      </c>
      <c r="F1306" s="7" t="s">
        <v>46</v>
      </c>
      <c r="G1306" s="7" t="s">
        <v>1269</v>
      </c>
      <c r="H1306" s="7" t="s">
        <v>1270</v>
      </c>
      <c r="I1306" s="7" t="s">
        <v>74</v>
      </c>
      <c r="J1306" s="7" t="s">
        <v>75</v>
      </c>
      <c r="K1306" s="7" t="s">
        <v>1282</v>
      </c>
      <c r="L1306" s="7" t="s">
        <v>1283</v>
      </c>
      <c r="M1306" s="8">
        <v>165000</v>
      </c>
      <c r="N1306" s="8">
        <v>165000</v>
      </c>
      <c r="O1306" s="8">
        <v>0</v>
      </c>
      <c r="P1306" s="8">
        <v>155640.57</v>
      </c>
      <c r="Q1306" s="8">
        <v>155640.57</v>
      </c>
      <c r="R1306" s="8">
        <v>165000</v>
      </c>
      <c r="S1306" s="4">
        <f t="shared" si="127"/>
        <v>9359.429999999993</v>
      </c>
      <c r="T1306" s="6">
        <f t="shared" si="128"/>
        <v>0.94330000000000003</v>
      </c>
      <c r="U1306" s="4">
        <f t="shared" si="129"/>
        <v>9359.429999999993</v>
      </c>
      <c r="V1306" s="6">
        <f t="shared" si="130"/>
        <v>0.94330000000000003</v>
      </c>
      <c r="W1306" s="4">
        <f t="shared" si="131"/>
        <v>9359.429999999993</v>
      </c>
      <c r="X1306" s="6">
        <f t="shared" si="132"/>
        <v>0.94330000000000003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 t="s">
        <v>45</v>
      </c>
      <c r="F1307" s="7" t="s">
        <v>46</v>
      </c>
      <c r="G1307" s="7" t="s">
        <v>1269</v>
      </c>
      <c r="H1307" s="7" t="s">
        <v>1270</v>
      </c>
      <c r="I1307" s="7" t="s">
        <v>74</v>
      </c>
      <c r="J1307" s="7" t="s">
        <v>75</v>
      </c>
      <c r="K1307" s="7" t="s">
        <v>882</v>
      </c>
      <c r="L1307" s="7" t="s">
        <v>1284</v>
      </c>
      <c r="M1307" s="8">
        <v>305000</v>
      </c>
      <c r="N1307" s="8">
        <v>310000</v>
      </c>
      <c r="O1307" s="8">
        <v>0</v>
      </c>
      <c r="P1307" s="8">
        <v>305219.59999999998</v>
      </c>
      <c r="Q1307" s="8">
        <v>305219.59999999998</v>
      </c>
      <c r="R1307" s="8">
        <v>305000</v>
      </c>
      <c r="S1307" s="4">
        <f t="shared" si="127"/>
        <v>-219.59999999997672</v>
      </c>
      <c r="T1307" s="6">
        <f t="shared" si="128"/>
        <v>1.0006999999999999</v>
      </c>
      <c r="U1307" s="4">
        <f t="shared" si="129"/>
        <v>4780.4000000000233</v>
      </c>
      <c r="V1307" s="6">
        <f t="shared" si="130"/>
        <v>0.98460000000000003</v>
      </c>
      <c r="W1307" s="4">
        <f t="shared" si="131"/>
        <v>-219.59999999997672</v>
      </c>
      <c r="X1307" s="6">
        <f t="shared" si="132"/>
        <v>1.0006999999999999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 t="s">
        <v>45</v>
      </c>
      <c r="F1308" s="7" t="s">
        <v>46</v>
      </c>
      <c r="G1308" s="7" t="s">
        <v>1269</v>
      </c>
      <c r="H1308" s="7" t="s">
        <v>1270</v>
      </c>
      <c r="I1308" s="7" t="s">
        <v>74</v>
      </c>
      <c r="J1308" s="7" t="s">
        <v>75</v>
      </c>
      <c r="K1308" s="7" t="s">
        <v>891</v>
      </c>
      <c r="L1308" s="7" t="s">
        <v>1285</v>
      </c>
      <c r="M1308" s="8">
        <v>15000</v>
      </c>
      <c r="N1308" s="8">
        <v>6000</v>
      </c>
      <c r="O1308" s="8">
        <v>0</v>
      </c>
      <c r="P1308" s="8">
        <v>6024.5</v>
      </c>
      <c r="Q1308" s="8">
        <v>6024.5</v>
      </c>
      <c r="R1308" s="8">
        <v>15000</v>
      </c>
      <c r="S1308" s="4">
        <f t="shared" si="127"/>
        <v>8975.5</v>
      </c>
      <c r="T1308" s="6">
        <f t="shared" si="128"/>
        <v>0.40160000000000001</v>
      </c>
      <c r="U1308" s="4">
        <f t="shared" si="129"/>
        <v>-24.5</v>
      </c>
      <c r="V1308" s="6">
        <f t="shared" si="130"/>
        <v>1.0041</v>
      </c>
      <c r="W1308" s="4">
        <f t="shared" si="131"/>
        <v>8975.5</v>
      </c>
      <c r="X1308" s="6">
        <f t="shared" si="132"/>
        <v>0.40160000000000001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 t="s">
        <v>45</v>
      </c>
      <c r="F1309" s="7" t="s">
        <v>46</v>
      </c>
      <c r="G1309" s="7" t="s">
        <v>1269</v>
      </c>
      <c r="H1309" s="7" t="s">
        <v>1270</v>
      </c>
      <c r="I1309" s="7" t="s">
        <v>74</v>
      </c>
      <c r="J1309" s="7" t="s">
        <v>75</v>
      </c>
      <c r="K1309" s="7" t="s">
        <v>287</v>
      </c>
      <c r="L1309" s="7" t="s">
        <v>1286</v>
      </c>
      <c r="M1309" s="8">
        <v>25000</v>
      </c>
      <c r="N1309" s="8">
        <v>25000</v>
      </c>
      <c r="O1309" s="8">
        <v>0</v>
      </c>
      <c r="P1309" s="8">
        <v>19613.02</v>
      </c>
      <c r="Q1309" s="8">
        <v>19613.02</v>
      </c>
      <c r="R1309" s="8">
        <v>25000</v>
      </c>
      <c r="S1309" s="4">
        <f t="shared" si="127"/>
        <v>5386.98</v>
      </c>
      <c r="T1309" s="6">
        <f t="shared" si="128"/>
        <v>0.78449999999999998</v>
      </c>
      <c r="U1309" s="4">
        <f t="shared" si="129"/>
        <v>5386.98</v>
      </c>
      <c r="V1309" s="6">
        <f t="shared" si="130"/>
        <v>0.78449999999999998</v>
      </c>
      <c r="W1309" s="4">
        <f t="shared" si="131"/>
        <v>5386.98</v>
      </c>
      <c r="X1309" s="6">
        <f t="shared" si="132"/>
        <v>0.78449999999999998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 t="s">
        <v>45</v>
      </c>
      <c r="F1310" s="7" t="s">
        <v>46</v>
      </c>
      <c r="G1310" s="7" t="s">
        <v>1269</v>
      </c>
      <c r="H1310" s="7" t="s">
        <v>1270</v>
      </c>
      <c r="I1310" s="7" t="s">
        <v>74</v>
      </c>
      <c r="J1310" s="7" t="s">
        <v>75</v>
      </c>
      <c r="K1310" s="7" t="s">
        <v>484</v>
      </c>
      <c r="L1310" s="7" t="s">
        <v>620</v>
      </c>
      <c r="M1310" s="8">
        <v>1500</v>
      </c>
      <c r="N1310" s="8">
        <v>1500</v>
      </c>
      <c r="O1310" s="8">
        <v>0</v>
      </c>
      <c r="P1310" s="8">
        <v>1498.36</v>
      </c>
      <c r="Q1310" s="8">
        <v>1498.36</v>
      </c>
      <c r="R1310" s="8">
        <v>1500</v>
      </c>
      <c r="S1310" s="4">
        <f t="shared" si="127"/>
        <v>1.6400000000001</v>
      </c>
      <c r="T1310" s="6">
        <f t="shared" si="128"/>
        <v>0.99890000000000001</v>
      </c>
      <c r="U1310" s="4">
        <f t="shared" si="129"/>
        <v>1.6400000000001</v>
      </c>
      <c r="V1310" s="6">
        <f t="shared" si="130"/>
        <v>0.99890000000000001</v>
      </c>
      <c r="W1310" s="4">
        <f t="shared" si="131"/>
        <v>1.6400000000001</v>
      </c>
      <c r="X1310" s="6">
        <f t="shared" si="132"/>
        <v>0.99890000000000001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 t="s">
        <v>45</v>
      </c>
      <c r="F1311" s="7" t="s">
        <v>46</v>
      </c>
      <c r="G1311" s="7" t="s">
        <v>1269</v>
      </c>
      <c r="H1311" s="7" t="s">
        <v>1270</v>
      </c>
      <c r="I1311" s="7" t="s">
        <v>74</v>
      </c>
      <c r="J1311" s="7" t="s">
        <v>75</v>
      </c>
      <c r="K1311" s="7" t="s">
        <v>337</v>
      </c>
      <c r="L1311" s="7" t="s">
        <v>93</v>
      </c>
      <c r="M1311" s="8">
        <v>3500</v>
      </c>
      <c r="N1311" s="8">
        <v>3500</v>
      </c>
      <c r="O1311" s="8">
        <v>0</v>
      </c>
      <c r="P1311" s="8">
        <v>2360</v>
      </c>
      <c r="Q1311" s="8">
        <v>2360</v>
      </c>
      <c r="R1311" s="8">
        <v>3500</v>
      </c>
      <c r="S1311" s="4">
        <f t="shared" si="127"/>
        <v>1140</v>
      </c>
      <c r="T1311" s="6">
        <f t="shared" si="128"/>
        <v>0.67430000000000001</v>
      </c>
      <c r="U1311" s="4">
        <f t="shared" si="129"/>
        <v>1140</v>
      </c>
      <c r="V1311" s="6">
        <f t="shared" si="130"/>
        <v>0.67430000000000001</v>
      </c>
      <c r="W1311" s="4">
        <f t="shared" si="131"/>
        <v>1140</v>
      </c>
      <c r="X1311" s="6">
        <f t="shared" si="132"/>
        <v>0.67430000000000001</v>
      </c>
    </row>
    <row r="1312" spans="1:24" x14ac:dyDescent="0.2">
      <c r="A1312">
        <f>IF(AND(ABS(S1312)&gt;Input!$A$3,ABS(1-T1312)&gt;Input!$A$4),MAX($A$3:A1311)+1,"")</f>
        <v>169</v>
      </c>
      <c r="B1312" t="str">
        <f>IF(AND(ABS(U1312)&gt;Input!$B$3,ABS(1-V1312)&gt;Input!$B$4),MAX($B$3:B1311)+1,"")</f>
        <v/>
      </c>
      <c r="C1312">
        <f>IF(AND(ABS(W1312)&gt;Input!$C$3,ABS(1-X1312)&gt;Input!$C$4),MAX($C$3:C1311)+1,"")</f>
        <v>180</v>
      </c>
      <c r="D1312" t="str">
        <f>IF(E1312="","",IF(AND(H1312=H1313,J1312=J1313),"",MAX($D$3:D1311)+1))</f>
        <v/>
      </c>
      <c r="E1312" s="7" t="s">
        <v>45</v>
      </c>
      <c r="F1312" s="7" t="s">
        <v>46</v>
      </c>
      <c r="G1312" s="7" t="s">
        <v>1269</v>
      </c>
      <c r="H1312" s="7" t="s">
        <v>1270</v>
      </c>
      <c r="I1312" s="7" t="s">
        <v>74</v>
      </c>
      <c r="J1312" s="7" t="s">
        <v>75</v>
      </c>
      <c r="K1312" s="7" t="s">
        <v>152</v>
      </c>
      <c r="L1312" s="7" t="s">
        <v>1287</v>
      </c>
      <c r="M1312" s="8">
        <v>20000</v>
      </c>
      <c r="N1312" s="8">
        <v>5000</v>
      </c>
      <c r="O1312" s="8">
        <v>0</v>
      </c>
      <c r="P1312" s="8">
        <v>4538</v>
      </c>
      <c r="Q1312" s="8">
        <v>4538</v>
      </c>
      <c r="R1312" s="8">
        <v>20000</v>
      </c>
      <c r="S1312" s="4">
        <f t="shared" si="127"/>
        <v>15462</v>
      </c>
      <c r="T1312" s="6">
        <f t="shared" si="128"/>
        <v>0.22689999999999999</v>
      </c>
      <c r="U1312" s="4">
        <f t="shared" si="129"/>
        <v>462</v>
      </c>
      <c r="V1312" s="6">
        <f t="shared" si="130"/>
        <v>0.90759999999999996</v>
      </c>
      <c r="W1312" s="4">
        <f t="shared" si="131"/>
        <v>15462</v>
      </c>
      <c r="X1312" s="6">
        <f t="shared" si="132"/>
        <v>0.22689999999999999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 t="s">
        <v>45</v>
      </c>
      <c r="F1313" s="7" t="s">
        <v>46</v>
      </c>
      <c r="G1313" s="7" t="s">
        <v>1269</v>
      </c>
      <c r="H1313" s="7" t="s">
        <v>1270</v>
      </c>
      <c r="I1313" s="7" t="s">
        <v>74</v>
      </c>
      <c r="J1313" s="7" t="s">
        <v>75</v>
      </c>
      <c r="K1313" s="7" t="s">
        <v>1288</v>
      </c>
      <c r="L1313" s="7" t="s">
        <v>1289</v>
      </c>
      <c r="M1313" s="8">
        <v>3000</v>
      </c>
      <c r="N1313" s="8">
        <v>3000</v>
      </c>
      <c r="O1313" s="8">
        <v>0</v>
      </c>
      <c r="P1313" s="8">
        <v>1999.54</v>
      </c>
      <c r="Q1313" s="8">
        <v>1999.54</v>
      </c>
      <c r="R1313" s="8">
        <v>3000</v>
      </c>
      <c r="S1313" s="4">
        <f t="shared" si="127"/>
        <v>1000.46</v>
      </c>
      <c r="T1313" s="6">
        <f t="shared" si="128"/>
        <v>0.66649999999999998</v>
      </c>
      <c r="U1313" s="4">
        <f t="shared" si="129"/>
        <v>1000.46</v>
      </c>
      <c r="V1313" s="6">
        <f t="shared" si="130"/>
        <v>0.66649999999999998</v>
      </c>
      <c r="W1313" s="4">
        <f t="shared" si="131"/>
        <v>1000.46</v>
      </c>
      <c r="X1313" s="6">
        <f t="shared" si="132"/>
        <v>0.66649999999999998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 t="s">
        <v>45</v>
      </c>
      <c r="F1314" s="7" t="s">
        <v>46</v>
      </c>
      <c r="G1314" s="7" t="s">
        <v>1269</v>
      </c>
      <c r="H1314" s="7" t="s">
        <v>1270</v>
      </c>
      <c r="I1314" s="7" t="s">
        <v>74</v>
      </c>
      <c r="J1314" s="7" t="s">
        <v>75</v>
      </c>
      <c r="K1314" s="7" t="s">
        <v>1179</v>
      </c>
      <c r="L1314" s="7" t="s">
        <v>1290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  <c r="R1314" s="8">
        <v>0</v>
      </c>
      <c r="S1314" s="4">
        <f t="shared" si="127"/>
        <v>0</v>
      </c>
      <c r="T1314" s="6">
        <f t="shared" si="128"/>
        <v>0</v>
      </c>
      <c r="U1314" s="4">
        <f t="shared" si="129"/>
        <v>0</v>
      </c>
      <c r="V1314" s="6">
        <f t="shared" si="130"/>
        <v>0</v>
      </c>
      <c r="W1314" s="4">
        <f t="shared" si="131"/>
        <v>0</v>
      </c>
      <c r="X1314" s="6">
        <f t="shared" si="132"/>
        <v>0</v>
      </c>
    </row>
    <row r="1315" spans="1:24" x14ac:dyDescent="0.2">
      <c r="A1315">
        <f>IF(AND(ABS(S1315)&gt;Input!$A$3,ABS(1-T1315)&gt;Input!$A$4),MAX($A$3:A1314)+1,"")</f>
        <v>170</v>
      </c>
      <c r="B1315" t="str">
        <f>IF(AND(ABS(U1315)&gt;Input!$B$3,ABS(1-V1315)&gt;Input!$B$4),MAX($B$3:B1314)+1,"")</f>
        <v/>
      </c>
      <c r="C1315">
        <f>IF(AND(ABS(W1315)&gt;Input!$C$3,ABS(1-X1315)&gt;Input!$C$4),MAX($C$3:C1314)+1,"")</f>
        <v>181</v>
      </c>
      <c r="D1315" t="str">
        <f>IF(E1315="","",IF(AND(H1315=H1316,J1315=J1316),"",MAX($D$3:D1314)+1))</f>
        <v/>
      </c>
      <c r="E1315" s="7" t="s">
        <v>45</v>
      </c>
      <c r="F1315" s="7" t="s">
        <v>46</v>
      </c>
      <c r="G1315" s="7" t="s">
        <v>1269</v>
      </c>
      <c r="H1315" s="7" t="s">
        <v>1270</v>
      </c>
      <c r="I1315" s="7" t="s">
        <v>74</v>
      </c>
      <c r="J1315" s="7" t="s">
        <v>75</v>
      </c>
      <c r="K1315" s="7" t="s">
        <v>154</v>
      </c>
      <c r="L1315" s="7" t="s">
        <v>155</v>
      </c>
      <c r="M1315" s="8">
        <v>1200</v>
      </c>
      <c r="N1315" s="8">
        <v>15200</v>
      </c>
      <c r="O1315" s="8">
        <v>13235</v>
      </c>
      <c r="P1315" s="8">
        <v>1071.73</v>
      </c>
      <c r="Q1315" s="8">
        <v>1071.73</v>
      </c>
      <c r="R1315" s="8">
        <v>1200</v>
      </c>
      <c r="S1315" s="4">
        <f t="shared" si="127"/>
        <v>-13106.73</v>
      </c>
      <c r="T1315" s="6">
        <f t="shared" si="128"/>
        <v>11.9223</v>
      </c>
      <c r="U1315" s="4">
        <f t="shared" si="129"/>
        <v>893.27</v>
      </c>
      <c r="V1315" s="6">
        <f t="shared" si="130"/>
        <v>0.94120000000000004</v>
      </c>
      <c r="W1315" s="4">
        <f t="shared" si="131"/>
        <v>-13106.73</v>
      </c>
      <c r="X1315" s="6">
        <f t="shared" si="132"/>
        <v>11.9223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 t="s">
        <v>45</v>
      </c>
      <c r="F1316" s="7" t="s">
        <v>46</v>
      </c>
      <c r="G1316" s="7" t="s">
        <v>1269</v>
      </c>
      <c r="H1316" s="7" t="s">
        <v>1270</v>
      </c>
      <c r="I1316" s="7" t="s">
        <v>74</v>
      </c>
      <c r="J1316" s="7" t="s">
        <v>75</v>
      </c>
      <c r="K1316" s="7" t="s">
        <v>86</v>
      </c>
      <c r="L1316" s="7" t="s">
        <v>87</v>
      </c>
      <c r="M1316" s="8">
        <v>800</v>
      </c>
      <c r="N1316" s="8">
        <v>800</v>
      </c>
      <c r="O1316" s="8">
        <v>0</v>
      </c>
      <c r="P1316" s="8">
        <v>400.81</v>
      </c>
      <c r="Q1316" s="8">
        <v>400.81</v>
      </c>
      <c r="R1316" s="8">
        <v>800</v>
      </c>
      <c r="S1316" s="4">
        <f t="shared" si="127"/>
        <v>399.19</v>
      </c>
      <c r="T1316" s="6">
        <f t="shared" si="128"/>
        <v>0.501</v>
      </c>
      <c r="U1316" s="4">
        <f t="shared" si="129"/>
        <v>399.19</v>
      </c>
      <c r="V1316" s="6">
        <f t="shared" si="130"/>
        <v>0.501</v>
      </c>
      <c r="W1316" s="4">
        <f t="shared" si="131"/>
        <v>399.19</v>
      </c>
      <c r="X1316" s="6">
        <f t="shared" si="132"/>
        <v>0.501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 t="s">
        <v>45</v>
      </c>
      <c r="F1317" s="7" t="s">
        <v>46</v>
      </c>
      <c r="G1317" s="7" t="s">
        <v>1269</v>
      </c>
      <c r="H1317" s="7" t="s">
        <v>1270</v>
      </c>
      <c r="I1317" s="7" t="s">
        <v>74</v>
      </c>
      <c r="J1317" s="7" t="s">
        <v>75</v>
      </c>
      <c r="K1317" s="7" t="s">
        <v>183</v>
      </c>
      <c r="L1317" s="7" t="s">
        <v>184</v>
      </c>
      <c r="M1317" s="8">
        <v>12900</v>
      </c>
      <c r="N1317" s="8">
        <v>12900</v>
      </c>
      <c r="O1317" s="8">
        <v>0</v>
      </c>
      <c r="P1317" s="8">
        <v>12900</v>
      </c>
      <c r="Q1317" s="8">
        <v>12900</v>
      </c>
      <c r="R1317" s="8">
        <v>12900</v>
      </c>
      <c r="S1317" s="4">
        <f t="shared" si="127"/>
        <v>0</v>
      </c>
      <c r="T1317" s="6">
        <f t="shared" si="128"/>
        <v>1</v>
      </c>
      <c r="U1317" s="4">
        <f t="shared" si="129"/>
        <v>0</v>
      </c>
      <c r="V1317" s="6">
        <f t="shared" si="130"/>
        <v>1</v>
      </c>
      <c r="W1317" s="4">
        <f t="shared" si="131"/>
        <v>0</v>
      </c>
      <c r="X1317" s="6">
        <f t="shared" si="132"/>
        <v>1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 t="s">
        <v>45</v>
      </c>
      <c r="F1318" s="7" t="s">
        <v>46</v>
      </c>
      <c r="G1318" s="7" t="s">
        <v>1269</v>
      </c>
      <c r="H1318" s="7" t="s">
        <v>1270</v>
      </c>
      <c r="I1318" s="7" t="s">
        <v>74</v>
      </c>
      <c r="J1318" s="7" t="s">
        <v>75</v>
      </c>
      <c r="K1318" s="7" t="s">
        <v>367</v>
      </c>
      <c r="L1318" s="7" t="s">
        <v>368</v>
      </c>
      <c r="M1318" s="8">
        <v>15000</v>
      </c>
      <c r="N1318" s="8">
        <v>12000</v>
      </c>
      <c r="O1318" s="8">
        <v>0</v>
      </c>
      <c r="P1318" s="8">
        <v>10498.17</v>
      </c>
      <c r="Q1318" s="8">
        <v>10498.17</v>
      </c>
      <c r="R1318" s="8">
        <v>13000</v>
      </c>
      <c r="S1318" s="4">
        <f t="shared" si="127"/>
        <v>4501.83</v>
      </c>
      <c r="T1318" s="6">
        <f t="shared" si="128"/>
        <v>0.69989999999999997</v>
      </c>
      <c r="U1318" s="4">
        <f t="shared" si="129"/>
        <v>1501.83</v>
      </c>
      <c r="V1318" s="6">
        <f t="shared" si="130"/>
        <v>0.87480000000000002</v>
      </c>
      <c r="W1318" s="4">
        <f t="shared" si="131"/>
        <v>2501.83</v>
      </c>
      <c r="X1318" s="6">
        <f t="shared" si="132"/>
        <v>0.80759999999999998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 t="s">
        <v>45</v>
      </c>
      <c r="F1319" s="7" t="s">
        <v>46</v>
      </c>
      <c r="G1319" s="7" t="s">
        <v>1269</v>
      </c>
      <c r="H1319" s="7" t="s">
        <v>1270</v>
      </c>
      <c r="I1319" s="7" t="s">
        <v>74</v>
      </c>
      <c r="J1319" s="7" t="s">
        <v>75</v>
      </c>
      <c r="K1319" s="7" t="s">
        <v>375</v>
      </c>
      <c r="L1319" s="7" t="s">
        <v>1291</v>
      </c>
      <c r="M1319" s="8">
        <v>30000</v>
      </c>
      <c r="N1319" s="8">
        <v>30000</v>
      </c>
      <c r="O1319" s="8">
        <v>0</v>
      </c>
      <c r="P1319" s="8">
        <v>22315.66</v>
      </c>
      <c r="Q1319" s="8">
        <v>22315.66</v>
      </c>
      <c r="R1319" s="8">
        <v>32000</v>
      </c>
      <c r="S1319" s="4">
        <f t="shared" si="127"/>
        <v>7684.34</v>
      </c>
      <c r="T1319" s="6">
        <f t="shared" si="128"/>
        <v>0.74390000000000001</v>
      </c>
      <c r="U1319" s="4">
        <f t="shared" si="129"/>
        <v>7684.34</v>
      </c>
      <c r="V1319" s="6">
        <f t="shared" si="130"/>
        <v>0.74390000000000001</v>
      </c>
      <c r="W1319" s="4">
        <f t="shared" si="131"/>
        <v>9684.34</v>
      </c>
      <c r="X1319" s="6">
        <f t="shared" si="132"/>
        <v>0.69740000000000002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 t="s">
        <v>45</v>
      </c>
      <c r="F1320" s="7" t="s">
        <v>46</v>
      </c>
      <c r="G1320" s="7" t="s">
        <v>1269</v>
      </c>
      <c r="H1320" s="7" t="s">
        <v>1270</v>
      </c>
      <c r="I1320" s="7" t="s">
        <v>74</v>
      </c>
      <c r="J1320" s="7" t="s">
        <v>75</v>
      </c>
      <c r="K1320" s="7" t="s">
        <v>1196</v>
      </c>
      <c r="L1320" s="7" t="s">
        <v>1292</v>
      </c>
      <c r="M1320" s="8">
        <v>0</v>
      </c>
      <c r="N1320" s="8">
        <v>0</v>
      </c>
      <c r="O1320" s="8">
        <v>0</v>
      </c>
      <c r="P1320" s="8">
        <v>0</v>
      </c>
      <c r="Q1320" s="8">
        <v>0</v>
      </c>
      <c r="R1320" s="8">
        <v>0</v>
      </c>
      <c r="S1320" s="4">
        <f t="shared" si="127"/>
        <v>0</v>
      </c>
      <c r="T1320" s="6">
        <f t="shared" si="128"/>
        <v>0</v>
      </c>
      <c r="U1320" s="4">
        <f t="shared" si="129"/>
        <v>0</v>
      </c>
      <c r="V1320" s="6">
        <f t="shared" si="130"/>
        <v>0</v>
      </c>
      <c r="W1320" s="4">
        <f t="shared" si="131"/>
        <v>0</v>
      </c>
      <c r="X1320" s="6">
        <f t="shared" si="132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 t="s">
        <v>45</v>
      </c>
      <c r="F1321" s="7" t="s">
        <v>46</v>
      </c>
      <c r="G1321" s="7" t="s">
        <v>1269</v>
      </c>
      <c r="H1321" s="7" t="s">
        <v>1270</v>
      </c>
      <c r="I1321" s="7" t="s">
        <v>74</v>
      </c>
      <c r="J1321" s="7" t="s">
        <v>75</v>
      </c>
      <c r="K1321" s="7" t="s">
        <v>1293</v>
      </c>
      <c r="L1321" s="7" t="s">
        <v>1294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4">
        <f t="shared" si="127"/>
        <v>0</v>
      </c>
      <c r="T1321" s="6">
        <f t="shared" si="128"/>
        <v>0</v>
      </c>
      <c r="U1321" s="4">
        <f t="shared" si="129"/>
        <v>0</v>
      </c>
      <c r="V1321" s="6">
        <f t="shared" si="130"/>
        <v>0</v>
      </c>
      <c r="W1321" s="4">
        <f t="shared" si="131"/>
        <v>0</v>
      </c>
      <c r="X1321" s="6">
        <f t="shared" si="132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>
        <f>IF(E1322="","",IF(AND(H1322=H1323,J1322=J1323),"",MAX($D$3:D1321)+1))</f>
        <v>151</v>
      </c>
      <c r="E1322" s="7" t="s">
        <v>45</v>
      </c>
      <c r="F1322" s="7" t="s">
        <v>46</v>
      </c>
      <c r="G1322" s="7" t="s">
        <v>1269</v>
      </c>
      <c r="H1322" s="7" t="s">
        <v>1270</v>
      </c>
      <c r="I1322" s="7" t="s">
        <v>74</v>
      </c>
      <c r="J1322" s="7" t="s">
        <v>75</v>
      </c>
      <c r="K1322" s="7" t="s">
        <v>379</v>
      </c>
      <c r="L1322" s="7" t="s">
        <v>1295</v>
      </c>
      <c r="M1322" s="8">
        <v>2500</v>
      </c>
      <c r="N1322" s="8">
        <v>2500</v>
      </c>
      <c r="O1322" s="8">
        <v>0</v>
      </c>
      <c r="P1322" s="8">
        <v>1809.01</v>
      </c>
      <c r="Q1322" s="8">
        <v>1809.01</v>
      </c>
      <c r="R1322" s="8">
        <v>2500</v>
      </c>
      <c r="S1322" s="4">
        <f t="shared" si="127"/>
        <v>690.99</v>
      </c>
      <c r="T1322" s="6">
        <f t="shared" si="128"/>
        <v>0.72360000000000002</v>
      </c>
      <c r="U1322" s="4">
        <f t="shared" si="129"/>
        <v>690.99</v>
      </c>
      <c r="V1322" s="6">
        <f t="shared" si="130"/>
        <v>0.72360000000000002</v>
      </c>
      <c r="W1322" s="4">
        <f t="shared" si="131"/>
        <v>690.99</v>
      </c>
      <c r="X1322" s="6">
        <f t="shared" si="132"/>
        <v>0.72360000000000002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>
        <f>IF(E1323="","",IF(AND(H1323=H1324,J1323=J1324),"",MAX($D$3:D1322)+1))</f>
        <v>152</v>
      </c>
      <c r="E1323" s="7" t="s">
        <v>45</v>
      </c>
      <c r="F1323" s="7" t="s">
        <v>46</v>
      </c>
      <c r="G1323" s="7" t="s">
        <v>1296</v>
      </c>
      <c r="H1323" s="7" t="s">
        <v>1297</v>
      </c>
      <c r="I1323" s="7" t="s">
        <v>74</v>
      </c>
      <c r="J1323" s="7" t="s">
        <v>75</v>
      </c>
      <c r="K1323" s="7" t="s">
        <v>90</v>
      </c>
      <c r="L1323" s="7" t="s">
        <v>1298</v>
      </c>
      <c r="M1323" s="8">
        <v>52000</v>
      </c>
      <c r="N1323" s="8">
        <v>60012</v>
      </c>
      <c r="O1323" s="8">
        <v>0</v>
      </c>
      <c r="P1323" s="8">
        <v>57579.51</v>
      </c>
      <c r="Q1323" s="8">
        <v>57579.51</v>
      </c>
      <c r="R1323" s="8">
        <v>52000</v>
      </c>
      <c r="S1323" s="4">
        <f t="shared" si="127"/>
        <v>-5579.510000000002</v>
      </c>
      <c r="T1323" s="6">
        <f t="shared" si="128"/>
        <v>1.1073</v>
      </c>
      <c r="U1323" s="4">
        <f t="shared" si="129"/>
        <v>2432.489999999998</v>
      </c>
      <c r="V1323" s="6">
        <f t="shared" si="130"/>
        <v>0.95950000000000002</v>
      </c>
      <c r="W1323" s="4">
        <f t="shared" si="131"/>
        <v>-5579.510000000002</v>
      </c>
      <c r="X1323" s="6">
        <f t="shared" si="132"/>
        <v>1.1073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 t="s">
        <v>45</v>
      </c>
      <c r="F1324" s="7" t="s">
        <v>46</v>
      </c>
      <c r="G1324" s="7" t="s">
        <v>1299</v>
      </c>
      <c r="H1324" s="7" t="s">
        <v>1300</v>
      </c>
      <c r="I1324" s="7" t="s">
        <v>49</v>
      </c>
      <c r="J1324" s="7" t="s">
        <v>50</v>
      </c>
      <c r="K1324" s="7" t="s">
        <v>51</v>
      </c>
      <c r="L1324" s="7" t="s">
        <v>237</v>
      </c>
      <c r="M1324" s="8">
        <v>50369</v>
      </c>
      <c r="N1324" s="8">
        <v>50369</v>
      </c>
      <c r="O1324" s="8">
        <v>0</v>
      </c>
      <c r="P1324" s="8">
        <v>50369</v>
      </c>
      <c r="Q1324" s="8">
        <v>50369</v>
      </c>
      <c r="R1324" s="8">
        <v>56727</v>
      </c>
      <c r="S1324" s="4">
        <f t="shared" si="127"/>
        <v>0</v>
      </c>
      <c r="T1324" s="6">
        <f t="shared" si="128"/>
        <v>1</v>
      </c>
      <c r="U1324" s="4">
        <f t="shared" si="129"/>
        <v>0</v>
      </c>
      <c r="V1324" s="6">
        <f t="shared" si="130"/>
        <v>1</v>
      </c>
      <c r="W1324" s="4">
        <f t="shared" si="131"/>
        <v>6358</v>
      </c>
      <c r="X1324" s="6">
        <f t="shared" si="132"/>
        <v>0.88790000000000002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 t="s">
        <v>45</v>
      </c>
      <c r="F1325" s="7" t="s">
        <v>46</v>
      </c>
      <c r="G1325" s="7" t="s">
        <v>1299</v>
      </c>
      <c r="H1325" s="7" t="s">
        <v>1300</v>
      </c>
      <c r="I1325" s="7" t="s">
        <v>49</v>
      </c>
      <c r="J1325" s="7" t="s">
        <v>50</v>
      </c>
      <c r="K1325" s="7" t="s">
        <v>105</v>
      </c>
      <c r="L1325" s="7" t="s">
        <v>1301</v>
      </c>
      <c r="M1325" s="8">
        <v>39987</v>
      </c>
      <c r="N1325" s="8">
        <v>39987</v>
      </c>
      <c r="O1325" s="8">
        <v>0</v>
      </c>
      <c r="P1325" s="8">
        <v>39987</v>
      </c>
      <c r="Q1325" s="8">
        <v>39987</v>
      </c>
      <c r="R1325" s="8">
        <v>39987</v>
      </c>
      <c r="S1325" s="4">
        <f t="shared" si="127"/>
        <v>0</v>
      </c>
      <c r="T1325" s="6">
        <f t="shared" si="128"/>
        <v>1</v>
      </c>
      <c r="U1325" s="4">
        <f t="shared" si="129"/>
        <v>0</v>
      </c>
      <c r="V1325" s="6">
        <f t="shared" si="130"/>
        <v>1</v>
      </c>
      <c r="W1325" s="4">
        <f t="shared" si="131"/>
        <v>0</v>
      </c>
      <c r="X1325" s="6">
        <f t="shared" si="132"/>
        <v>1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 t="s">
        <v>45</v>
      </c>
      <c r="F1326" s="7" t="s">
        <v>46</v>
      </c>
      <c r="G1326" s="7" t="s">
        <v>1299</v>
      </c>
      <c r="H1326" s="7" t="s">
        <v>1300</v>
      </c>
      <c r="I1326" s="7" t="s">
        <v>49</v>
      </c>
      <c r="J1326" s="7" t="s">
        <v>50</v>
      </c>
      <c r="K1326" s="7" t="s">
        <v>106</v>
      </c>
      <c r="L1326" s="7" t="s">
        <v>1302</v>
      </c>
      <c r="M1326" s="8">
        <v>43128</v>
      </c>
      <c r="N1326" s="8">
        <v>43128</v>
      </c>
      <c r="O1326" s="8">
        <v>0</v>
      </c>
      <c r="P1326" s="8">
        <v>43128</v>
      </c>
      <c r="Q1326" s="8">
        <v>43128</v>
      </c>
      <c r="R1326" s="8">
        <v>43128</v>
      </c>
      <c r="S1326" s="4">
        <f t="shared" si="127"/>
        <v>0</v>
      </c>
      <c r="T1326" s="6">
        <f t="shared" si="128"/>
        <v>1</v>
      </c>
      <c r="U1326" s="4">
        <f t="shared" si="129"/>
        <v>0</v>
      </c>
      <c r="V1326" s="6">
        <f t="shared" si="130"/>
        <v>1</v>
      </c>
      <c r="W1326" s="4">
        <f t="shared" si="131"/>
        <v>0</v>
      </c>
      <c r="X1326" s="6">
        <f t="shared" si="132"/>
        <v>1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 t="s">
        <v>45</v>
      </c>
      <c r="F1327" s="7" t="s">
        <v>46</v>
      </c>
      <c r="G1327" s="7" t="s">
        <v>1299</v>
      </c>
      <c r="H1327" s="7" t="s">
        <v>1300</v>
      </c>
      <c r="I1327" s="7" t="s">
        <v>49</v>
      </c>
      <c r="J1327" s="7" t="s">
        <v>50</v>
      </c>
      <c r="K1327" s="7" t="s">
        <v>349</v>
      </c>
      <c r="L1327" s="7" t="s">
        <v>1303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4">
        <f t="shared" si="127"/>
        <v>0</v>
      </c>
      <c r="T1327" s="6">
        <f t="shared" si="128"/>
        <v>0</v>
      </c>
      <c r="U1327" s="4">
        <f t="shared" si="129"/>
        <v>0</v>
      </c>
      <c r="V1327" s="6">
        <f t="shared" si="130"/>
        <v>0</v>
      </c>
      <c r="W1327" s="4">
        <f t="shared" si="131"/>
        <v>0</v>
      </c>
      <c r="X1327" s="6">
        <f t="shared" si="132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 t="s">
        <v>45</v>
      </c>
      <c r="F1328" s="7" t="s">
        <v>46</v>
      </c>
      <c r="G1328" s="7" t="s">
        <v>1299</v>
      </c>
      <c r="H1328" s="7" t="s">
        <v>1300</v>
      </c>
      <c r="I1328" s="7" t="s">
        <v>49</v>
      </c>
      <c r="J1328" s="7" t="s">
        <v>50</v>
      </c>
      <c r="K1328" s="7" t="s">
        <v>210</v>
      </c>
      <c r="L1328" s="7" t="s">
        <v>1303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  <c r="S1328" s="4">
        <f t="shared" si="127"/>
        <v>0</v>
      </c>
      <c r="T1328" s="6">
        <f t="shared" si="128"/>
        <v>0</v>
      </c>
      <c r="U1328" s="4">
        <f t="shared" si="129"/>
        <v>0</v>
      </c>
      <c r="V1328" s="6">
        <f t="shared" si="130"/>
        <v>0</v>
      </c>
      <c r="W1328" s="4">
        <f t="shared" si="131"/>
        <v>0</v>
      </c>
      <c r="X1328" s="6">
        <f t="shared" si="132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 t="s">
        <v>45</v>
      </c>
      <c r="F1329" s="7" t="s">
        <v>46</v>
      </c>
      <c r="G1329" s="7" t="s">
        <v>1299</v>
      </c>
      <c r="H1329" s="7" t="s">
        <v>1300</v>
      </c>
      <c r="I1329" s="7" t="s">
        <v>49</v>
      </c>
      <c r="J1329" s="7" t="s">
        <v>50</v>
      </c>
      <c r="K1329" s="7" t="s">
        <v>60</v>
      </c>
      <c r="L1329" s="7" t="s">
        <v>61</v>
      </c>
      <c r="M1329" s="8">
        <v>500</v>
      </c>
      <c r="N1329" s="8">
        <v>500</v>
      </c>
      <c r="O1329" s="8">
        <v>0</v>
      </c>
      <c r="P1329" s="8">
        <v>500</v>
      </c>
      <c r="Q1329" s="8">
        <v>500</v>
      </c>
      <c r="R1329" s="8">
        <v>500</v>
      </c>
      <c r="S1329" s="4">
        <f t="shared" si="127"/>
        <v>0</v>
      </c>
      <c r="T1329" s="6">
        <f t="shared" si="128"/>
        <v>1</v>
      </c>
      <c r="U1329" s="4">
        <f t="shared" si="129"/>
        <v>0</v>
      </c>
      <c r="V1329" s="6">
        <f t="shared" si="130"/>
        <v>1</v>
      </c>
      <c r="W1329" s="4">
        <f t="shared" si="131"/>
        <v>0</v>
      </c>
      <c r="X1329" s="6">
        <f t="shared" si="132"/>
        <v>1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 t="s">
        <v>45</v>
      </c>
      <c r="F1330" s="7" t="s">
        <v>46</v>
      </c>
      <c r="G1330" s="7" t="s">
        <v>1299</v>
      </c>
      <c r="H1330" s="7" t="s">
        <v>1300</v>
      </c>
      <c r="I1330" s="7" t="s">
        <v>49</v>
      </c>
      <c r="J1330" s="7" t="s">
        <v>50</v>
      </c>
      <c r="K1330" s="7" t="s">
        <v>108</v>
      </c>
      <c r="L1330" s="7" t="s">
        <v>1304</v>
      </c>
      <c r="M1330" s="8">
        <v>4000</v>
      </c>
      <c r="N1330" s="8">
        <v>4000</v>
      </c>
      <c r="O1330" s="8">
        <v>0</v>
      </c>
      <c r="P1330" s="8">
        <v>3889.64</v>
      </c>
      <c r="Q1330" s="8">
        <v>3889.64</v>
      </c>
      <c r="R1330" s="8">
        <v>4000</v>
      </c>
      <c r="S1330" s="4">
        <f t="shared" si="127"/>
        <v>110.36000000000013</v>
      </c>
      <c r="T1330" s="6">
        <f t="shared" si="128"/>
        <v>0.97240000000000004</v>
      </c>
      <c r="U1330" s="4">
        <f t="shared" si="129"/>
        <v>110.36000000000013</v>
      </c>
      <c r="V1330" s="6">
        <f t="shared" si="130"/>
        <v>0.97240000000000004</v>
      </c>
      <c r="W1330" s="4">
        <f t="shared" si="131"/>
        <v>110.36000000000013</v>
      </c>
      <c r="X1330" s="6">
        <f t="shared" si="132"/>
        <v>0.97240000000000004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 t="s">
        <v>45</v>
      </c>
      <c r="F1331" s="7" t="s">
        <v>46</v>
      </c>
      <c r="G1331" s="7" t="s">
        <v>1299</v>
      </c>
      <c r="H1331" s="7" t="s">
        <v>1300</v>
      </c>
      <c r="I1331" s="7" t="s">
        <v>49</v>
      </c>
      <c r="J1331" s="7" t="s">
        <v>50</v>
      </c>
      <c r="K1331" s="7" t="s">
        <v>219</v>
      </c>
      <c r="L1331" s="7" t="s">
        <v>1305</v>
      </c>
      <c r="M1331" s="8">
        <v>4000</v>
      </c>
      <c r="N1331" s="8">
        <v>4000</v>
      </c>
      <c r="O1331" s="8">
        <v>0</v>
      </c>
      <c r="P1331" s="8">
        <v>3276.24</v>
      </c>
      <c r="Q1331" s="8">
        <v>3276.24</v>
      </c>
      <c r="R1331" s="8">
        <v>4000</v>
      </c>
      <c r="S1331" s="4">
        <f t="shared" si="127"/>
        <v>723.76000000000022</v>
      </c>
      <c r="T1331" s="6">
        <f t="shared" si="128"/>
        <v>0.81910000000000005</v>
      </c>
      <c r="U1331" s="4">
        <f t="shared" si="129"/>
        <v>723.76000000000022</v>
      </c>
      <c r="V1331" s="6">
        <f t="shared" si="130"/>
        <v>0.81910000000000005</v>
      </c>
      <c r="W1331" s="4">
        <f t="shared" si="131"/>
        <v>723.76000000000022</v>
      </c>
      <c r="X1331" s="6">
        <f t="shared" si="132"/>
        <v>0.81910000000000005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 t="s">
        <v>45</v>
      </c>
      <c r="F1332" s="7" t="s">
        <v>46</v>
      </c>
      <c r="G1332" s="7" t="s">
        <v>1299</v>
      </c>
      <c r="H1332" s="7" t="s">
        <v>1300</v>
      </c>
      <c r="I1332" s="7" t="s">
        <v>49</v>
      </c>
      <c r="J1332" s="7" t="s">
        <v>50</v>
      </c>
      <c r="K1332" s="7" t="s">
        <v>585</v>
      </c>
      <c r="L1332" s="7" t="s">
        <v>1306</v>
      </c>
      <c r="M1332" s="8">
        <v>3000</v>
      </c>
      <c r="N1332" s="8">
        <v>4000</v>
      </c>
      <c r="O1332" s="8">
        <v>0</v>
      </c>
      <c r="P1332" s="8">
        <v>3578.81</v>
      </c>
      <c r="Q1332" s="8">
        <v>3578.81</v>
      </c>
      <c r="R1332" s="8">
        <v>3000</v>
      </c>
      <c r="S1332" s="4">
        <f t="shared" si="127"/>
        <v>-578.80999999999995</v>
      </c>
      <c r="T1332" s="6">
        <f t="shared" si="128"/>
        <v>1.1929000000000001</v>
      </c>
      <c r="U1332" s="4">
        <f t="shared" si="129"/>
        <v>421.19000000000005</v>
      </c>
      <c r="V1332" s="6">
        <f t="shared" si="130"/>
        <v>0.89470000000000005</v>
      </c>
      <c r="W1332" s="4">
        <f t="shared" si="131"/>
        <v>-578.80999999999995</v>
      </c>
      <c r="X1332" s="6">
        <f t="shared" si="132"/>
        <v>1.1929000000000001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 t="s">
        <v>45</v>
      </c>
      <c r="F1333" s="7" t="s">
        <v>46</v>
      </c>
      <c r="G1333" s="7" t="s">
        <v>1299</v>
      </c>
      <c r="H1333" s="7" t="s">
        <v>1300</v>
      </c>
      <c r="I1333" s="7" t="s">
        <v>49</v>
      </c>
      <c r="J1333" s="7" t="s">
        <v>50</v>
      </c>
      <c r="K1333" s="7" t="s">
        <v>221</v>
      </c>
      <c r="L1333" s="7" t="s">
        <v>1449</v>
      </c>
      <c r="M1333" s="8">
        <v>1000</v>
      </c>
      <c r="N1333" s="8">
        <v>0</v>
      </c>
      <c r="O1333" s="8">
        <v>0</v>
      </c>
      <c r="P1333" s="8">
        <v>0</v>
      </c>
      <c r="Q1333" s="8">
        <v>0</v>
      </c>
      <c r="R1333" s="8">
        <v>1000</v>
      </c>
      <c r="S1333" s="4">
        <f t="shared" si="127"/>
        <v>1000</v>
      </c>
      <c r="T1333" s="6">
        <f t="shared" si="128"/>
        <v>0</v>
      </c>
      <c r="U1333" s="4">
        <f t="shared" si="129"/>
        <v>0</v>
      </c>
      <c r="V1333" s="6">
        <f t="shared" si="130"/>
        <v>0</v>
      </c>
      <c r="W1333" s="4">
        <f t="shared" si="131"/>
        <v>1000</v>
      </c>
      <c r="X1333" s="6">
        <f t="shared" si="132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>
        <f>IF(E1334="","",IF(AND(H1334=H1335,J1334=J1335),"",MAX($D$3:D1333)+1))</f>
        <v>153</v>
      </c>
      <c r="E1334" s="7" t="s">
        <v>45</v>
      </c>
      <c r="F1334" s="7" t="s">
        <v>46</v>
      </c>
      <c r="G1334" s="7" t="s">
        <v>1299</v>
      </c>
      <c r="H1334" s="7" t="s">
        <v>1300</v>
      </c>
      <c r="I1334" s="7" t="s">
        <v>49</v>
      </c>
      <c r="J1334" s="7" t="s">
        <v>50</v>
      </c>
      <c r="K1334" s="7" t="s">
        <v>129</v>
      </c>
      <c r="L1334" s="7" t="s">
        <v>130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4">
        <f t="shared" si="127"/>
        <v>0</v>
      </c>
      <c r="T1334" s="6">
        <f t="shared" si="128"/>
        <v>0</v>
      </c>
      <c r="U1334" s="4">
        <f t="shared" si="129"/>
        <v>0</v>
      </c>
      <c r="V1334" s="6">
        <f t="shared" si="130"/>
        <v>0</v>
      </c>
      <c r="W1334" s="4">
        <f t="shared" si="131"/>
        <v>0</v>
      </c>
      <c r="X1334" s="6">
        <f t="shared" si="132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 t="s">
        <v>45</v>
      </c>
      <c r="F1335" s="7" t="s">
        <v>46</v>
      </c>
      <c r="G1335" s="7" t="s">
        <v>1299</v>
      </c>
      <c r="H1335" s="7" t="s">
        <v>1300</v>
      </c>
      <c r="I1335" s="7" t="s">
        <v>64</v>
      </c>
      <c r="J1335" s="7" t="s">
        <v>65</v>
      </c>
      <c r="K1335" s="7" t="s">
        <v>66</v>
      </c>
      <c r="L1335" s="7" t="s">
        <v>134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0</v>
      </c>
      <c r="S1335" s="4">
        <f t="shared" si="127"/>
        <v>0</v>
      </c>
      <c r="T1335" s="6">
        <f t="shared" si="128"/>
        <v>0</v>
      </c>
      <c r="U1335" s="4">
        <f t="shared" si="129"/>
        <v>0</v>
      </c>
      <c r="V1335" s="6">
        <f t="shared" si="130"/>
        <v>0</v>
      </c>
      <c r="W1335" s="4">
        <f t="shared" si="131"/>
        <v>0</v>
      </c>
      <c r="X1335" s="6">
        <f t="shared" si="132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 t="s">
        <v>45</v>
      </c>
      <c r="F1336" s="7" t="s">
        <v>46</v>
      </c>
      <c r="G1336" s="7" t="s">
        <v>1299</v>
      </c>
      <c r="H1336" s="7" t="s">
        <v>1300</v>
      </c>
      <c r="I1336" s="7" t="s">
        <v>64</v>
      </c>
      <c r="J1336" s="7" t="s">
        <v>65</v>
      </c>
      <c r="K1336" s="7" t="s">
        <v>70</v>
      </c>
      <c r="L1336" s="7" t="s">
        <v>71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0</v>
      </c>
      <c r="S1336" s="4">
        <f t="shared" si="127"/>
        <v>0</v>
      </c>
      <c r="T1336" s="6">
        <f t="shared" si="128"/>
        <v>0</v>
      </c>
      <c r="U1336" s="4">
        <f t="shared" si="129"/>
        <v>0</v>
      </c>
      <c r="V1336" s="6">
        <f t="shared" si="130"/>
        <v>0</v>
      </c>
      <c r="W1336" s="4">
        <f t="shared" si="131"/>
        <v>0</v>
      </c>
      <c r="X1336" s="6">
        <f t="shared" si="132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>
        <f>IF(E1337="","",IF(AND(H1337=H1338,J1337=J1338),"",MAX($D$3:D1336)+1))</f>
        <v>154</v>
      </c>
      <c r="E1337" s="7" t="s">
        <v>45</v>
      </c>
      <c r="F1337" s="7" t="s">
        <v>46</v>
      </c>
      <c r="G1337" s="7" t="s">
        <v>1299</v>
      </c>
      <c r="H1337" s="7" t="s">
        <v>1300</v>
      </c>
      <c r="I1337" s="7" t="s">
        <v>64</v>
      </c>
      <c r="J1337" s="7" t="s">
        <v>65</v>
      </c>
      <c r="K1337" s="7" t="s">
        <v>596</v>
      </c>
      <c r="L1337" s="7" t="s">
        <v>1307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0</v>
      </c>
      <c r="S1337" s="4">
        <f t="shared" si="127"/>
        <v>0</v>
      </c>
      <c r="T1337" s="6">
        <f t="shared" si="128"/>
        <v>0</v>
      </c>
      <c r="U1337" s="4">
        <f t="shared" si="129"/>
        <v>0</v>
      </c>
      <c r="V1337" s="6">
        <f t="shared" si="130"/>
        <v>0</v>
      </c>
      <c r="W1337" s="4">
        <f t="shared" si="131"/>
        <v>0</v>
      </c>
      <c r="X1337" s="6">
        <f t="shared" si="132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 t="s">
        <v>45</v>
      </c>
      <c r="F1338" s="7" t="s">
        <v>46</v>
      </c>
      <c r="G1338" s="7" t="s">
        <v>1299</v>
      </c>
      <c r="H1338" s="7" t="s">
        <v>1300</v>
      </c>
      <c r="I1338" s="7" t="s">
        <v>74</v>
      </c>
      <c r="J1338" s="7" t="s">
        <v>75</v>
      </c>
      <c r="K1338" s="7" t="s">
        <v>76</v>
      </c>
      <c r="L1338" s="7" t="s">
        <v>77</v>
      </c>
      <c r="M1338" s="8">
        <v>700</v>
      </c>
      <c r="N1338" s="8">
        <v>700</v>
      </c>
      <c r="O1338" s="8">
        <v>0</v>
      </c>
      <c r="P1338" s="8">
        <v>633.53</v>
      </c>
      <c r="Q1338" s="8">
        <v>633.53</v>
      </c>
      <c r="R1338" s="8">
        <v>700</v>
      </c>
      <c r="S1338" s="4">
        <f t="shared" si="127"/>
        <v>66.470000000000027</v>
      </c>
      <c r="T1338" s="6">
        <f t="shared" si="128"/>
        <v>0.90500000000000003</v>
      </c>
      <c r="U1338" s="4">
        <f t="shared" si="129"/>
        <v>66.470000000000027</v>
      </c>
      <c r="V1338" s="6">
        <f t="shared" si="130"/>
        <v>0.90500000000000003</v>
      </c>
      <c r="W1338" s="4">
        <f t="shared" si="131"/>
        <v>66.470000000000027</v>
      </c>
      <c r="X1338" s="6">
        <f t="shared" si="132"/>
        <v>0.90500000000000003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 t="s">
        <v>45</v>
      </c>
      <c r="F1339" s="7" t="s">
        <v>46</v>
      </c>
      <c r="G1339" s="7" t="s">
        <v>1299</v>
      </c>
      <c r="H1339" s="7" t="s">
        <v>1300</v>
      </c>
      <c r="I1339" s="7" t="s">
        <v>74</v>
      </c>
      <c r="J1339" s="7" t="s">
        <v>75</v>
      </c>
      <c r="K1339" s="7" t="s">
        <v>86</v>
      </c>
      <c r="L1339" s="7" t="s">
        <v>87</v>
      </c>
      <c r="M1339" s="8">
        <v>1500</v>
      </c>
      <c r="N1339" s="8">
        <v>1500</v>
      </c>
      <c r="O1339" s="8">
        <v>0</v>
      </c>
      <c r="P1339" s="8">
        <v>993.62</v>
      </c>
      <c r="Q1339" s="8">
        <v>993.62</v>
      </c>
      <c r="R1339" s="8">
        <v>1500</v>
      </c>
      <c r="S1339" s="4">
        <f t="shared" si="127"/>
        <v>506.38</v>
      </c>
      <c r="T1339" s="6">
        <f t="shared" si="128"/>
        <v>0.66239999999999999</v>
      </c>
      <c r="U1339" s="4">
        <f t="shared" si="129"/>
        <v>506.38</v>
      </c>
      <c r="V1339" s="6">
        <f t="shared" si="130"/>
        <v>0.66239999999999999</v>
      </c>
      <c r="W1339" s="4">
        <f t="shared" si="131"/>
        <v>506.38</v>
      </c>
      <c r="X1339" s="6">
        <f t="shared" si="132"/>
        <v>0.66239999999999999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 t="s">
        <v>45</v>
      </c>
      <c r="F1340" s="7" t="s">
        <v>46</v>
      </c>
      <c r="G1340" s="7" t="s">
        <v>1299</v>
      </c>
      <c r="H1340" s="7" t="s">
        <v>1300</v>
      </c>
      <c r="I1340" s="7" t="s">
        <v>74</v>
      </c>
      <c r="J1340" s="7" t="s">
        <v>75</v>
      </c>
      <c r="K1340" s="7" t="s">
        <v>92</v>
      </c>
      <c r="L1340" s="7" t="s">
        <v>93</v>
      </c>
      <c r="M1340" s="8">
        <v>1000</v>
      </c>
      <c r="N1340" s="8">
        <v>1000</v>
      </c>
      <c r="O1340" s="8">
        <v>113.21</v>
      </c>
      <c r="P1340" s="8">
        <v>864.53</v>
      </c>
      <c r="Q1340" s="8">
        <v>864.53</v>
      </c>
      <c r="R1340" s="8">
        <v>1000</v>
      </c>
      <c r="S1340" s="4">
        <f t="shared" si="127"/>
        <v>22.259999999999991</v>
      </c>
      <c r="T1340" s="6">
        <f t="shared" si="128"/>
        <v>0.97770000000000001</v>
      </c>
      <c r="U1340" s="4">
        <f t="shared" si="129"/>
        <v>22.259999999999991</v>
      </c>
      <c r="V1340" s="6">
        <f t="shared" si="130"/>
        <v>0.97770000000000001</v>
      </c>
      <c r="W1340" s="4">
        <f t="shared" si="131"/>
        <v>22.259999999999991</v>
      </c>
      <c r="X1340" s="6">
        <f t="shared" si="132"/>
        <v>0.97770000000000001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 t="s">
        <v>45</v>
      </c>
      <c r="F1341" s="7" t="s">
        <v>46</v>
      </c>
      <c r="G1341" s="7" t="s">
        <v>1299</v>
      </c>
      <c r="H1341" s="7" t="s">
        <v>1300</v>
      </c>
      <c r="I1341" s="7" t="s">
        <v>74</v>
      </c>
      <c r="J1341" s="7" t="s">
        <v>75</v>
      </c>
      <c r="K1341" s="7" t="s">
        <v>181</v>
      </c>
      <c r="L1341" s="7" t="s">
        <v>1308</v>
      </c>
      <c r="M1341" s="8">
        <v>150</v>
      </c>
      <c r="N1341" s="8">
        <v>150</v>
      </c>
      <c r="O1341" s="8">
        <v>0</v>
      </c>
      <c r="P1341" s="8">
        <v>130</v>
      </c>
      <c r="Q1341" s="8">
        <v>130</v>
      </c>
      <c r="R1341" s="8">
        <v>150</v>
      </c>
      <c r="S1341" s="4">
        <f t="shared" si="127"/>
        <v>20</v>
      </c>
      <c r="T1341" s="6">
        <f t="shared" si="128"/>
        <v>0.86670000000000003</v>
      </c>
      <c r="U1341" s="4">
        <f t="shared" si="129"/>
        <v>20</v>
      </c>
      <c r="V1341" s="6">
        <f t="shared" si="130"/>
        <v>0.86670000000000003</v>
      </c>
      <c r="W1341" s="4">
        <f t="shared" si="131"/>
        <v>20</v>
      </c>
      <c r="X1341" s="6">
        <f t="shared" si="132"/>
        <v>0.86670000000000003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 t="s">
        <v>45</v>
      </c>
      <c r="F1342" s="7" t="s">
        <v>46</v>
      </c>
      <c r="G1342" s="7" t="s">
        <v>1299</v>
      </c>
      <c r="H1342" s="7" t="s">
        <v>1300</v>
      </c>
      <c r="I1342" s="7" t="s">
        <v>74</v>
      </c>
      <c r="J1342" s="7" t="s">
        <v>75</v>
      </c>
      <c r="K1342" s="7" t="s">
        <v>994</v>
      </c>
      <c r="L1342" s="7" t="s">
        <v>1309</v>
      </c>
      <c r="M1342" s="8">
        <v>50</v>
      </c>
      <c r="N1342" s="8">
        <v>50</v>
      </c>
      <c r="O1342" s="8">
        <v>0</v>
      </c>
      <c r="P1342" s="8">
        <v>50</v>
      </c>
      <c r="Q1342" s="8">
        <v>50</v>
      </c>
      <c r="R1342" s="8">
        <v>50</v>
      </c>
      <c r="S1342" s="4">
        <f t="shared" si="127"/>
        <v>0</v>
      </c>
      <c r="T1342" s="6">
        <f t="shared" si="128"/>
        <v>1</v>
      </c>
      <c r="U1342" s="4">
        <f t="shared" si="129"/>
        <v>0</v>
      </c>
      <c r="V1342" s="6">
        <f t="shared" si="130"/>
        <v>1</v>
      </c>
      <c r="W1342" s="4">
        <f t="shared" si="131"/>
        <v>0</v>
      </c>
      <c r="X1342" s="6">
        <f t="shared" si="132"/>
        <v>1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 t="s">
        <v>45</v>
      </c>
      <c r="F1343" s="7" t="s">
        <v>46</v>
      </c>
      <c r="G1343" s="7" t="s">
        <v>1299</v>
      </c>
      <c r="H1343" s="7" t="s">
        <v>1300</v>
      </c>
      <c r="I1343" s="7" t="s">
        <v>74</v>
      </c>
      <c r="J1343" s="7" t="s">
        <v>75</v>
      </c>
      <c r="K1343" s="7" t="s">
        <v>1310</v>
      </c>
      <c r="L1343" s="7" t="s">
        <v>1311</v>
      </c>
      <c r="M1343" s="8">
        <v>29676</v>
      </c>
      <c r="N1343" s="8">
        <v>29676</v>
      </c>
      <c r="O1343" s="8">
        <v>0</v>
      </c>
      <c r="P1343" s="8">
        <v>25355</v>
      </c>
      <c r="Q1343" s="8">
        <v>25355</v>
      </c>
      <c r="R1343" s="8">
        <v>29676</v>
      </c>
      <c r="S1343" s="4">
        <f t="shared" si="127"/>
        <v>4321</v>
      </c>
      <c r="T1343" s="6">
        <f t="shared" si="128"/>
        <v>0.85440000000000005</v>
      </c>
      <c r="U1343" s="4">
        <f t="shared" si="129"/>
        <v>4321</v>
      </c>
      <c r="V1343" s="6">
        <f t="shared" si="130"/>
        <v>0.85440000000000005</v>
      </c>
      <c r="W1343" s="4">
        <f t="shared" si="131"/>
        <v>4321</v>
      </c>
      <c r="X1343" s="6">
        <f t="shared" si="132"/>
        <v>0.85440000000000005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 t="s">
        <v>45</v>
      </c>
      <c r="F1344" s="7" t="s">
        <v>46</v>
      </c>
      <c r="G1344" s="7" t="s">
        <v>1299</v>
      </c>
      <c r="H1344" s="7" t="s">
        <v>1300</v>
      </c>
      <c r="I1344" s="7" t="s">
        <v>74</v>
      </c>
      <c r="J1344" s="7" t="s">
        <v>75</v>
      </c>
      <c r="K1344" s="7" t="s">
        <v>1312</v>
      </c>
      <c r="L1344" s="7" t="s">
        <v>1313</v>
      </c>
      <c r="M1344" s="8">
        <v>7500</v>
      </c>
      <c r="N1344" s="8">
        <v>10131.5</v>
      </c>
      <c r="O1344" s="8">
        <v>0</v>
      </c>
      <c r="P1344" s="8">
        <v>10126.52</v>
      </c>
      <c r="Q1344" s="8">
        <v>10126.52</v>
      </c>
      <c r="R1344" s="8">
        <v>7500</v>
      </c>
      <c r="S1344" s="4">
        <f t="shared" si="127"/>
        <v>-2626.5200000000004</v>
      </c>
      <c r="T1344" s="6">
        <f t="shared" si="128"/>
        <v>1.3502000000000001</v>
      </c>
      <c r="U1344" s="4">
        <f t="shared" si="129"/>
        <v>4.9799999999995634</v>
      </c>
      <c r="V1344" s="6">
        <f t="shared" si="130"/>
        <v>0.99950000000000006</v>
      </c>
      <c r="W1344" s="4">
        <f t="shared" si="131"/>
        <v>-2626.5200000000004</v>
      </c>
      <c r="X1344" s="6">
        <f t="shared" si="132"/>
        <v>1.3502000000000001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 t="s">
        <v>45</v>
      </c>
      <c r="F1345" s="7" t="s">
        <v>46</v>
      </c>
      <c r="G1345" s="7" t="s">
        <v>1299</v>
      </c>
      <c r="H1345" s="7" t="s">
        <v>1300</v>
      </c>
      <c r="I1345" s="7" t="s">
        <v>74</v>
      </c>
      <c r="J1345" s="7" t="s">
        <v>75</v>
      </c>
      <c r="K1345" s="7" t="s">
        <v>1189</v>
      </c>
      <c r="L1345" s="7" t="s">
        <v>1314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4">
        <f t="shared" si="127"/>
        <v>0</v>
      </c>
      <c r="T1345" s="6">
        <f t="shared" si="128"/>
        <v>0</v>
      </c>
      <c r="U1345" s="4">
        <f t="shared" si="129"/>
        <v>0</v>
      </c>
      <c r="V1345" s="6">
        <f t="shared" si="130"/>
        <v>0</v>
      </c>
      <c r="W1345" s="4">
        <f t="shared" si="131"/>
        <v>0</v>
      </c>
      <c r="X1345" s="6">
        <f t="shared" si="132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 t="s">
        <v>45</v>
      </c>
      <c r="F1346" s="7" t="s">
        <v>46</v>
      </c>
      <c r="G1346" s="7" t="s">
        <v>1299</v>
      </c>
      <c r="H1346" s="7" t="s">
        <v>1300</v>
      </c>
      <c r="I1346" s="7" t="s">
        <v>74</v>
      </c>
      <c r="J1346" s="7" t="s">
        <v>75</v>
      </c>
      <c r="K1346" s="7" t="s">
        <v>858</v>
      </c>
      <c r="L1346" s="7" t="s">
        <v>1315</v>
      </c>
      <c r="M1346" s="8">
        <v>8500</v>
      </c>
      <c r="N1346" s="8">
        <v>7800</v>
      </c>
      <c r="O1346" s="8">
        <v>440.64</v>
      </c>
      <c r="P1346" s="8">
        <v>5758.44</v>
      </c>
      <c r="Q1346" s="8">
        <v>5758.44</v>
      </c>
      <c r="R1346" s="8">
        <v>8500</v>
      </c>
      <c r="S1346" s="4">
        <f t="shared" si="127"/>
        <v>2300.92</v>
      </c>
      <c r="T1346" s="6">
        <f t="shared" si="128"/>
        <v>0.72929999999999995</v>
      </c>
      <c r="U1346" s="4">
        <f t="shared" si="129"/>
        <v>1600.92</v>
      </c>
      <c r="V1346" s="6">
        <f t="shared" si="130"/>
        <v>0.79479999999999995</v>
      </c>
      <c r="W1346" s="4">
        <f t="shared" si="131"/>
        <v>2300.92</v>
      </c>
      <c r="X1346" s="6">
        <f t="shared" si="132"/>
        <v>0.72929999999999995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>
        <f>IF(E1347="","",IF(AND(H1347=H1348,J1347=J1348),"",MAX($D$3:D1346)+1))</f>
        <v>155</v>
      </c>
      <c r="E1347" s="7" t="s">
        <v>45</v>
      </c>
      <c r="F1347" s="7" t="s">
        <v>46</v>
      </c>
      <c r="G1347" s="7" t="s">
        <v>1299</v>
      </c>
      <c r="H1347" s="7" t="s">
        <v>1300</v>
      </c>
      <c r="I1347" s="7" t="s">
        <v>74</v>
      </c>
      <c r="J1347" s="7" t="s">
        <v>75</v>
      </c>
      <c r="K1347" s="7" t="s">
        <v>1165</v>
      </c>
      <c r="L1347" s="7" t="s">
        <v>1316</v>
      </c>
      <c r="M1347" s="8">
        <v>3000</v>
      </c>
      <c r="N1347" s="8">
        <v>1500</v>
      </c>
      <c r="O1347" s="8">
        <v>0</v>
      </c>
      <c r="P1347" s="8">
        <v>1488.53</v>
      </c>
      <c r="Q1347" s="8">
        <v>1488.53</v>
      </c>
      <c r="R1347" s="8">
        <v>3000</v>
      </c>
      <c r="S1347" s="4">
        <f t="shared" si="127"/>
        <v>1511.47</v>
      </c>
      <c r="T1347" s="6">
        <f t="shared" si="128"/>
        <v>0.49619999999999997</v>
      </c>
      <c r="U1347" s="4">
        <f t="shared" si="129"/>
        <v>11.470000000000027</v>
      </c>
      <c r="V1347" s="6">
        <f t="shared" si="130"/>
        <v>0.99239999999999995</v>
      </c>
      <c r="W1347" s="4">
        <f t="shared" si="131"/>
        <v>1511.47</v>
      </c>
      <c r="X1347" s="6">
        <f t="shared" si="132"/>
        <v>0.49619999999999997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>
        <f>IF(E1348="","",IF(AND(H1348=H1349,J1348=J1349),"",MAX($D$3:D1347)+1))</f>
        <v>156</v>
      </c>
      <c r="E1348" s="7" t="s">
        <v>45</v>
      </c>
      <c r="F1348" s="7" t="s">
        <v>46</v>
      </c>
      <c r="G1348" s="7" t="s">
        <v>1317</v>
      </c>
      <c r="H1348" s="7" t="s">
        <v>1318</v>
      </c>
      <c r="I1348" s="7" t="s">
        <v>74</v>
      </c>
      <c r="J1348" s="7" t="s">
        <v>75</v>
      </c>
      <c r="K1348" s="7" t="s">
        <v>854</v>
      </c>
      <c r="L1348" s="7" t="s">
        <v>1319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4">
        <f t="shared" si="127"/>
        <v>0</v>
      </c>
      <c r="T1348" s="6">
        <f t="shared" si="128"/>
        <v>0</v>
      </c>
      <c r="U1348" s="4">
        <f t="shared" si="129"/>
        <v>0</v>
      </c>
      <c r="V1348" s="6">
        <f t="shared" si="130"/>
        <v>0</v>
      </c>
      <c r="W1348" s="4">
        <f t="shared" si="131"/>
        <v>0</v>
      </c>
      <c r="X1348" s="6">
        <f t="shared" si="132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>
        <f>IF(E1349="","",IF(AND(H1349=H1350,J1349=J1350),"",MAX($D$3:D1348)+1))</f>
        <v>157</v>
      </c>
      <c r="E1349" s="7" t="s">
        <v>45</v>
      </c>
      <c r="F1349" s="7" t="s">
        <v>46</v>
      </c>
      <c r="G1349" s="7" t="s">
        <v>1320</v>
      </c>
      <c r="H1349" s="7" t="s">
        <v>1321</v>
      </c>
      <c r="I1349" s="7" t="s">
        <v>49</v>
      </c>
      <c r="J1349" s="7" t="s">
        <v>50</v>
      </c>
      <c r="K1349" s="7" t="s">
        <v>51</v>
      </c>
      <c r="L1349" s="7" t="s">
        <v>1322</v>
      </c>
      <c r="M1349" s="8">
        <v>5100</v>
      </c>
      <c r="N1349" s="8">
        <v>5100</v>
      </c>
      <c r="O1349" s="8">
        <v>0</v>
      </c>
      <c r="P1349" s="8">
        <v>5100</v>
      </c>
      <c r="Q1349" s="8">
        <v>5100</v>
      </c>
      <c r="R1349" s="8">
        <v>5100</v>
      </c>
      <c r="S1349" s="4">
        <f t="shared" ref="S1349:S1412" si="133">M1349-O1349-Q1349</f>
        <v>0</v>
      </c>
      <c r="T1349" s="6">
        <f t="shared" ref="T1349:T1412" si="134">IF(M1349=0,0,ROUND((O1349+Q1349)/M1349,4))</f>
        <v>1</v>
      </c>
      <c r="U1349" s="4">
        <f t="shared" ref="U1349:U1412" si="135">N1349-O1349-Q1349</f>
        <v>0</v>
      </c>
      <c r="V1349" s="6">
        <f t="shared" ref="V1349:V1412" si="136">IF(N1349=0,0,ROUND((O1349+Q1349)/N1349,4))</f>
        <v>1</v>
      </c>
      <c r="W1349" s="4">
        <f t="shared" ref="W1349:W1412" si="137">R1349-O1349-Q1349</f>
        <v>0</v>
      </c>
      <c r="X1349" s="6">
        <f t="shared" ref="X1349:X1412" si="138">IF(R1349=0,0,ROUND((O1349+Q1349)/R1349,4))</f>
        <v>1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>
        <f>IF(E1350="","",IF(AND(H1350=H1351,J1350=J1351),"",MAX($D$3:D1349)+1))</f>
        <v>158</v>
      </c>
      <c r="E1350" s="7" t="s">
        <v>45</v>
      </c>
      <c r="F1350" s="7" t="s">
        <v>46</v>
      </c>
      <c r="G1350" s="7" t="s">
        <v>1320</v>
      </c>
      <c r="H1350" s="7" t="s">
        <v>1321</v>
      </c>
      <c r="I1350" s="7" t="s">
        <v>64</v>
      </c>
      <c r="J1350" s="7" t="s">
        <v>65</v>
      </c>
      <c r="K1350" s="7" t="s">
        <v>70</v>
      </c>
      <c r="L1350" s="7" t="s">
        <v>71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1000</v>
      </c>
      <c r="S1350" s="4">
        <f t="shared" si="133"/>
        <v>0</v>
      </c>
      <c r="T1350" s="6">
        <f t="shared" si="134"/>
        <v>0</v>
      </c>
      <c r="U1350" s="4">
        <f t="shared" si="135"/>
        <v>0</v>
      </c>
      <c r="V1350" s="6">
        <f t="shared" si="136"/>
        <v>0</v>
      </c>
      <c r="W1350" s="4">
        <f t="shared" si="137"/>
        <v>1000</v>
      </c>
      <c r="X1350" s="6">
        <f t="shared" si="138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 t="s">
        <v>45</v>
      </c>
      <c r="F1351" s="7" t="s">
        <v>46</v>
      </c>
      <c r="G1351" s="7" t="s">
        <v>1320</v>
      </c>
      <c r="H1351" s="7" t="s">
        <v>1321</v>
      </c>
      <c r="I1351" s="7" t="s">
        <v>74</v>
      </c>
      <c r="J1351" s="7" t="s">
        <v>75</v>
      </c>
      <c r="K1351" s="7" t="s">
        <v>76</v>
      </c>
      <c r="L1351" s="7" t="s">
        <v>77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4">
        <f t="shared" si="133"/>
        <v>0</v>
      </c>
      <c r="T1351" s="6">
        <f t="shared" si="134"/>
        <v>0</v>
      </c>
      <c r="U1351" s="4">
        <f t="shared" si="135"/>
        <v>0</v>
      </c>
      <c r="V1351" s="6">
        <f t="shared" si="136"/>
        <v>0</v>
      </c>
      <c r="W1351" s="4">
        <f t="shared" si="137"/>
        <v>0</v>
      </c>
      <c r="X1351" s="6">
        <f t="shared" si="138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 t="s">
        <v>45</v>
      </c>
      <c r="F1352" s="7" t="s">
        <v>46</v>
      </c>
      <c r="G1352" s="7" t="s">
        <v>1320</v>
      </c>
      <c r="H1352" s="7" t="s">
        <v>1321</v>
      </c>
      <c r="I1352" s="7" t="s">
        <v>74</v>
      </c>
      <c r="J1352" s="7" t="s">
        <v>75</v>
      </c>
      <c r="K1352" s="7" t="s">
        <v>156</v>
      </c>
      <c r="L1352" s="7" t="s">
        <v>157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4">
        <f t="shared" si="133"/>
        <v>0</v>
      </c>
      <c r="T1352" s="6">
        <f t="shared" si="134"/>
        <v>0</v>
      </c>
      <c r="U1352" s="4">
        <f t="shared" si="135"/>
        <v>0</v>
      </c>
      <c r="V1352" s="6">
        <f t="shared" si="136"/>
        <v>0</v>
      </c>
      <c r="W1352" s="4">
        <f t="shared" si="137"/>
        <v>0</v>
      </c>
      <c r="X1352" s="6">
        <f t="shared" si="138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 t="s">
        <v>45</v>
      </c>
      <c r="F1353" s="7" t="s">
        <v>46</v>
      </c>
      <c r="G1353" s="7" t="s">
        <v>1320</v>
      </c>
      <c r="H1353" s="7" t="s">
        <v>1321</v>
      </c>
      <c r="I1353" s="7" t="s">
        <v>74</v>
      </c>
      <c r="J1353" s="7" t="s">
        <v>75</v>
      </c>
      <c r="K1353" s="7" t="s">
        <v>86</v>
      </c>
      <c r="L1353" s="7" t="s">
        <v>87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0</v>
      </c>
      <c r="S1353" s="4">
        <f t="shared" si="133"/>
        <v>0</v>
      </c>
      <c r="T1353" s="6">
        <f t="shared" si="134"/>
        <v>0</v>
      </c>
      <c r="U1353" s="4">
        <f t="shared" si="135"/>
        <v>0</v>
      </c>
      <c r="V1353" s="6">
        <f t="shared" si="136"/>
        <v>0</v>
      </c>
      <c r="W1353" s="4">
        <f t="shared" si="137"/>
        <v>0</v>
      </c>
      <c r="X1353" s="6">
        <f t="shared" si="138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 t="s">
        <v>45</v>
      </c>
      <c r="F1354" s="7" t="s">
        <v>46</v>
      </c>
      <c r="G1354" s="7" t="s">
        <v>1320</v>
      </c>
      <c r="H1354" s="7" t="s">
        <v>1321</v>
      </c>
      <c r="I1354" s="7" t="s">
        <v>74</v>
      </c>
      <c r="J1354" s="7" t="s">
        <v>75</v>
      </c>
      <c r="K1354" s="7" t="s">
        <v>92</v>
      </c>
      <c r="L1354" s="7" t="s">
        <v>93</v>
      </c>
      <c r="M1354" s="8">
        <v>0</v>
      </c>
      <c r="N1354" s="8">
        <v>0</v>
      </c>
      <c r="O1354" s="8">
        <v>0</v>
      </c>
      <c r="P1354" s="8">
        <v>0</v>
      </c>
      <c r="Q1354" s="8">
        <v>0</v>
      </c>
      <c r="R1354" s="8">
        <v>0</v>
      </c>
      <c r="S1354" s="4">
        <f t="shared" si="133"/>
        <v>0</v>
      </c>
      <c r="T1354" s="6">
        <f t="shared" si="134"/>
        <v>0</v>
      </c>
      <c r="U1354" s="4">
        <f t="shared" si="135"/>
        <v>0</v>
      </c>
      <c r="V1354" s="6">
        <f t="shared" si="136"/>
        <v>0</v>
      </c>
      <c r="W1354" s="4">
        <f t="shared" si="137"/>
        <v>0</v>
      </c>
      <c r="X1354" s="6">
        <f t="shared" si="138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>
        <f>IF(E1355="","",IF(AND(H1355=H1356,J1355=J1356),"",MAX($D$3:D1354)+1))</f>
        <v>159</v>
      </c>
      <c r="E1355" s="7" t="s">
        <v>45</v>
      </c>
      <c r="F1355" s="7" t="s">
        <v>46</v>
      </c>
      <c r="G1355" s="7" t="s">
        <v>1320</v>
      </c>
      <c r="H1355" s="7" t="s">
        <v>1321</v>
      </c>
      <c r="I1355" s="7" t="s">
        <v>74</v>
      </c>
      <c r="J1355" s="7" t="s">
        <v>75</v>
      </c>
      <c r="K1355" s="7" t="s">
        <v>181</v>
      </c>
      <c r="L1355" s="7" t="s">
        <v>182</v>
      </c>
      <c r="M1355" s="8">
        <v>50</v>
      </c>
      <c r="N1355" s="8">
        <v>50</v>
      </c>
      <c r="O1355" s="8">
        <v>0</v>
      </c>
      <c r="P1355" s="8">
        <v>0</v>
      </c>
      <c r="Q1355" s="8">
        <v>0</v>
      </c>
      <c r="R1355" s="8">
        <v>50</v>
      </c>
      <c r="S1355" s="4">
        <f t="shared" si="133"/>
        <v>50</v>
      </c>
      <c r="T1355" s="6">
        <f t="shared" si="134"/>
        <v>0</v>
      </c>
      <c r="U1355" s="4">
        <f t="shared" si="135"/>
        <v>50</v>
      </c>
      <c r="V1355" s="6">
        <f t="shared" si="136"/>
        <v>0</v>
      </c>
      <c r="W1355" s="4">
        <f t="shared" si="137"/>
        <v>50</v>
      </c>
      <c r="X1355" s="6">
        <f t="shared" si="138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 t="s">
        <v>45</v>
      </c>
      <c r="F1356" s="7" t="s">
        <v>46</v>
      </c>
      <c r="G1356" s="7" t="s">
        <v>1323</v>
      </c>
      <c r="H1356" s="7" t="s">
        <v>1324</v>
      </c>
      <c r="I1356" s="7" t="s">
        <v>49</v>
      </c>
      <c r="J1356" s="7" t="s">
        <v>50</v>
      </c>
      <c r="K1356" s="7" t="s">
        <v>51</v>
      </c>
      <c r="L1356" s="7" t="s">
        <v>237</v>
      </c>
      <c r="M1356" s="8">
        <v>60160</v>
      </c>
      <c r="N1356" s="8">
        <v>67867</v>
      </c>
      <c r="O1356" s="8">
        <v>0</v>
      </c>
      <c r="P1356" s="8">
        <v>67866.31</v>
      </c>
      <c r="Q1356" s="8">
        <v>67866.31</v>
      </c>
      <c r="R1356" s="8">
        <v>60160</v>
      </c>
      <c r="S1356" s="4">
        <f t="shared" si="133"/>
        <v>-7706.3099999999977</v>
      </c>
      <c r="T1356" s="6">
        <f t="shared" si="134"/>
        <v>1.1281000000000001</v>
      </c>
      <c r="U1356" s="4">
        <f t="shared" si="135"/>
        <v>0.69000000000232831</v>
      </c>
      <c r="V1356" s="6">
        <f t="shared" si="136"/>
        <v>1</v>
      </c>
      <c r="W1356" s="4">
        <f t="shared" si="137"/>
        <v>-7706.3099999999977</v>
      </c>
      <c r="X1356" s="6">
        <f t="shared" si="138"/>
        <v>1.1281000000000001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 t="s">
        <v>45</v>
      </c>
      <c r="F1357" s="7" t="s">
        <v>46</v>
      </c>
      <c r="G1357" s="7" t="s">
        <v>1323</v>
      </c>
      <c r="H1357" s="7" t="s">
        <v>1324</v>
      </c>
      <c r="I1357" s="7" t="s">
        <v>49</v>
      </c>
      <c r="J1357" s="7" t="s">
        <v>50</v>
      </c>
      <c r="K1357" s="7" t="s">
        <v>100</v>
      </c>
      <c r="L1357" s="7" t="s">
        <v>1325</v>
      </c>
      <c r="M1357" s="8">
        <v>53178</v>
      </c>
      <c r="N1357" s="8">
        <v>53178</v>
      </c>
      <c r="O1357" s="8">
        <v>0</v>
      </c>
      <c r="P1357" s="8">
        <v>53178</v>
      </c>
      <c r="Q1357" s="8">
        <v>53178</v>
      </c>
      <c r="R1357" s="8">
        <v>53178</v>
      </c>
      <c r="S1357" s="4">
        <f t="shared" si="133"/>
        <v>0</v>
      </c>
      <c r="T1357" s="6">
        <f t="shared" si="134"/>
        <v>1</v>
      </c>
      <c r="U1357" s="4">
        <f t="shared" si="135"/>
        <v>0</v>
      </c>
      <c r="V1357" s="6">
        <f t="shared" si="136"/>
        <v>1</v>
      </c>
      <c r="W1357" s="4">
        <f t="shared" si="137"/>
        <v>0</v>
      </c>
      <c r="X1357" s="6">
        <f t="shared" si="138"/>
        <v>1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 t="s">
        <v>45</v>
      </c>
      <c r="F1358" s="7" t="s">
        <v>46</v>
      </c>
      <c r="G1358" s="7" t="s">
        <v>1323</v>
      </c>
      <c r="H1358" s="7" t="s">
        <v>1324</v>
      </c>
      <c r="I1358" s="7" t="s">
        <v>49</v>
      </c>
      <c r="J1358" s="7" t="s">
        <v>50</v>
      </c>
      <c r="K1358" s="7" t="s">
        <v>105</v>
      </c>
      <c r="L1358" s="7" t="s">
        <v>1326</v>
      </c>
      <c r="M1358" s="8">
        <v>30867</v>
      </c>
      <c r="N1358" s="8">
        <v>30867</v>
      </c>
      <c r="O1358" s="8">
        <v>0</v>
      </c>
      <c r="P1358" s="8">
        <v>30630.63</v>
      </c>
      <c r="Q1358" s="8">
        <v>30630.63</v>
      </c>
      <c r="R1358" s="8">
        <v>30867</v>
      </c>
      <c r="S1358" s="4">
        <f t="shared" si="133"/>
        <v>236.36999999999898</v>
      </c>
      <c r="T1358" s="6">
        <f t="shared" si="134"/>
        <v>0.99229999999999996</v>
      </c>
      <c r="U1358" s="4">
        <f t="shared" si="135"/>
        <v>236.36999999999898</v>
      </c>
      <c r="V1358" s="6">
        <f t="shared" si="136"/>
        <v>0.99229999999999996</v>
      </c>
      <c r="W1358" s="4">
        <f t="shared" si="137"/>
        <v>236.36999999999898</v>
      </c>
      <c r="X1358" s="6">
        <f t="shared" si="138"/>
        <v>0.99229999999999996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 t="s">
        <v>45</v>
      </c>
      <c r="F1359" s="7" t="s">
        <v>46</v>
      </c>
      <c r="G1359" s="7" t="s">
        <v>1323</v>
      </c>
      <c r="H1359" s="7" t="s">
        <v>1324</v>
      </c>
      <c r="I1359" s="7" t="s">
        <v>49</v>
      </c>
      <c r="J1359" s="7" t="s">
        <v>50</v>
      </c>
      <c r="K1359" s="7" t="s">
        <v>60</v>
      </c>
      <c r="L1359" s="7" t="s">
        <v>61</v>
      </c>
      <c r="M1359" s="8">
        <v>2000</v>
      </c>
      <c r="N1359" s="8">
        <v>1693</v>
      </c>
      <c r="O1359" s="8">
        <v>0</v>
      </c>
      <c r="P1359" s="8">
        <v>1692.24</v>
      </c>
      <c r="Q1359" s="8">
        <v>1692.24</v>
      </c>
      <c r="R1359" s="8">
        <v>2000</v>
      </c>
      <c r="S1359" s="4">
        <f t="shared" si="133"/>
        <v>307.76</v>
      </c>
      <c r="T1359" s="6">
        <f t="shared" si="134"/>
        <v>0.84609999999999996</v>
      </c>
      <c r="U1359" s="4">
        <f t="shared" si="135"/>
        <v>0.75999999999999091</v>
      </c>
      <c r="V1359" s="6">
        <f t="shared" si="136"/>
        <v>0.99960000000000004</v>
      </c>
      <c r="W1359" s="4">
        <f t="shared" si="137"/>
        <v>307.76</v>
      </c>
      <c r="X1359" s="6">
        <f t="shared" si="138"/>
        <v>0.84609999999999996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 t="s">
        <v>45</v>
      </c>
      <c r="F1360" s="7" t="s">
        <v>46</v>
      </c>
      <c r="G1360" s="7" t="s">
        <v>1323</v>
      </c>
      <c r="H1360" s="7" t="s">
        <v>1324</v>
      </c>
      <c r="I1360" s="7" t="s">
        <v>49</v>
      </c>
      <c r="J1360" s="7" t="s">
        <v>50</v>
      </c>
      <c r="K1360" s="7" t="s">
        <v>110</v>
      </c>
      <c r="L1360" s="7" t="s">
        <v>111</v>
      </c>
      <c r="M1360" s="8">
        <v>500</v>
      </c>
      <c r="N1360" s="8">
        <v>0</v>
      </c>
      <c r="O1360" s="8">
        <v>0</v>
      </c>
      <c r="P1360" s="8">
        <v>0</v>
      </c>
      <c r="Q1360" s="8">
        <v>0</v>
      </c>
      <c r="R1360" s="8">
        <v>1450</v>
      </c>
      <c r="S1360" s="4">
        <f t="shared" si="133"/>
        <v>500</v>
      </c>
      <c r="T1360" s="6">
        <f t="shared" si="134"/>
        <v>0</v>
      </c>
      <c r="U1360" s="4">
        <f t="shared" si="135"/>
        <v>0</v>
      </c>
      <c r="V1360" s="6">
        <f t="shared" si="136"/>
        <v>0</v>
      </c>
      <c r="W1360" s="4">
        <f t="shared" si="137"/>
        <v>1450</v>
      </c>
      <c r="X1360" s="6">
        <f t="shared" si="138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 t="s">
        <v>45</v>
      </c>
      <c r="F1361" s="7" t="s">
        <v>46</v>
      </c>
      <c r="G1361" s="7" t="s">
        <v>1323</v>
      </c>
      <c r="H1361" s="7" t="s">
        <v>1324</v>
      </c>
      <c r="I1361" s="7" t="s">
        <v>49</v>
      </c>
      <c r="J1361" s="7" t="s">
        <v>50</v>
      </c>
      <c r="K1361" s="7" t="s">
        <v>62</v>
      </c>
      <c r="L1361" s="7" t="s">
        <v>63</v>
      </c>
      <c r="M1361" s="8">
        <v>2500</v>
      </c>
      <c r="N1361" s="8">
        <v>2500</v>
      </c>
      <c r="O1361" s="8">
        <v>0</v>
      </c>
      <c r="P1361" s="8">
        <v>2000</v>
      </c>
      <c r="Q1361" s="8">
        <v>2000</v>
      </c>
      <c r="R1361" s="8">
        <v>2500</v>
      </c>
      <c r="S1361" s="4">
        <f t="shared" si="133"/>
        <v>500</v>
      </c>
      <c r="T1361" s="6">
        <f t="shared" si="134"/>
        <v>0.8</v>
      </c>
      <c r="U1361" s="4">
        <f t="shared" si="135"/>
        <v>500</v>
      </c>
      <c r="V1361" s="6">
        <f t="shared" si="136"/>
        <v>0.8</v>
      </c>
      <c r="W1361" s="4">
        <f t="shared" si="137"/>
        <v>500</v>
      </c>
      <c r="X1361" s="6">
        <f t="shared" si="138"/>
        <v>0.8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>
        <f>IF(E1362="","",IF(AND(H1362=H1363,J1362=J1363),"",MAX($D$3:D1361)+1))</f>
        <v>160</v>
      </c>
      <c r="E1362" s="7" t="s">
        <v>45</v>
      </c>
      <c r="F1362" s="7" t="s">
        <v>46</v>
      </c>
      <c r="G1362" s="7" t="s">
        <v>1323</v>
      </c>
      <c r="H1362" s="7" t="s">
        <v>1324</v>
      </c>
      <c r="I1362" s="7" t="s">
        <v>49</v>
      </c>
      <c r="J1362" s="7" t="s">
        <v>50</v>
      </c>
      <c r="K1362" s="7" t="s">
        <v>129</v>
      </c>
      <c r="L1362" s="7" t="s">
        <v>130</v>
      </c>
      <c r="M1362" s="8">
        <v>0</v>
      </c>
      <c r="N1362" s="8">
        <v>0</v>
      </c>
      <c r="O1362" s="8">
        <v>0</v>
      </c>
      <c r="P1362" s="8">
        <v>0</v>
      </c>
      <c r="Q1362" s="8">
        <v>0</v>
      </c>
      <c r="R1362" s="8">
        <v>0</v>
      </c>
      <c r="S1362" s="4">
        <f t="shared" si="133"/>
        <v>0</v>
      </c>
      <c r="T1362" s="6">
        <f t="shared" si="134"/>
        <v>0</v>
      </c>
      <c r="U1362" s="4">
        <f t="shared" si="135"/>
        <v>0</v>
      </c>
      <c r="V1362" s="6">
        <f t="shared" si="136"/>
        <v>0</v>
      </c>
      <c r="W1362" s="4">
        <f t="shared" si="137"/>
        <v>0</v>
      </c>
      <c r="X1362" s="6">
        <f t="shared" si="138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 t="s">
        <v>45</v>
      </c>
      <c r="F1363" s="7" t="s">
        <v>46</v>
      </c>
      <c r="G1363" s="7" t="s">
        <v>1323</v>
      </c>
      <c r="H1363" s="7" t="s">
        <v>1324</v>
      </c>
      <c r="I1363" s="7" t="s">
        <v>64</v>
      </c>
      <c r="J1363" s="7" t="s">
        <v>65</v>
      </c>
      <c r="K1363" s="7" t="s">
        <v>66</v>
      </c>
      <c r="L1363" s="7" t="s">
        <v>67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0</v>
      </c>
      <c r="S1363" s="4">
        <f t="shared" si="133"/>
        <v>0</v>
      </c>
      <c r="T1363" s="6">
        <f t="shared" si="134"/>
        <v>0</v>
      </c>
      <c r="U1363" s="4">
        <f t="shared" si="135"/>
        <v>0</v>
      </c>
      <c r="V1363" s="6">
        <f t="shared" si="136"/>
        <v>0</v>
      </c>
      <c r="W1363" s="4">
        <f t="shared" si="137"/>
        <v>0</v>
      </c>
      <c r="X1363" s="6">
        <f t="shared" si="138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 t="s">
        <v>45</v>
      </c>
      <c r="F1364" s="7" t="s">
        <v>46</v>
      </c>
      <c r="G1364" s="7" t="s">
        <v>1323</v>
      </c>
      <c r="H1364" s="7" t="s">
        <v>1324</v>
      </c>
      <c r="I1364" s="7" t="s">
        <v>64</v>
      </c>
      <c r="J1364" s="7" t="s">
        <v>65</v>
      </c>
      <c r="K1364" s="7" t="s">
        <v>70</v>
      </c>
      <c r="L1364" s="7" t="s">
        <v>71</v>
      </c>
      <c r="M1364" s="8">
        <v>0</v>
      </c>
      <c r="N1364" s="8">
        <v>0</v>
      </c>
      <c r="O1364" s="8">
        <v>0</v>
      </c>
      <c r="P1364" s="8">
        <v>0</v>
      </c>
      <c r="Q1364" s="8">
        <v>0</v>
      </c>
      <c r="R1364" s="8">
        <v>0</v>
      </c>
      <c r="S1364" s="4">
        <f t="shared" si="133"/>
        <v>0</v>
      </c>
      <c r="T1364" s="6">
        <f t="shared" si="134"/>
        <v>0</v>
      </c>
      <c r="U1364" s="4">
        <f t="shared" si="135"/>
        <v>0</v>
      </c>
      <c r="V1364" s="6">
        <f t="shared" si="136"/>
        <v>0</v>
      </c>
      <c r="W1364" s="4">
        <f t="shared" si="137"/>
        <v>0</v>
      </c>
      <c r="X1364" s="6">
        <f t="shared" si="138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 t="s">
        <v>45</v>
      </c>
      <c r="F1365" s="7" t="s">
        <v>46</v>
      </c>
      <c r="G1365" s="7" t="s">
        <v>1323</v>
      </c>
      <c r="H1365" s="7" t="s">
        <v>1324</v>
      </c>
      <c r="I1365" s="7" t="s">
        <v>64</v>
      </c>
      <c r="J1365" s="7" t="s">
        <v>65</v>
      </c>
      <c r="K1365" s="7" t="s">
        <v>72</v>
      </c>
      <c r="L1365" s="7" t="s">
        <v>73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  <c r="S1365" s="4">
        <f t="shared" si="133"/>
        <v>0</v>
      </c>
      <c r="T1365" s="6">
        <f t="shared" si="134"/>
        <v>0</v>
      </c>
      <c r="U1365" s="4">
        <f t="shared" si="135"/>
        <v>0</v>
      </c>
      <c r="V1365" s="6">
        <f t="shared" si="136"/>
        <v>0</v>
      </c>
      <c r="W1365" s="4">
        <f t="shared" si="137"/>
        <v>0</v>
      </c>
      <c r="X1365" s="6">
        <f t="shared" si="138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 t="s">
        <v>45</v>
      </c>
      <c r="F1366" s="7" t="s">
        <v>46</v>
      </c>
      <c r="G1366" s="7" t="s">
        <v>1323</v>
      </c>
      <c r="H1366" s="7" t="s">
        <v>1324</v>
      </c>
      <c r="I1366" s="7" t="s">
        <v>64</v>
      </c>
      <c r="J1366" s="7" t="s">
        <v>65</v>
      </c>
      <c r="K1366" s="7" t="s">
        <v>1327</v>
      </c>
      <c r="L1366" s="7" t="s">
        <v>1328</v>
      </c>
      <c r="M1366" s="8">
        <v>700</v>
      </c>
      <c r="N1366" s="8">
        <v>700</v>
      </c>
      <c r="O1366" s="8">
        <v>0</v>
      </c>
      <c r="P1366" s="8">
        <v>488.4</v>
      </c>
      <c r="Q1366" s="8">
        <v>488.4</v>
      </c>
      <c r="R1366" s="8">
        <v>700</v>
      </c>
      <c r="S1366" s="4">
        <f t="shared" si="133"/>
        <v>211.60000000000002</v>
      </c>
      <c r="T1366" s="6">
        <f t="shared" si="134"/>
        <v>0.69769999999999999</v>
      </c>
      <c r="U1366" s="4">
        <f t="shared" si="135"/>
        <v>211.60000000000002</v>
      </c>
      <c r="V1366" s="6">
        <f t="shared" si="136"/>
        <v>0.69769999999999999</v>
      </c>
      <c r="W1366" s="4">
        <f t="shared" si="137"/>
        <v>211.60000000000002</v>
      </c>
      <c r="X1366" s="6">
        <f t="shared" si="138"/>
        <v>0.69769999999999999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>
        <f>IF(E1367="","",IF(AND(H1367=H1368,J1367=J1368),"",MAX($D$3:D1366)+1))</f>
        <v>161</v>
      </c>
      <c r="E1367" s="7" t="s">
        <v>45</v>
      </c>
      <c r="F1367" s="7" t="s">
        <v>46</v>
      </c>
      <c r="G1367" s="7" t="s">
        <v>1323</v>
      </c>
      <c r="H1367" s="7" t="s">
        <v>1324</v>
      </c>
      <c r="I1367" s="7" t="s">
        <v>64</v>
      </c>
      <c r="J1367" s="7" t="s">
        <v>65</v>
      </c>
      <c r="K1367" s="7" t="s">
        <v>1329</v>
      </c>
      <c r="L1367" s="7" t="s">
        <v>1330</v>
      </c>
      <c r="M1367" s="8">
        <v>100</v>
      </c>
      <c r="N1367" s="8">
        <v>70</v>
      </c>
      <c r="O1367" s="8">
        <v>0</v>
      </c>
      <c r="P1367" s="8">
        <v>0</v>
      </c>
      <c r="Q1367" s="8">
        <v>0</v>
      </c>
      <c r="R1367" s="8">
        <v>100</v>
      </c>
      <c r="S1367" s="4">
        <f t="shared" si="133"/>
        <v>100</v>
      </c>
      <c r="T1367" s="6">
        <f t="shared" si="134"/>
        <v>0</v>
      </c>
      <c r="U1367" s="4">
        <f t="shared" si="135"/>
        <v>70</v>
      </c>
      <c r="V1367" s="6">
        <f t="shared" si="136"/>
        <v>0</v>
      </c>
      <c r="W1367" s="4">
        <f t="shared" si="137"/>
        <v>100</v>
      </c>
      <c r="X1367" s="6">
        <f t="shared" si="138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 t="s">
        <v>45</v>
      </c>
      <c r="F1368" s="7" t="s">
        <v>46</v>
      </c>
      <c r="G1368" s="7" t="s">
        <v>1323</v>
      </c>
      <c r="H1368" s="7" t="s">
        <v>1324</v>
      </c>
      <c r="I1368" s="7" t="s">
        <v>74</v>
      </c>
      <c r="J1368" s="7" t="s">
        <v>75</v>
      </c>
      <c r="K1368" s="7" t="s">
        <v>76</v>
      </c>
      <c r="L1368" s="7" t="s">
        <v>77</v>
      </c>
      <c r="M1368" s="8">
        <v>1000</v>
      </c>
      <c r="N1368" s="8">
        <v>750</v>
      </c>
      <c r="O1368" s="8">
        <v>0</v>
      </c>
      <c r="P1368" s="8">
        <v>615.27</v>
      </c>
      <c r="Q1368" s="8">
        <v>615.27</v>
      </c>
      <c r="R1368" s="8">
        <v>1000</v>
      </c>
      <c r="S1368" s="4">
        <f t="shared" si="133"/>
        <v>384.73</v>
      </c>
      <c r="T1368" s="6">
        <f t="shared" si="134"/>
        <v>0.61529999999999996</v>
      </c>
      <c r="U1368" s="4">
        <f t="shared" si="135"/>
        <v>134.73000000000002</v>
      </c>
      <c r="V1368" s="6">
        <f t="shared" si="136"/>
        <v>0.82040000000000002</v>
      </c>
      <c r="W1368" s="4">
        <f t="shared" si="137"/>
        <v>384.73</v>
      </c>
      <c r="X1368" s="6">
        <f t="shared" si="138"/>
        <v>0.61529999999999996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 t="s">
        <v>45</v>
      </c>
      <c r="F1369" s="7" t="s">
        <v>46</v>
      </c>
      <c r="G1369" s="7" t="s">
        <v>1323</v>
      </c>
      <c r="H1369" s="7" t="s">
        <v>1324</v>
      </c>
      <c r="I1369" s="7" t="s">
        <v>74</v>
      </c>
      <c r="J1369" s="7" t="s">
        <v>75</v>
      </c>
      <c r="K1369" s="7" t="s">
        <v>390</v>
      </c>
      <c r="L1369" s="7" t="s">
        <v>391</v>
      </c>
      <c r="M1369" s="8">
        <v>120</v>
      </c>
      <c r="N1369" s="8">
        <v>150</v>
      </c>
      <c r="O1369" s="8">
        <v>0</v>
      </c>
      <c r="P1369" s="8">
        <v>127.96</v>
      </c>
      <c r="Q1369" s="8">
        <v>127.96</v>
      </c>
      <c r="R1369" s="8">
        <v>120</v>
      </c>
      <c r="S1369" s="4">
        <f t="shared" si="133"/>
        <v>-7.9599999999999937</v>
      </c>
      <c r="T1369" s="6">
        <f t="shared" si="134"/>
        <v>1.0663</v>
      </c>
      <c r="U1369" s="4">
        <f t="shared" si="135"/>
        <v>22.040000000000006</v>
      </c>
      <c r="V1369" s="6">
        <f t="shared" si="136"/>
        <v>0.85309999999999997</v>
      </c>
      <c r="W1369" s="4">
        <f t="shared" si="137"/>
        <v>-7.9599999999999937</v>
      </c>
      <c r="X1369" s="6">
        <f t="shared" si="138"/>
        <v>1.0663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 t="s">
        <v>45</v>
      </c>
      <c r="F1370" s="7" t="s">
        <v>46</v>
      </c>
      <c r="G1370" s="7" t="s">
        <v>1323</v>
      </c>
      <c r="H1370" s="7" t="s">
        <v>1324</v>
      </c>
      <c r="I1370" s="7" t="s">
        <v>74</v>
      </c>
      <c r="J1370" s="7" t="s">
        <v>75</v>
      </c>
      <c r="K1370" s="7" t="s">
        <v>1331</v>
      </c>
      <c r="L1370" s="7" t="s">
        <v>1332</v>
      </c>
      <c r="M1370" s="8">
        <v>800</v>
      </c>
      <c r="N1370" s="8">
        <v>675</v>
      </c>
      <c r="O1370" s="8">
        <v>0</v>
      </c>
      <c r="P1370" s="8">
        <v>674.97</v>
      </c>
      <c r="Q1370" s="8">
        <v>674.97</v>
      </c>
      <c r="R1370" s="8">
        <v>800</v>
      </c>
      <c r="S1370" s="4">
        <f t="shared" si="133"/>
        <v>125.02999999999997</v>
      </c>
      <c r="T1370" s="6">
        <f t="shared" si="134"/>
        <v>0.84370000000000001</v>
      </c>
      <c r="U1370" s="4">
        <f t="shared" si="135"/>
        <v>2.9999999999972715E-2</v>
      </c>
      <c r="V1370" s="6">
        <f t="shared" si="136"/>
        <v>1</v>
      </c>
      <c r="W1370" s="4">
        <f t="shared" si="137"/>
        <v>125.02999999999997</v>
      </c>
      <c r="X1370" s="6">
        <f t="shared" si="138"/>
        <v>0.84370000000000001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 t="s">
        <v>45</v>
      </c>
      <c r="F1371" s="7" t="s">
        <v>46</v>
      </c>
      <c r="G1371" s="7" t="s">
        <v>1323</v>
      </c>
      <c r="H1371" s="7" t="s">
        <v>1324</v>
      </c>
      <c r="I1371" s="7" t="s">
        <v>74</v>
      </c>
      <c r="J1371" s="7" t="s">
        <v>75</v>
      </c>
      <c r="K1371" s="7" t="s">
        <v>1014</v>
      </c>
      <c r="L1371" s="7" t="s">
        <v>1333</v>
      </c>
      <c r="M1371" s="8">
        <v>800</v>
      </c>
      <c r="N1371" s="8">
        <v>675</v>
      </c>
      <c r="O1371" s="8">
        <v>0</v>
      </c>
      <c r="P1371" s="8">
        <v>642.37</v>
      </c>
      <c r="Q1371" s="8">
        <v>642.37</v>
      </c>
      <c r="R1371" s="8">
        <v>800</v>
      </c>
      <c r="S1371" s="4">
        <f t="shared" si="133"/>
        <v>157.63</v>
      </c>
      <c r="T1371" s="6">
        <f t="shared" si="134"/>
        <v>0.80300000000000005</v>
      </c>
      <c r="U1371" s="4">
        <f t="shared" si="135"/>
        <v>32.629999999999995</v>
      </c>
      <c r="V1371" s="6">
        <f t="shared" si="136"/>
        <v>0.95169999999999999</v>
      </c>
      <c r="W1371" s="4">
        <f t="shared" si="137"/>
        <v>157.63</v>
      </c>
      <c r="X1371" s="6">
        <f t="shared" si="138"/>
        <v>0.80300000000000005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 t="s">
        <v>45</v>
      </c>
      <c r="F1372" s="7" t="s">
        <v>46</v>
      </c>
      <c r="G1372" s="7" t="s">
        <v>1323</v>
      </c>
      <c r="H1372" s="7" t="s">
        <v>1324</v>
      </c>
      <c r="I1372" s="7" t="s">
        <v>74</v>
      </c>
      <c r="J1372" s="7" t="s">
        <v>75</v>
      </c>
      <c r="K1372" s="7" t="s">
        <v>152</v>
      </c>
      <c r="L1372" s="7" t="s">
        <v>254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4">
        <f t="shared" si="133"/>
        <v>0</v>
      </c>
      <c r="T1372" s="6">
        <f t="shared" si="134"/>
        <v>0</v>
      </c>
      <c r="U1372" s="4">
        <f t="shared" si="135"/>
        <v>0</v>
      </c>
      <c r="V1372" s="6">
        <f t="shared" si="136"/>
        <v>0</v>
      </c>
      <c r="W1372" s="4">
        <f t="shared" si="137"/>
        <v>0</v>
      </c>
      <c r="X1372" s="6">
        <f t="shared" si="138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 t="s">
        <v>45</v>
      </c>
      <c r="F1373" s="7" t="s">
        <v>46</v>
      </c>
      <c r="G1373" s="7" t="s">
        <v>1323</v>
      </c>
      <c r="H1373" s="7" t="s">
        <v>1324</v>
      </c>
      <c r="I1373" s="7" t="s">
        <v>74</v>
      </c>
      <c r="J1373" s="7" t="s">
        <v>75</v>
      </c>
      <c r="K1373" s="7" t="s">
        <v>923</v>
      </c>
      <c r="L1373" s="7" t="s">
        <v>1334</v>
      </c>
      <c r="M1373" s="8">
        <v>450</v>
      </c>
      <c r="N1373" s="8">
        <v>450</v>
      </c>
      <c r="O1373" s="8">
        <v>0</v>
      </c>
      <c r="P1373" s="8">
        <v>414</v>
      </c>
      <c r="Q1373" s="8">
        <v>414</v>
      </c>
      <c r="R1373" s="8">
        <v>450</v>
      </c>
      <c r="S1373" s="4">
        <f t="shared" si="133"/>
        <v>36</v>
      </c>
      <c r="T1373" s="6">
        <f t="shared" si="134"/>
        <v>0.92</v>
      </c>
      <c r="U1373" s="4">
        <f t="shared" si="135"/>
        <v>36</v>
      </c>
      <c r="V1373" s="6">
        <f t="shared" si="136"/>
        <v>0.92</v>
      </c>
      <c r="W1373" s="4">
        <f t="shared" si="137"/>
        <v>36</v>
      </c>
      <c r="X1373" s="6">
        <f t="shared" si="138"/>
        <v>0.92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 t="s">
        <v>45</v>
      </c>
      <c r="F1374" s="7" t="s">
        <v>46</v>
      </c>
      <c r="G1374" s="7" t="s">
        <v>1323</v>
      </c>
      <c r="H1374" s="7" t="s">
        <v>1324</v>
      </c>
      <c r="I1374" s="7" t="s">
        <v>74</v>
      </c>
      <c r="J1374" s="7" t="s">
        <v>75</v>
      </c>
      <c r="K1374" s="7" t="s">
        <v>154</v>
      </c>
      <c r="L1374" s="7" t="s">
        <v>155</v>
      </c>
      <c r="M1374" s="8">
        <v>1650</v>
      </c>
      <c r="N1374" s="8">
        <v>1650</v>
      </c>
      <c r="O1374" s="8">
        <v>0</v>
      </c>
      <c r="P1374" s="8">
        <v>1663.56</v>
      </c>
      <c r="Q1374" s="8">
        <v>1663.56</v>
      </c>
      <c r="R1374" s="8">
        <v>1650</v>
      </c>
      <c r="S1374" s="4">
        <f t="shared" si="133"/>
        <v>-13.559999999999945</v>
      </c>
      <c r="T1374" s="6">
        <f t="shared" si="134"/>
        <v>1.0082</v>
      </c>
      <c r="U1374" s="4">
        <f t="shared" si="135"/>
        <v>-13.559999999999945</v>
      </c>
      <c r="V1374" s="6">
        <f t="shared" si="136"/>
        <v>1.0082</v>
      </c>
      <c r="W1374" s="4">
        <f t="shared" si="137"/>
        <v>-13.559999999999945</v>
      </c>
      <c r="X1374" s="6">
        <f t="shared" si="138"/>
        <v>1.0082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 t="s">
        <v>45</v>
      </c>
      <c r="F1375" s="7" t="s">
        <v>46</v>
      </c>
      <c r="G1375" s="7" t="s">
        <v>1323</v>
      </c>
      <c r="H1375" s="7" t="s">
        <v>1324</v>
      </c>
      <c r="I1375" s="7" t="s">
        <v>74</v>
      </c>
      <c r="J1375" s="7" t="s">
        <v>75</v>
      </c>
      <c r="K1375" s="7" t="s">
        <v>86</v>
      </c>
      <c r="L1375" s="7" t="s">
        <v>1335</v>
      </c>
      <c r="M1375" s="8">
        <v>500</v>
      </c>
      <c r="N1375" s="8">
        <v>1000</v>
      </c>
      <c r="O1375" s="8">
        <v>0</v>
      </c>
      <c r="P1375" s="8">
        <v>948.9</v>
      </c>
      <c r="Q1375" s="8">
        <v>948.9</v>
      </c>
      <c r="R1375" s="8">
        <v>1000</v>
      </c>
      <c r="S1375" s="4">
        <f t="shared" si="133"/>
        <v>-448.9</v>
      </c>
      <c r="T1375" s="6">
        <f t="shared" si="134"/>
        <v>1.8977999999999999</v>
      </c>
      <c r="U1375" s="4">
        <f t="shared" si="135"/>
        <v>51.100000000000023</v>
      </c>
      <c r="V1375" s="6">
        <f t="shared" si="136"/>
        <v>0.94889999999999997</v>
      </c>
      <c r="W1375" s="4">
        <f t="shared" si="137"/>
        <v>51.100000000000023</v>
      </c>
      <c r="X1375" s="6">
        <f t="shared" si="138"/>
        <v>0.94889999999999997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 t="s">
        <v>45</v>
      </c>
      <c r="F1376" s="7" t="s">
        <v>46</v>
      </c>
      <c r="G1376" s="7" t="s">
        <v>1323</v>
      </c>
      <c r="H1376" s="7" t="s">
        <v>1324</v>
      </c>
      <c r="I1376" s="7" t="s">
        <v>74</v>
      </c>
      <c r="J1376" s="7" t="s">
        <v>75</v>
      </c>
      <c r="K1376" s="7" t="s">
        <v>88</v>
      </c>
      <c r="L1376" s="7" t="s">
        <v>1336</v>
      </c>
      <c r="M1376" s="8">
        <v>12500</v>
      </c>
      <c r="N1376" s="8">
        <v>13687.75</v>
      </c>
      <c r="O1376" s="8">
        <v>0</v>
      </c>
      <c r="P1376" s="8">
        <v>12872.5</v>
      </c>
      <c r="Q1376" s="8">
        <v>12872.5</v>
      </c>
      <c r="R1376" s="8">
        <v>12500</v>
      </c>
      <c r="S1376" s="4">
        <f t="shared" si="133"/>
        <v>-372.5</v>
      </c>
      <c r="T1376" s="6">
        <f t="shared" si="134"/>
        <v>1.0298</v>
      </c>
      <c r="U1376" s="4">
        <f t="shared" si="135"/>
        <v>815.25</v>
      </c>
      <c r="V1376" s="6">
        <f t="shared" si="136"/>
        <v>0.94040000000000001</v>
      </c>
      <c r="W1376" s="4">
        <f t="shared" si="137"/>
        <v>-372.5</v>
      </c>
      <c r="X1376" s="6">
        <f t="shared" si="138"/>
        <v>1.0298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 t="s">
        <v>45</v>
      </c>
      <c r="F1377" s="7" t="s">
        <v>46</v>
      </c>
      <c r="G1377" s="7" t="s">
        <v>1323</v>
      </c>
      <c r="H1377" s="7" t="s">
        <v>1324</v>
      </c>
      <c r="I1377" s="7" t="s">
        <v>74</v>
      </c>
      <c r="J1377" s="7" t="s">
        <v>75</v>
      </c>
      <c r="K1377" s="7" t="s">
        <v>90</v>
      </c>
      <c r="L1377" s="7" t="s">
        <v>1337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4">
        <f t="shared" si="133"/>
        <v>0</v>
      </c>
      <c r="T1377" s="6">
        <f t="shared" si="134"/>
        <v>0</v>
      </c>
      <c r="U1377" s="4">
        <f t="shared" si="135"/>
        <v>0</v>
      </c>
      <c r="V1377" s="6">
        <f t="shared" si="136"/>
        <v>0</v>
      </c>
      <c r="W1377" s="4">
        <f t="shared" si="137"/>
        <v>0</v>
      </c>
      <c r="X1377" s="6">
        <f t="shared" si="138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 t="s">
        <v>45</v>
      </c>
      <c r="F1378" s="7" t="s">
        <v>46</v>
      </c>
      <c r="G1378" s="7" t="s">
        <v>1323</v>
      </c>
      <c r="H1378" s="7" t="s">
        <v>1324</v>
      </c>
      <c r="I1378" s="7" t="s">
        <v>74</v>
      </c>
      <c r="J1378" s="7" t="s">
        <v>75</v>
      </c>
      <c r="K1378" s="7" t="s">
        <v>304</v>
      </c>
      <c r="L1378" s="7" t="s">
        <v>1338</v>
      </c>
      <c r="M1378" s="8">
        <v>275</v>
      </c>
      <c r="N1378" s="8">
        <v>275</v>
      </c>
      <c r="O1378" s="8">
        <v>0</v>
      </c>
      <c r="P1378" s="8">
        <v>282</v>
      </c>
      <c r="Q1378" s="8">
        <v>282</v>
      </c>
      <c r="R1378" s="8">
        <v>275</v>
      </c>
      <c r="S1378" s="4">
        <f t="shared" si="133"/>
        <v>-7</v>
      </c>
      <c r="T1378" s="6">
        <f t="shared" si="134"/>
        <v>1.0255000000000001</v>
      </c>
      <c r="U1378" s="4">
        <f t="shared" si="135"/>
        <v>-7</v>
      </c>
      <c r="V1378" s="6">
        <f t="shared" si="136"/>
        <v>1.0255000000000001</v>
      </c>
      <c r="W1378" s="4">
        <f t="shared" si="137"/>
        <v>-7</v>
      </c>
      <c r="X1378" s="6">
        <f t="shared" si="138"/>
        <v>1.0255000000000001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 t="s">
        <v>45</v>
      </c>
      <c r="F1379" s="7" t="s">
        <v>46</v>
      </c>
      <c r="G1379" s="7" t="s">
        <v>1323</v>
      </c>
      <c r="H1379" s="7" t="s">
        <v>1324</v>
      </c>
      <c r="I1379" s="7" t="s">
        <v>74</v>
      </c>
      <c r="J1379" s="7" t="s">
        <v>75</v>
      </c>
      <c r="K1379" s="7" t="s">
        <v>753</v>
      </c>
      <c r="L1379" s="7" t="s">
        <v>1339</v>
      </c>
      <c r="M1379" s="8">
        <v>400</v>
      </c>
      <c r="N1379" s="8">
        <v>400</v>
      </c>
      <c r="O1379" s="8">
        <v>0</v>
      </c>
      <c r="P1379" s="8">
        <v>323.55</v>
      </c>
      <c r="Q1379" s="8">
        <v>323.55</v>
      </c>
      <c r="R1379" s="8">
        <v>400</v>
      </c>
      <c r="S1379" s="4">
        <f t="shared" si="133"/>
        <v>76.449999999999989</v>
      </c>
      <c r="T1379" s="6">
        <f t="shared" si="134"/>
        <v>0.80889999999999995</v>
      </c>
      <c r="U1379" s="4">
        <f t="shared" si="135"/>
        <v>76.449999999999989</v>
      </c>
      <c r="V1379" s="6">
        <f t="shared" si="136"/>
        <v>0.80889999999999995</v>
      </c>
      <c r="W1379" s="4">
        <f t="shared" si="137"/>
        <v>76.449999999999989</v>
      </c>
      <c r="X1379" s="6">
        <f t="shared" si="138"/>
        <v>0.80889999999999995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 t="s">
        <v>45</v>
      </c>
      <c r="F1380" s="7" t="s">
        <v>46</v>
      </c>
      <c r="G1380" s="7" t="s">
        <v>1323</v>
      </c>
      <c r="H1380" s="7" t="s">
        <v>1324</v>
      </c>
      <c r="I1380" s="7" t="s">
        <v>74</v>
      </c>
      <c r="J1380" s="7" t="s">
        <v>75</v>
      </c>
      <c r="K1380" s="7" t="s">
        <v>369</v>
      </c>
      <c r="L1380" s="7" t="s">
        <v>1340</v>
      </c>
      <c r="M1380" s="8">
        <v>16500</v>
      </c>
      <c r="N1380" s="8">
        <v>16500</v>
      </c>
      <c r="O1380" s="8">
        <v>12500</v>
      </c>
      <c r="P1380" s="8">
        <v>3642.7</v>
      </c>
      <c r="Q1380" s="8">
        <v>3642.7</v>
      </c>
      <c r="R1380" s="8">
        <v>16500</v>
      </c>
      <c r="S1380" s="4">
        <f t="shared" si="133"/>
        <v>357.30000000000018</v>
      </c>
      <c r="T1380" s="6">
        <f t="shared" si="134"/>
        <v>0.97829999999999995</v>
      </c>
      <c r="U1380" s="4">
        <f t="shared" si="135"/>
        <v>357.30000000000018</v>
      </c>
      <c r="V1380" s="6">
        <f t="shared" si="136"/>
        <v>0.97829999999999995</v>
      </c>
      <c r="W1380" s="4">
        <f t="shared" si="137"/>
        <v>357.30000000000018</v>
      </c>
      <c r="X1380" s="6">
        <f t="shared" si="138"/>
        <v>0.97829999999999995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>
        <f>IF(E1381="","",IF(AND(H1381=H1382,J1381=J1382),"",MAX($D$3:D1380)+1))</f>
        <v>162</v>
      </c>
      <c r="E1381" s="7" t="s">
        <v>45</v>
      </c>
      <c r="F1381" s="7" t="s">
        <v>46</v>
      </c>
      <c r="G1381" s="7" t="s">
        <v>1323</v>
      </c>
      <c r="H1381" s="7" t="s">
        <v>1324</v>
      </c>
      <c r="I1381" s="7" t="s">
        <v>74</v>
      </c>
      <c r="J1381" s="7" t="s">
        <v>75</v>
      </c>
      <c r="K1381" s="7" t="s">
        <v>1312</v>
      </c>
      <c r="L1381" s="7" t="s">
        <v>1341</v>
      </c>
      <c r="M1381" s="8">
        <v>48434</v>
      </c>
      <c r="N1381" s="8">
        <v>48434</v>
      </c>
      <c r="O1381" s="8">
        <v>0</v>
      </c>
      <c r="P1381" s="8">
        <v>48434</v>
      </c>
      <c r="Q1381" s="8">
        <v>48434</v>
      </c>
      <c r="R1381" s="8">
        <v>48434</v>
      </c>
      <c r="S1381" s="4">
        <f t="shared" si="133"/>
        <v>0</v>
      </c>
      <c r="T1381" s="6">
        <f t="shared" si="134"/>
        <v>1</v>
      </c>
      <c r="U1381" s="4">
        <f t="shared" si="135"/>
        <v>0</v>
      </c>
      <c r="V1381" s="6">
        <f t="shared" si="136"/>
        <v>1</v>
      </c>
      <c r="W1381" s="4">
        <f t="shared" si="137"/>
        <v>0</v>
      </c>
      <c r="X1381" s="6">
        <f t="shared" si="138"/>
        <v>1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 t="s">
        <v>45</v>
      </c>
      <c r="F1382" s="7" t="s">
        <v>46</v>
      </c>
      <c r="G1382" s="7" t="s">
        <v>1342</v>
      </c>
      <c r="H1382" s="7" t="s">
        <v>1343</v>
      </c>
      <c r="I1382" s="7" t="s">
        <v>49</v>
      </c>
      <c r="J1382" s="7" t="s">
        <v>50</v>
      </c>
      <c r="K1382" s="7" t="s">
        <v>100</v>
      </c>
      <c r="L1382" s="7" t="s">
        <v>1344</v>
      </c>
      <c r="M1382" s="8">
        <v>67832</v>
      </c>
      <c r="N1382" s="8">
        <v>67832</v>
      </c>
      <c r="O1382" s="8">
        <v>0</v>
      </c>
      <c r="P1382" s="8">
        <v>67832</v>
      </c>
      <c r="Q1382" s="8">
        <v>67832</v>
      </c>
      <c r="R1382" s="8">
        <v>67832</v>
      </c>
      <c r="S1382" s="4">
        <f t="shared" si="133"/>
        <v>0</v>
      </c>
      <c r="T1382" s="6">
        <f t="shared" si="134"/>
        <v>1</v>
      </c>
      <c r="U1382" s="4">
        <f t="shared" si="135"/>
        <v>0</v>
      </c>
      <c r="V1382" s="6">
        <f t="shared" si="136"/>
        <v>1</v>
      </c>
      <c r="W1382" s="4">
        <f t="shared" si="137"/>
        <v>0</v>
      </c>
      <c r="X1382" s="6">
        <f t="shared" si="138"/>
        <v>1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 t="s">
        <v>45</v>
      </c>
      <c r="F1383" s="7" t="s">
        <v>46</v>
      </c>
      <c r="G1383" s="7" t="s">
        <v>1342</v>
      </c>
      <c r="H1383" s="7" t="s">
        <v>1343</v>
      </c>
      <c r="I1383" s="7" t="s">
        <v>49</v>
      </c>
      <c r="J1383" s="7" t="s">
        <v>50</v>
      </c>
      <c r="K1383" s="7" t="s">
        <v>349</v>
      </c>
      <c r="L1383" s="7" t="s">
        <v>1345</v>
      </c>
      <c r="M1383" s="8">
        <v>50869</v>
      </c>
      <c r="N1383" s="8">
        <v>50869</v>
      </c>
      <c r="O1383" s="8">
        <v>0</v>
      </c>
      <c r="P1383" s="8">
        <v>50869</v>
      </c>
      <c r="Q1383" s="8">
        <v>50869</v>
      </c>
      <c r="R1383" s="8">
        <v>50869</v>
      </c>
      <c r="S1383" s="4">
        <f t="shared" si="133"/>
        <v>0</v>
      </c>
      <c r="T1383" s="6">
        <f t="shared" si="134"/>
        <v>1</v>
      </c>
      <c r="U1383" s="4">
        <f t="shared" si="135"/>
        <v>0</v>
      </c>
      <c r="V1383" s="6">
        <f t="shared" si="136"/>
        <v>1</v>
      </c>
      <c r="W1383" s="4">
        <f t="shared" si="137"/>
        <v>0</v>
      </c>
      <c r="X1383" s="6">
        <f t="shared" si="138"/>
        <v>1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>
        <f>IF(AND(ABS(W1384)&gt;Input!$C$3,ABS(1-X1384)&gt;Input!$C$4),MAX($C$3:C1383)+1,"")</f>
        <v>182</v>
      </c>
      <c r="D1384" t="str">
        <f>IF(E1384="","",IF(AND(H1384=H1385,J1384=J1385),"",MAX($D$3:D1383)+1))</f>
        <v/>
      </c>
      <c r="E1384" s="7" t="s">
        <v>45</v>
      </c>
      <c r="F1384" s="7" t="s">
        <v>46</v>
      </c>
      <c r="G1384" s="7" t="s">
        <v>1342</v>
      </c>
      <c r="H1384" s="7" t="s">
        <v>1343</v>
      </c>
      <c r="I1384" s="7" t="s">
        <v>49</v>
      </c>
      <c r="J1384" s="7" t="s">
        <v>50</v>
      </c>
      <c r="K1384" s="7" t="s">
        <v>210</v>
      </c>
      <c r="L1384" s="7" t="s">
        <v>1345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41324</v>
      </c>
      <c r="S1384" s="4">
        <f t="shared" si="133"/>
        <v>0</v>
      </c>
      <c r="T1384" s="6">
        <f t="shared" si="134"/>
        <v>0</v>
      </c>
      <c r="U1384" s="4">
        <f t="shared" si="135"/>
        <v>0</v>
      </c>
      <c r="V1384" s="6">
        <f t="shared" si="136"/>
        <v>0</v>
      </c>
      <c r="W1384" s="4">
        <f t="shared" si="137"/>
        <v>41324</v>
      </c>
      <c r="X1384" s="6">
        <f t="shared" si="138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 t="s">
        <v>45</v>
      </c>
      <c r="F1385" s="7" t="s">
        <v>46</v>
      </c>
      <c r="G1385" s="7" t="s">
        <v>1342</v>
      </c>
      <c r="H1385" s="7" t="s">
        <v>1343</v>
      </c>
      <c r="I1385" s="7" t="s">
        <v>49</v>
      </c>
      <c r="J1385" s="7" t="s">
        <v>50</v>
      </c>
      <c r="K1385" s="7" t="s">
        <v>212</v>
      </c>
      <c r="L1385" s="7" t="s">
        <v>1344</v>
      </c>
      <c r="M1385" s="8">
        <v>70239</v>
      </c>
      <c r="N1385" s="8">
        <v>70239</v>
      </c>
      <c r="O1385" s="8">
        <v>0</v>
      </c>
      <c r="P1385" s="8">
        <v>70239</v>
      </c>
      <c r="Q1385" s="8">
        <v>70239</v>
      </c>
      <c r="R1385" s="8">
        <v>70239</v>
      </c>
      <c r="S1385" s="4">
        <f t="shared" si="133"/>
        <v>0</v>
      </c>
      <c r="T1385" s="6">
        <f t="shared" si="134"/>
        <v>1</v>
      </c>
      <c r="U1385" s="4">
        <f t="shared" si="135"/>
        <v>0</v>
      </c>
      <c r="V1385" s="6">
        <f t="shared" si="136"/>
        <v>1</v>
      </c>
      <c r="W1385" s="4">
        <f t="shared" si="137"/>
        <v>0</v>
      </c>
      <c r="X1385" s="6">
        <f t="shared" si="138"/>
        <v>1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 t="s">
        <v>45</v>
      </c>
      <c r="F1386" s="7" t="s">
        <v>46</v>
      </c>
      <c r="G1386" s="7" t="s">
        <v>1342</v>
      </c>
      <c r="H1386" s="7" t="s">
        <v>1343</v>
      </c>
      <c r="I1386" s="7" t="s">
        <v>49</v>
      </c>
      <c r="J1386" s="7" t="s">
        <v>50</v>
      </c>
      <c r="K1386" s="7" t="s">
        <v>53</v>
      </c>
      <c r="L1386" s="7" t="s">
        <v>1346</v>
      </c>
      <c r="M1386" s="8">
        <v>63401</v>
      </c>
      <c r="N1386" s="8">
        <v>63401</v>
      </c>
      <c r="O1386" s="8">
        <v>0</v>
      </c>
      <c r="P1386" s="8">
        <v>63401</v>
      </c>
      <c r="Q1386" s="8">
        <v>63401</v>
      </c>
      <c r="R1386" s="8">
        <v>63401</v>
      </c>
      <c r="S1386" s="4">
        <f t="shared" si="133"/>
        <v>0</v>
      </c>
      <c r="T1386" s="6">
        <f t="shared" si="134"/>
        <v>1</v>
      </c>
      <c r="U1386" s="4">
        <f t="shared" si="135"/>
        <v>0</v>
      </c>
      <c r="V1386" s="6">
        <f t="shared" si="136"/>
        <v>1</v>
      </c>
      <c r="W1386" s="4">
        <f t="shared" si="137"/>
        <v>0</v>
      </c>
      <c r="X1386" s="6">
        <f t="shared" si="138"/>
        <v>1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 t="s">
        <v>45</v>
      </c>
      <c r="F1387" s="7" t="s">
        <v>46</v>
      </c>
      <c r="G1387" s="7" t="s">
        <v>1342</v>
      </c>
      <c r="H1387" s="7" t="s">
        <v>1343</v>
      </c>
      <c r="I1387" s="7" t="s">
        <v>49</v>
      </c>
      <c r="J1387" s="7" t="s">
        <v>50</v>
      </c>
      <c r="K1387" s="7" t="s">
        <v>217</v>
      </c>
      <c r="L1387" s="7" t="s">
        <v>1347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4">
        <f t="shared" si="133"/>
        <v>0</v>
      </c>
      <c r="T1387" s="6">
        <f t="shared" si="134"/>
        <v>0</v>
      </c>
      <c r="U1387" s="4">
        <f t="shared" si="135"/>
        <v>0</v>
      </c>
      <c r="V1387" s="6">
        <f t="shared" si="136"/>
        <v>0</v>
      </c>
      <c r="W1387" s="4">
        <f t="shared" si="137"/>
        <v>0</v>
      </c>
      <c r="X1387" s="6">
        <f t="shared" si="138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 t="s">
        <v>45</v>
      </c>
      <c r="F1388" s="7" t="s">
        <v>46</v>
      </c>
      <c r="G1388" s="7" t="s">
        <v>1342</v>
      </c>
      <c r="H1388" s="7" t="s">
        <v>1343</v>
      </c>
      <c r="I1388" s="7" t="s">
        <v>49</v>
      </c>
      <c r="J1388" s="7" t="s">
        <v>50</v>
      </c>
      <c r="K1388" s="7" t="s">
        <v>166</v>
      </c>
      <c r="L1388" s="7" t="s">
        <v>167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4">
        <f t="shared" si="133"/>
        <v>0</v>
      </c>
      <c r="T1388" s="6">
        <f t="shared" si="134"/>
        <v>0</v>
      </c>
      <c r="U1388" s="4">
        <f t="shared" si="135"/>
        <v>0</v>
      </c>
      <c r="V1388" s="6">
        <f t="shared" si="136"/>
        <v>0</v>
      </c>
      <c r="W1388" s="4">
        <f t="shared" si="137"/>
        <v>0</v>
      </c>
      <c r="X1388" s="6">
        <f t="shared" si="138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 t="s">
        <v>45</v>
      </c>
      <c r="F1389" s="7" t="s">
        <v>46</v>
      </c>
      <c r="G1389" s="7" t="s">
        <v>1342</v>
      </c>
      <c r="H1389" s="7" t="s">
        <v>1343</v>
      </c>
      <c r="I1389" s="7" t="s">
        <v>49</v>
      </c>
      <c r="J1389" s="7" t="s">
        <v>50</v>
      </c>
      <c r="K1389" s="7" t="s">
        <v>60</v>
      </c>
      <c r="L1389" s="7" t="s">
        <v>61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4">
        <f t="shared" si="133"/>
        <v>0</v>
      </c>
      <c r="T1389" s="6">
        <f t="shared" si="134"/>
        <v>0</v>
      </c>
      <c r="U1389" s="4">
        <f t="shared" si="135"/>
        <v>0</v>
      </c>
      <c r="V1389" s="6">
        <f t="shared" si="136"/>
        <v>0</v>
      </c>
      <c r="W1389" s="4">
        <f t="shared" si="137"/>
        <v>0</v>
      </c>
      <c r="X1389" s="6">
        <f t="shared" si="138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 t="s">
        <v>45</v>
      </c>
      <c r="F1390" s="7" t="s">
        <v>46</v>
      </c>
      <c r="G1390" s="7" t="s">
        <v>1342</v>
      </c>
      <c r="H1390" s="7" t="s">
        <v>1343</v>
      </c>
      <c r="I1390" s="7" t="s">
        <v>49</v>
      </c>
      <c r="J1390" s="7" t="s">
        <v>50</v>
      </c>
      <c r="K1390" s="7" t="s">
        <v>108</v>
      </c>
      <c r="L1390" s="7" t="s">
        <v>1348</v>
      </c>
      <c r="M1390" s="8">
        <v>23956</v>
      </c>
      <c r="N1390" s="8">
        <v>23956</v>
      </c>
      <c r="O1390" s="8">
        <v>0</v>
      </c>
      <c r="P1390" s="8">
        <v>22977.68</v>
      </c>
      <c r="Q1390" s="8">
        <v>22977.68</v>
      </c>
      <c r="R1390" s="8">
        <v>23956</v>
      </c>
      <c r="S1390" s="4">
        <f t="shared" si="133"/>
        <v>978.31999999999971</v>
      </c>
      <c r="T1390" s="6">
        <f t="shared" si="134"/>
        <v>0.95920000000000005</v>
      </c>
      <c r="U1390" s="4">
        <f t="shared" si="135"/>
        <v>978.31999999999971</v>
      </c>
      <c r="V1390" s="6">
        <f t="shared" si="136"/>
        <v>0.95920000000000005</v>
      </c>
      <c r="W1390" s="4">
        <f t="shared" si="137"/>
        <v>978.31999999999971</v>
      </c>
      <c r="X1390" s="6">
        <f t="shared" si="138"/>
        <v>0.95920000000000005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 t="s">
        <v>45</v>
      </c>
      <c r="F1391" s="7" t="s">
        <v>46</v>
      </c>
      <c r="G1391" s="7" t="s">
        <v>1342</v>
      </c>
      <c r="H1391" s="7" t="s">
        <v>1343</v>
      </c>
      <c r="I1391" s="7" t="s">
        <v>49</v>
      </c>
      <c r="J1391" s="7" t="s">
        <v>50</v>
      </c>
      <c r="K1391" s="7" t="s">
        <v>110</v>
      </c>
      <c r="L1391" s="7" t="s">
        <v>111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4">
        <f t="shared" si="133"/>
        <v>0</v>
      </c>
      <c r="T1391" s="6">
        <f t="shared" si="134"/>
        <v>0</v>
      </c>
      <c r="U1391" s="4">
        <f t="shared" si="135"/>
        <v>0</v>
      </c>
      <c r="V1391" s="6">
        <f t="shared" si="136"/>
        <v>0</v>
      </c>
      <c r="W1391" s="4">
        <f t="shared" si="137"/>
        <v>0</v>
      </c>
      <c r="X1391" s="6">
        <f t="shared" si="138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 t="s">
        <v>45</v>
      </c>
      <c r="F1392" s="7" t="s">
        <v>46</v>
      </c>
      <c r="G1392" s="7" t="s">
        <v>1342</v>
      </c>
      <c r="H1392" s="7" t="s">
        <v>1343</v>
      </c>
      <c r="I1392" s="7" t="s">
        <v>49</v>
      </c>
      <c r="J1392" s="7" t="s">
        <v>50</v>
      </c>
      <c r="K1392" s="7" t="s">
        <v>112</v>
      </c>
      <c r="L1392" s="7" t="s">
        <v>113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  <c r="R1392" s="8">
        <v>0</v>
      </c>
      <c r="S1392" s="4">
        <f t="shared" si="133"/>
        <v>0</v>
      </c>
      <c r="T1392" s="6">
        <f t="shared" si="134"/>
        <v>0</v>
      </c>
      <c r="U1392" s="4">
        <f t="shared" si="135"/>
        <v>0</v>
      </c>
      <c r="V1392" s="6">
        <f t="shared" si="136"/>
        <v>0</v>
      </c>
      <c r="W1392" s="4">
        <f t="shared" si="137"/>
        <v>0</v>
      </c>
      <c r="X1392" s="6">
        <f t="shared" si="138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 t="s">
        <v>45</v>
      </c>
      <c r="F1393" s="7" t="s">
        <v>46</v>
      </c>
      <c r="G1393" s="7" t="s">
        <v>1342</v>
      </c>
      <c r="H1393" s="7" t="s">
        <v>1343</v>
      </c>
      <c r="I1393" s="7" t="s">
        <v>49</v>
      </c>
      <c r="J1393" s="7" t="s">
        <v>50</v>
      </c>
      <c r="K1393" s="7" t="s">
        <v>62</v>
      </c>
      <c r="L1393" s="7" t="s">
        <v>63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4">
        <f t="shared" si="133"/>
        <v>0</v>
      </c>
      <c r="T1393" s="6">
        <f t="shared" si="134"/>
        <v>0</v>
      </c>
      <c r="U1393" s="4">
        <f t="shared" si="135"/>
        <v>0</v>
      </c>
      <c r="V1393" s="6">
        <f t="shared" si="136"/>
        <v>0</v>
      </c>
      <c r="W1393" s="4">
        <f t="shared" si="137"/>
        <v>0</v>
      </c>
      <c r="X1393" s="6">
        <f t="shared" si="138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>
        <f>IF(E1394="","",IF(AND(H1394=H1395,J1394=J1395),"",MAX($D$3:D1393)+1))</f>
        <v>163</v>
      </c>
      <c r="E1394" s="7" t="s">
        <v>45</v>
      </c>
      <c r="F1394" s="7" t="s">
        <v>46</v>
      </c>
      <c r="G1394" s="7" t="s">
        <v>1342</v>
      </c>
      <c r="H1394" s="7" t="s">
        <v>1343</v>
      </c>
      <c r="I1394" s="7" t="s">
        <v>49</v>
      </c>
      <c r="J1394" s="7" t="s">
        <v>50</v>
      </c>
      <c r="K1394" s="7" t="s">
        <v>129</v>
      </c>
      <c r="L1394" s="7" t="s">
        <v>130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4">
        <f t="shared" si="133"/>
        <v>0</v>
      </c>
      <c r="T1394" s="6">
        <f t="shared" si="134"/>
        <v>0</v>
      </c>
      <c r="U1394" s="4">
        <f t="shared" si="135"/>
        <v>0</v>
      </c>
      <c r="V1394" s="6">
        <f t="shared" si="136"/>
        <v>0</v>
      </c>
      <c r="W1394" s="4">
        <f t="shared" si="137"/>
        <v>0</v>
      </c>
      <c r="X1394" s="6">
        <f t="shared" si="138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 t="s">
        <v>45</v>
      </c>
      <c r="F1395" s="7" t="s">
        <v>46</v>
      </c>
      <c r="G1395" s="7" t="s">
        <v>1342</v>
      </c>
      <c r="H1395" s="7" t="s">
        <v>1343</v>
      </c>
      <c r="I1395" s="7" t="s">
        <v>64</v>
      </c>
      <c r="J1395" s="7" t="s">
        <v>65</v>
      </c>
      <c r="K1395" s="7" t="s">
        <v>66</v>
      </c>
      <c r="L1395" s="7" t="s">
        <v>67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4">
        <f t="shared" si="133"/>
        <v>0</v>
      </c>
      <c r="T1395" s="6">
        <f t="shared" si="134"/>
        <v>0</v>
      </c>
      <c r="U1395" s="4">
        <f t="shared" si="135"/>
        <v>0</v>
      </c>
      <c r="V1395" s="6">
        <f t="shared" si="136"/>
        <v>0</v>
      </c>
      <c r="W1395" s="4">
        <f t="shared" si="137"/>
        <v>0</v>
      </c>
      <c r="X1395" s="6">
        <f t="shared" si="138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 t="s">
        <v>45</v>
      </c>
      <c r="F1396" s="7" t="s">
        <v>46</v>
      </c>
      <c r="G1396" s="7" t="s">
        <v>1342</v>
      </c>
      <c r="H1396" s="7" t="s">
        <v>1343</v>
      </c>
      <c r="I1396" s="7" t="s">
        <v>64</v>
      </c>
      <c r="J1396" s="7" t="s">
        <v>65</v>
      </c>
      <c r="K1396" s="7" t="s">
        <v>70</v>
      </c>
      <c r="L1396" s="7" t="s">
        <v>71</v>
      </c>
      <c r="M1396" s="8">
        <v>0</v>
      </c>
      <c r="N1396" s="8">
        <v>4400</v>
      </c>
      <c r="O1396" s="8">
        <v>0</v>
      </c>
      <c r="P1396" s="8">
        <v>4399.6099999999997</v>
      </c>
      <c r="Q1396" s="8">
        <v>4399.6099999999997</v>
      </c>
      <c r="R1396" s="8">
        <v>0</v>
      </c>
      <c r="S1396" s="4">
        <f t="shared" si="133"/>
        <v>-4399.6099999999997</v>
      </c>
      <c r="T1396" s="6">
        <f t="shared" si="134"/>
        <v>0</v>
      </c>
      <c r="U1396" s="4">
        <f t="shared" si="135"/>
        <v>0.39000000000032742</v>
      </c>
      <c r="V1396" s="6">
        <f t="shared" si="136"/>
        <v>0.99990000000000001</v>
      </c>
      <c r="W1396" s="4">
        <f t="shared" si="137"/>
        <v>-4399.6099999999997</v>
      </c>
      <c r="X1396" s="6">
        <f t="shared" si="138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>
        <f>IF(E1397="","",IF(AND(H1397=H1398,J1397=J1398),"",MAX($D$3:D1396)+1))</f>
        <v>164</v>
      </c>
      <c r="E1397" s="7" t="s">
        <v>45</v>
      </c>
      <c r="F1397" s="7" t="s">
        <v>46</v>
      </c>
      <c r="G1397" s="7" t="s">
        <v>1342</v>
      </c>
      <c r="H1397" s="7" t="s">
        <v>1343</v>
      </c>
      <c r="I1397" s="7" t="s">
        <v>64</v>
      </c>
      <c r="J1397" s="7" t="s">
        <v>65</v>
      </c>
      <c r="K1397" s="7" t="s">
        <v>1349</v>
      </c>
      <c r="L1397" s="7" t="s">
        <v>1350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4">
        <f t="shared" si="133"/>
        <v>0</v>
      </c>
      <c r="T1397" s="6">
        <f t="shared" si="134"/>
        <v>0</v>
      </c>
      <c r="U1397" s="4">
        <f t="shared" si="135"/>
        <v>0</v>
      </c>
      <c r="V1397" s="6">
        <f t="shared" si="136"/>
        <v>0</v>
      </c>
      <c r="W1397" s="4">
        <f t="shared" si="137"/>
        <v>0</v>
      </c>
      <c r="X1397" s="6">
        <f t="shared" si="138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 t="s">
        <v>45</v>
      </c>
      <c r="F1398" s="7" t="s">
        <v>46</v>
      </c>
      <c r="G1398" s="7" t="s">
        <v>1342</v>
      </c>
      <c r="H1398" s="7" t="s">
        <v>1343</v>
      </c>
      <c r="I1398" s="7" t="s">
        <v>74</v>
      </c>
      <c r="J1398" s="7" t="s">
        <v>75</v>
      </c>
      <c r="K1398" s="7" t="s">
        <v>76</v>
      </c>
      <c r="L1398" s="7" t="s">
        <v>77</v>
      </c>
      <c r="M1398" s="8">
        <v>750</v>
      </c>
      <c r="N1398" s="8">
        <v>250</v>
      </c>
      <c r="O1398" s="8">
        <v>0</v>
      </c>
      <c r="P1398" s="8">
        <v>113.07</v>
      </c>
      <c r="Q1398" s="8">
        <v>113.07</v>
      </c>
      <c r="R1398" s="8">
        <v>750</v>
      </c>
      <c r="S1398" s="4">
        <f t="shared" si="133"/>
        <v>636.93000000000006</v>
      </c>
      <c r="T1398" s="6">
        <f t="shared" si="134"/>
        <v>0.15079999999999999</v>
      </c>
      <c r="U1398" s="4">
        <f t="shared" si="135"/>
        <v>136.93</v>
      </c>
      <c r="V1398" s="6">
        <f t="shared" si="136"/>
        <v>0.45229999999999998</v>
      </c>
      <c r="W1398" s="4">
        <f t="shared" si="137"/>
        <v>636.93000000000006</v>
      </c>
      <c r="X1398" s="6">
        <f t="shared" si="138"/>
        <v>0.15079999999999999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 t="s">
        <v>45</v>
      </c>
      <c r="F1399" s="7" t="s">
        <v>46</v>
      </c>
      <c r="G1399" s="7" t="s">
        <v>1342</v>
      </c>
      <c r="H1399" s="7" t="s">
        <v>1343</v>
      </c>
      <c r="I1399" s="7" t="s">
        <v>74</v>
      </c>
      <c r="J1399" s="7" t="s">
        <v>75</v>
      </c>
      <c r="K1399" s="7" t="s">
        <v>141</v>
      </c>
      <c r="L1399" s="7" t="s">
        <v>278</v>
      </c>
      <c r="M1399" s="8">
        <v>350</v>
      </c>
      <c r="N1399" s="8">
        <v>350</v>
      </c>
      <c r="O1399" s="8">
        <v>0</v>
      </c>
      <c r="P1399" s="8">
        <v>272.57</v>
      </c>
      <c r="Q1399" s="8">
        <v>272.57</v>
      </c>
      <c r="R1399" s="8">
        <v>500</v>
      </c>
      <c r="S1399" s="4">
        <f t="shared" si="133"/>
        <v>77.430000000000007</v>
      </c>
      <c r="T1399" s="6">
        <f t="shared" si="134"/>
        <v>0.77880000000000005</v>
      </c>
      <c r="U1399" s="4">
        <f t="shared" si="135"/>
        <v>77.430000000000007</v>
      </c>
      <c r="V1399" s="6">
        <f t="shared" si="136"/>
        <v>0.77880000000000005</v>
      </c>
      <c r="W1399" s="4">
        <f t="shared" si="137"/>
        <v>227.43</v>
      </c>
      <c r="X1399" s="6">
        <f t="shared" si="138"/>
        <v>0.54510000000000003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 t="s">
        <v>45</v>
      </c>
      <c r="F1400" s="7" t="s">
        <v>46</v>
      </c>
      <c r="G1400" s="7" t="s">
        <v>1342</v>
      </c>
      <c r="H1400" s="7" t="s">
        <v>1343</v>
      </c>
      <c r="I1400" s="7" t="s">
        <v>74</v>
      </c>
      <c r="J1400" s="7" t="s">
        <v>75</v>
      </c>
      <c r="K1400" s="7" t="s">
        <v>174</v>
      </c>
      <c r="L1400" s="7" t="s">
        <v>175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4">
        <f t="shared" si="133"/>
        <v>0</v>
      </c>
      <c r="T1400" s="6">
        <f t="shared" si="134"/>
        <v>0</v>
      </c>
      <c r="U1400" s="4">
        <f t="shared" si="135"/>
        <v>0</v>
      </c>
      <c r="V1400" s="6">
        <f t="shared" si="136"/>
        <v>0</v>
      </c>
      <c r="W1400" s="4">
        <f t="shared" si="137"/>
        <v>0</v>
      </c>
      <c r="X1400" s="6">
        <f t="shared" si="138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 t="s">
        <v>45</v>
      </c>
      <c r="F1401" s="7" t="s">
        <v>46</v>
      </c>
      <c r="G1401" s="7" t="s">
        <v>1342</v>
      </c>
      <c r="H1401" s="7" t="s">
        <v>1343</v>
      </c>
      <c r="I1401" s="7" t="s">
        <v>74</v>
      </c>
      <c r="J1401" s="7" t="s">
        <v>75</v>
      </c>
      <c r="K1401" s="7" t="s">
        <v>82</v>
      </c>
      <c r="L1401" s="7" t="s">
        <v>1351</v>
      </c>
      <c r="M1401" s="8">
        <v>5000</v>
      </c>
      <c r="N1401" s="8">
        <v>1900</v>
      </c>
      <c r="O1401" s="8">
        <v>0</v>
      </c>
      <c r="P1401" s="8">
        <v>1658</v>
      </c>
      <c r="Q1401" s="8">
        <v>1658</v>
      </c>
      <c r="R1401" s="8">
        <v>5000</v>
      </c>
      <c r="S1401" s="4">
        <f t="shared" si="133"/>
        <v>3342</v>
      </c>
      <c r="T1401" s="6">
        <f t="shared" si="134"/>
        <v>0.33160000000000001</v>
      </c>
      <c r="U1401" s="4">
        <f t="shared" si="135"/>
        <v>242</v>
      </c>
      <c r="V1401" s="6">
        <f t="shared" si="136"/>
        <v>0.87260000000000004</v>
      </c>
      <c r="W1401" s="4">
        <f t="shared" si="137"/>
        <v>3342</v>
      </c>
      <c r="X1401" s="6">
        <f t="shared" si="138"/>
        <v>0.33160000000000001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 t="s">
        <v>45</v>
      </c>
      <c r="F1402" s="7" t="s">
        <v>46</v>
      </c>
      <c r="G1402" s="7" t="s">
        <v>1342</v>
      </c>
      <c r="H1402" s="7" t="s">
        <v>1343</v>
      </c>
      <c r="I1402" s="7" t="s">
        <v>74</v>
      </c>
      <c r="J1402" s="7" t="s">
        <v>75</v>
      </c>
      <c r="K1402" s="7" t="s">
        <v>300</v>
      </c>
      <c r="L1402" s="7" t="s">
        <v>1352</v>
      </c>
      <c r="M1402" s="8">
        <v>6000</v>
      </c>
      <c r="N1402" s="8">
        <v>6000</v>
      </c>
      <c r="O1402" s="8">
        <v>0</v>
      </c>
      <c r="P1402" s="8">
        <v>6000</v>
      </c>
      <c r="Q1402" s="8">
        <v>6000</v>
      </c>
      <c r="R1402" s="8">
        <v>6000</v>
      </c>
      <c r="S1402" s="4">
        <f t="shared" si="133"/>
        <v>0</v>
      </c>
      <c r="T1402" s="6">
        <f t="shared" si="134"/>
        <v>1</v>
      </c>
      <c r="U1402" s="4">
        <f t="shared" si="135"/>
        <v>0</v>
      </c>
      <c r="V1402" s="6">
        <f t="shared" si="136"/>
        <v>1</v>
      </c>
      <c r="W1402" s="4">
        <f t="shared" si="137"/>
        <v>0</v>
      </c>
      <c r="X1402" s="6">
        <f t="shared" si="138"/>
        <v>1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 t="s">
        <v>45</v>
      </c>
      <c r="F1403" s="7" t="s">
        <v>46</v>
      </c>
      <c r="G1403" s="7" t="s">
        <v>1342</v>
      </c>
      <c r="H1403" s="7" t="s">
        <v>1343</v>
      </c>
      <c r="I1403" s="7" t="s">
        <v>74</v>
      </c>
      <c r="J1403" s="7" t="s">
        <v>75</v>
      </c>
      <c r="K1403" s="7" t="s">
        <v>302</v>
      </c>
      <c r="L1403" s="7" t="s">
        <v>1353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4">
        <f t="shared" si="133"/>
        <v>0</v>
      </c>
      <c r="T1403" s="6">
        <f t="shared" si="134"/>
        <v>0</v>
      </c>
      <c r="U1403" s="4">
        <f t="shared" si="135"/>
        <v>0</v>
      </c>
      <c r="V1403" s="6">
        <f t="shared" si="136"/>
        <v>0</v>
      </c>
      <c r="W1403" s="4">
        <f t="shared" si="137"/>
        <v>0</v>
      </c>
      <c r="X1403" s="6">
        <f t="shared" si="138"/>
        <v>0</v>
      </c>
    </row>
    <row r="1404" spans="1:24" x14ac:dyDescent="0.2">
      <c r="A1404">
        <f>IF(AND(ABS(S1404)&gt;Input!$A$3,ABS(1-T1404)&gt;Input!$A$4),MAX($A$3:A1403)+1,"")</f>
        <v>171</v>
      </c>
      <c r="B1404">
        <f>IF(AND(ABS(U1404)&gt;Input!$B$3,ABS(1-V1404)&gt;Input!$B$4),MAX($B$3:B1403)+1,"")</f>
        <v>88</v>
      </c>
      <c r="C1404">
        <f>IF(AND(ABS(W1404)&gt;Input!$C$3,ABS(1-X1404)&gt;Input!$C$4),MAX($C$3:C1403)+1,"")</f>
        <v>183</v>
      </c>
      <c r="D1404" t="str">
        <f>IF(E1404="","",IF(AND(H1404=H1405,J1404=J1405),"",MAX($D$3:D1403)+1))</f>
        <v/>
      </c>
      <c r="E1404" s="7" t="s">
        <v>45</v>
      </c>
      <c r="F1404" s="7" t="s">
        <v>46</v>
      </c>
      <c r="G1404" s="7" t="s">
        <v>1342</v>
      </c>
      <c r="H1404" s="7" t="s">
        <v>1343</v>
      </c>
      <c r="I1404" s="7" t="s">
        <v>74</v>
      </c>
      <c r="J1404" s="7" t="s">
        <v>75</v>
      </c>
      <c r="K1404" s="7" t="s">
        <v>1236</v>
      </c>
      <c r="L1404" s="7" t="s">
        <v>1354</v>
      </c>
      <c r="M1404" s="8">
        <v>98200</v>
      </c>
      <c r="N1404" s="8">
        <v>98200</v>
      </c>
      <c r="O1404" s="8">
        <v>0</v>
      </c>
      <c r="P1404" s="8">
        <v>15745.63</v>
      </c>
      <c r="Q1404" s="8">
        <v>15745.63</v>
      </c>
      <c r="R1404" s="8">
        <v>98200</v>
      </c>
      <c r="S1404" s="4">
        <f t="shared" si="133"/>
        <v>82454.37</v>
      </c>
      <c r="T1404" s="6">
        <f t="shared" si="134"/>
        <v>0.1603</v>
      </c>
      <c r="U1404" s="4">
        <f t="shared" si="135"/>
        <v>82454.37</v>
      </c>
      <c r="V1404" s="6">
        <f t="shared" si="136"/>
        <v>0.1603</v>
      </c>
      <c r="W1404" s="4">
        <f t="shared" si="137"/>
        <v>82454.37</v>
      </c>
      <c r="X1404" s="6">
        <f t="shared" si="138"/>
        <v>0.1603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 t="s">
        <v>45</v>
      </c>
      <c r="F1405" s="7" t="s">
        <v>46</v>
      </c>
      <c r="G1405" s="7" t="s">
        <v>1342</v>
      </c>
      <c r="H1405" s="7" t="s">
        <v>1343</v>
      </c>
      <c r="I1405" s="7" t="s">
        <v>74</v>
      </c>
      <c r="J1405" s="7" t="s">
        <v>75</v>
      </c>
      <c r="K1405" s="7" t="s">
        <v>1355</v>
      </c>
      <c r="L1405" s="7" t="s">
        <v>1356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  <c r="S1405" s="4">
        <f t="shared" si="133"/>
        <v>0</v>
      </c>
      <c r="T1405" s="6">
        <f t="shared" si="134"/>
        <v>0</v>
      </c>
      <c r="U1405" s="4">
        <f t="shared" si="135"/>
        <v>0</v>
      </c>
      <c r="V1405" s="6">
        <f t="shared" si="136"/>
        <v>0</v>
      </c>
      <c r="W1405" s="4">
        <f t="shared" si="137"/>
        <v>0</v>
      </c>
      <c r="X1405" s="6">
        <f t="shared" si="138"/>
        <v>0</v>
      </c>
    </row>
    <row r="1406" spans="1:24" x14ac:dyDescent="0.2">
      <c r="A1406">
        <f>IF(AND(ABS(S1406)&gt;Input!$A$3,ABS(1-T1406)&gt;Input!$A$4),MAX($A$3:A1405)+1,"")</f>
        <v>172</v>
      </c>
      <c r="B1406">
        <f>IF(AND(ABS(U1406)&gt;Input!$B$3,ABS(1-V1406)&gt;Input!$B$4),MAX($B$3:B1405)+1,"")</f>
        <v>89</v>
      </c>
      <c r="C1406">
        <f>IF(AND(ABS(W1406)&gt;Input!$C$3,ABS(1-X1406)&gt;Input!$C$4),MAX($C$3:C1405)+1,"")</f>
        <v>184</v>
      </c>
      <c r="D1406" t="str">
        <f>IF(E1406="","",IF(AND(H1406=H1407,J1406=J1407),"",MAX($D$3:D1405)+1))</f>
        <v/>
      </c>
      <c r="E1406" s="7" t="s">
        <v>45</v>
      </c>
      <c r="F1406" s="7" t="s">
        <v>46</v>
      </c>
      <c r="G1406" s="7" t="s">
        <v>1342</v>
      </c>
      <c r="H1406" s="7" t="s">
        <v>1343</v>
      </c>
      <c r="I1406" s="7" t="s">
        <v>74</v>
      </c>
      <c r="J1406" s="7" t="s">
        <v>75</v>
      </c>
      <c r="K1406" s="7" t="s">
        <v>148</v>
      </c>
      <c r="L1406" s="7" t="s">
        <v>1357</v>
      </c>
      <c r="M1406" s="8">
        <v>200000</v>
      </c>
      <c r="N1406" s="8">
        <v>200000</v>
      </c>
      <c r="O1406" s="8">
        <v>0</v>
      </c>
      <c r="P1406" s="8">
        <v>0</v>
      </c>
      <c r="Q1406" s="8">
        <v>0</v>
      </c>
      <c r="R1406" s="8">
        <v>200000</v>
      </c>
      <c r="S1406" s="4">
        <f t="shared" si="133"/>
        <v>200000</v>
      </c>
      <c r="T1406" s="6">
        <f t="shared" si="134"/>
        <v>0</v>
      </c>
      <c r="U1406" s="4">
        <f t="shared" si="135"/>
        <v>200000</v>
      </c>
      <c r="V1406" s="6">
        <f t="shared" si="136"/>
        <v>0</v>
      </c>
      <c r="W1406" s="4">
        <f t="shared" si="137"/>
        <v>200000</v>
      </c>
      <c r="X1406" s="6">
        <f t="shared" si="138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 t="s">
        <v>45</v>
      </c>
      <c r="F1407" s="7" t="s">
        <v>46</v>
      </c>
      <c r="G1407" s="7" t="s">
        <v>1342</v>
      </c>
      <c r="H1407" s="7" t="s">
        <v>1343</v>
      </c>
      <c r="I1407" s="7" t="s">
        <v>74</v>
      </c>
      <c r="J1407" s="7" t="s">
        <v>75</v>
      </c>
      <c r="K1407" s="7" t="s">
        <v>150</v>
      </c>
      <c r="L1407" s="7" t="s">
        <v>1358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4">
        <f t="shared" si="133"/>
        <v>0</v>
      </c>
      <c r="T1407" s="6">
        <f t="shared" si="134"/>
        <v>0</v>
      </c>
      <c r="U1407" s="4">
        <f t="shared" si="135"/>
        <v>0</v>
      </c>
      <c r="V1407" s="6">
        <f t="shared" si="136"/>
        <v>0</v>
      </c>
      <c r="W1407" s="4">
        <f t="shared" si="137"/>
        <v>0</v>
      </c>
      <c r="X1407" s="6">
        <f t="shared" si="138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 t="s">
        <v>45</v>
      </c>
      <c r="F1408" s="7" t="s">
        <v>46</v>
      </c>
      <c r="G1408" s="7" t="s">
        <v>1342</v>
      </c>
      <c r="H1408" s="7" t="s">
        <v>1343</v>
      </c>
      <c r="I1408" s="7" t="s">
        <v>74</v>
      </c>
      <c r="J1408" s="7" t="s">
        <v>75</v>
      </c>
      <c r="K1408" s="7" t="s">
        <v>901</v>
      </c>
      <c r="L1408" s="7" t="s">
        <v>1359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4">
        <f t="shared" si="133"/>
        <v>0</v>
      </c>
      <c r="T1408" s="6">
        <f t="shared" si="134"/>
        <v>0</v>
      </c>
      <c r="U1408" s="4">
        <f t="shared" si="135"/>
        <v>0</v>
      </c>
      <c r="V1408" s="6">
        <f t="shared" si="136"/>
        <v>0</v>
      </c>
      <c r="W1408" s="4">
        <f t="shared" si="137"/>
        <v>0</v>
      </c>
      <c r="X1408" s="6">
        <f t="shared" si="138"/>
        <v>0</v>
      </c>
    </row>
    <row r="1409" spans="1:24" x14ac:dyDescent="0.2">
      <c r="A1409">
        <f>IF(AND(ABS(S1409)&gt;Input!$A$3,ABS(1-T1409)&gt;Input!$A$4),MAX($A$3:A1408)+1,"")</f>
        <v>173</v>
      </c>
      <c r="B1409">
        <f>IF(AND(ABS(U1409)&gt;Input!$B$3,ABS(1-V1409)&gt;Input!$B$4),MAX($B$3:B1408)+1,"")</f>
        <v>90</v>
      </c>
      <c r="C1409">
        <f>IF(AND(ABS(W1409)&gt;Input!$C$3,ABS(1-X1409)&gt;Input!$C$4),MAX($C$3:C1408)+1,"")</f>
        <v>185</v>
      </c>
      <c r="D1409" t="str">
        <f>IF(E1409="","",IF(AND(H1409=H1410,J1409=J1410),"",MAX($D$3:D1408)+1))</f>
        <v/>
      </c>
      <c r="E1409" s="7" t="s">
        <v>45</v>
      </c>
      <c r="F1409" s="7" t="s">
        <v>46</v>
      </c>
      <c r="G1409" s="7" t="s">
        <v>1342</v>
      </c>
      <c r="H1409" s="7" t="s">
        <v>1343</v>
      </c>
      <c r="I1409" s="7" t="s">
        <v>74</v>
      </c>
      <c r="J1409" s="7" t="s">
        <v>75</v>
      </c>
      <c r="K1409" s="7" t="s">
        <v>1282</v>
      </c>
      <c r="L1409" s="7" t="s">
        <v>1360</v>
      </c>
      <c r="M1409" s="8">
        <v>400000</v>
      </c>
      <c r="N1409" s="8">
        <v>400000</v>
      </c>
      <c r="O1409" s="8">
        <v>0</v>
      </c>
      <c r="P1409" s="8">
        <v>0</v>
      </c>
      <c r="Q1409" s="8">
        <v>0</v>
      </c>
      <c r="R1409" s="8">
        <v>400000</v>
      </c>
      <c r="S1409" s="4">
        <f t="shared" si="133"/>
        <v>400000</v>
      </c>
      <c r="T1409" s="6">
        <f t="shared" si="134"/>
        <v>0</v>
      </c>
      <c r="U1409" s="4">
        <f t="shared" si="135"/>
        <v>400000</v>
      </c>
      <c r="V1409" s="6">
        <f t="shared" si="136"/>
        <v>0</v>
      </c>
      <c r="W1409" s="4">
        <f t="shared" si="137"/>
        <v>400000</v>
      </c>
      <c r="X1409" s="6">
        <f t="shared" si="138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 t="s">
        <v>45</v>
      </c>
      <c r="F1410" s="7" t="s">
        <v>46</v>
      </c>
      <c r="G1410" s="7" t="s">
        <v>1342</v>
      </c>
      <c r="H1410" s="7" t="s">
        <v>1343</v>
      </c>
      <c r="I1410" s="7" t="s">
        <v>74</v>
      </c>
      <c r="J1410" s="7" t="s">
        <v>75</v>
      </c>
      <c r="K1410" s="7" t="s">
        <v>882</v>
      </c>
      <c r="L1410" s="7" t="s">
        <v>1361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4">
        <f t="shared" si="133"/>
        <v>0</v>
      </c>
      <c r="T1410" s="6">
        <f t="shared" si="134"/>
        <v>0</v>
      </c>
      <c r="U1410" s="4">
        <f t="shared" si="135"/>
        <v>0</v>
      </c>
      <c r="V1410" s="6">
        <f t="shared" si="136"/>
        <v>0</v>
      </c>
      <c r="W1410" s="4">
        <f t="shared" si="137"/>
        <v>0</v>
      </c>
      <c r="X1410" s="6">
        <f t="shared" si="138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 t="s">
        <v>45</v>
      </c>
      <c r="F1411" s="7" t="s">
        <v>46</v>
      </c>
      <c r="G1411" s="7" t="s">
        <v>1342</v>
      </c>
      <c r="H1411" s="7" t="s">
        <v>1343</v>
      </c>
      <c r="I1411" s="7" t="s">
        <v>74</v>
      </c>
      <c r="J1411" s="7" t="s">
        <v>75</v>
      </c>
      <c r="K1411" s="7" t="s">
        <v>891</v>
      </c>
      <c r="L1411" s="7" t="s">
        <v>1362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4">
        <f t="shared" si="133"/>
        <v>0</v>
      </c>
      <c r="T1411" s="6">
        <f t="shared" si="134"/>
        <v>0</v>
      </c>
      <c r="U1411" s="4">
        <f t="shared" si="135"/>
        <v>0</v>
      </c>
      <c r="V1411" s="6">
        <f t="shared" si="136"/>
        <v>0</v>
      </c>
      <c r="W1411" s="4">
        <f t="shared" si="137"/>
        <v>0</v>
      </c>
      <c r="X1411" s="6">
        <f t="shared" si="138"/>
        <v>0</v>
      </c>
    </row>
    <row r="1412" spans="1:24" x14ac:dyDescent="0.2">
      <c r="A1412">
        <f>IF(AND(ABS(S1412)&gt;Input!$A$3,ABS(1-T1412)&gt;Input!$A$4),MAX($A$3:A1411)+1,"")</f>
        <v>174</v>
      </c>
      <c r="B1412">
        <f>IF(AND(ABS(U1412)&gt;Input!$B$3,ABS(1-V1412)&gt;Input!$B$4),MAX($B$3:B1411)+1,"")</f>
        <v>91</v>
      </c>
      <c r="C1412">
        <f>IF(AND(ABS(W1412)&gt;Input!$C$3,ABS(1-X1412)&gt;Input!$C$4),MAX($C$3:C1411)+1,"")</f>
        <v>186</v>
      </c>
      <c r="D1412" t="str">
        <f>IF(E1412="","",IF(AND(H1412=H1413,J1412=J1413),"",MAX($D$3:D1411)+1))</f>
        <v/>
      </c>
      <c r="E1412" s="7" t="s">
        <v>45</v>
      </c>
      <c r="F1412" s="7" t="s">
        <v>46</v>
      </c>
      <c r="G1412" s="7" t="s">
        <v>1342</v>
      </c>
      <c r="H1412" s="7" t="s">
        <v>1343</v>
      </c>
      <c r="I1412" s="7" t="s">
        <v>74</v>
      </c>
      <c r="J1412" s="7" t="s">
        <v>75</v>
      </c>
      <c r="K1412" s="7" t="s">
        <v>905</v>
      </c>
      <c r="L1412" s="7" t="s">
        <v>1363</v>
      </c>
      <c r="M1412" s="8">
        <v>60000</v>
      </c>
      <c r="N1412" s="8">
        <v>60000</v>
      </c>
      <c r="O1412" s="8">
        <v>0</v>
      </c>
      <c r="P1412" s="8">
        <v>45232.85</v>
      </c>
      <c r="Q1412" s="8">
        <v>45232.85</v>
      </c>
      <c r="R1412" s="8">
        <v>60000</v>
      </c>
      <c r="S1412" s="4">
        <f t="shared" si="133"/>
        <v>14767.150000000001</v>
      </c>
      <c r="T1412" s="6">
        <f t="shared" si="134"/>
        <v>0.75390000000000001</v>
      </c>
      <c r="U1412" s="4">
        <f t="shared" si="135"/>
        <v>14767.150000000001</v>
      </c>
      <c r="V1412" s="6">
        <f t="shared" si="136"/>
        <v>0.75390000000000001</v>
      </c>
      <c r="W1412" s="4">
        <f t="shared" si="137"/>
        <v>14767.150000000001</v>
      </c>
      <c r="X1412" s="6">
        <f t="shared" si="138"/>
        <v>0.75390000000000001</v>
      </c>
    </row>
    <row r="1413" spans="1:24" x14ac:dyDescent="0.2">
      <c r="A1413">
        <f>IF(AND(ABS(S1413)&gt;Input!$A$3,ABS(1-T1413)&gt;Input!$A$4),MAX($A$3:A1412)+1,"")</f>
        <v>175</v>
      </c>
      <c r="B1413">
        <f>IF(AND(ABS(U1413)&gt;Input!$B$3,ABS(1-V1413)&gt;Input!$B$4),MAX($B$3:B1412)+1,"")</f>
        <v>92</v>
      </c>
      <c r="C1413">
        <f>IF(AND(ABS(W1413)&gt;Input!$C$3,ABS(1-X1413)&gt;Input!$C$4),MAX($C$3:C1412)+1,"")</f>
        <v>187</v>
      </c>
      <c r="D1413" t="str">
        <f>IF(E1413="","",IF(AND(H1413=H1414,J1413=J1414),"",MAX($D$3:D1412)+1))</f>
        <v/>
      </c>
      <c r="E1413" s="7" t="s">
        <v>45</v>
      </c>
      <c r="F1413" s="7" t="s">
        <v>46</v>
      </c>
      <c r="G1413" s="7" t="s">
        <v>1342</v>
      </c>
      <c r="H1413" s="7" t="s">
        <v>1343</v>
      </c>
      <c r="I1413" s="7" t="s">
        <v>74</v>
      </c>
      <c r="J1413" s="7" t="s">
        <v>75</v>
      </c>
      <c r="K1413" s="7" t="s">
        <v>287</v>
      </c>
      <c r="L1413" s="7" t="s">
        <v>1364</v>
      </c>
      <c r="M1413" s="8">
        <v>2900000</v>
      </c>
      <c r="N1413" s="8">
        <v>2900000</v>
      </c>
      <c r="O1413" s="8">
        <v>0</v>
      </c>
      <c r="P1413" s="8">
        <v>154042.5</v>
      </c>
      <c r="Q1413" s="8">
        <v>154042.5</v>
      </c>
      <c r="R1413" s="8">
        <v>2900000</v>
      </c>
      <c r="S1413" s="4">
        <f t="shared" ref="S1413:S1476" si="139">M1413-O1413-Q1413</f>
        <v>2745957.5</v>
      </c>
      <c r="T1413" s="6">
        <f t="shared" ref="T1413:T1476" si="140">IF(M1413=0,0,ROUND((O1413+Q1413)/M1413,4))</f>
        <v>5.3100000000000001E-2</v>
      </c>
      <c r="U1413" s="4">
        <f t="shared" ref="U1413:U1476" si="141">N1413-O1413-Q1413</f>
        <v>2745957.5</v>
      </c>
      <c r="V1413" s="6">
        <f t="shared" ref="V1413:V1476" si="142">IF(N1413=0,0,ROUND((O1413+Q1413)/N1413,4))</f>
        <v>5.3100000000000001E-2</v>
      </c>
      <c r="W1413" s="4">
        <f t="shared" ref="W1413:W1476" si="143">R1413-O1413-Q1413</f>
        <v>2745957.5</v>
      </c>
      <c r="X1413" s="6">
        <f t="shared" ref="X1413:X1476" si="144">IF(R1413=0,0,ROUND((O1413+Q1413)/R1413,4))</f>
        <v>5.3100000000000001E-2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 t="s">
        <v>45</v>
      </c>
      <c r="F1414" s="7" t="s">
        <v>46</v>
      </c>
      <c r="G1414" s="7" t="s">
        <v>1342</v>
      </c>
      <c r="H1414" s="7" t="s">
        <v>1343</v>
      </c>
      <c r="I1414" s="7" t="s">
        <v>74</v>
      </c>
      <c r="J1414" s="7" t="s">
        <v>75</v>
      </c>
      <c r="K1414" s="7" t="s">
        <v>156</v>
      </c>
      <c r="L1414" s="7" t="s">
        <v>157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  <c r="R1414" s="8">
        <v>0</v>
      </c>
      <c r="S1414" s="4">
        <f t="shared" si="139"/>
        <v>0</v>
      </c>
      <c r="T1414" s="6">
        <f t="shared" si="140"/>
        <v>0</v>
      </c>
      <c r="U1414" s="4">
        <f t="shared" si="141"/>
        <v>0</v>
      </c>
      <c r="V1414" s="6">
        <f t="shared" si="142"/>
        <v>0</v>
      </c>
      <c r="W1414" s="4">
        <f t="shared" si="143"/>
        <v>0</v>
      </c>
      <c r="X1414" s="6">
        <f t="shared" si="144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 t="s">
        <v>45</v>
      </c>
      <c r="F1415" s="7" t="s">
        <v>46</v>
      </c>
      <c r="G1415" s="7" t="s">
        <v>1342</v>
      </c>
      <c r="H1415" s="7" t="s">
        <v>1343</v>
      </c>
      <c r="I1415" s="7" t="s">
        <v>74</v>
      </c>
      <c r="J1415" s="7" t="s">
        <v>75</v>
      </c>
      <c r="K1415" s="7" t="s">
        <v>86</v>
      </c>
      <c r="L1415" s="7" t="s">
        <v>87</v>
      </c>
      <c r="M1415" s="8">
        <v>2000</v>
      </c>
      <c r="N1415" s="8">
        <v>2000</v>
      </c>
      <c r="O1415" s="8">
        <v>0</v>
      </c>
      <c r="P1415" s="8">
        <v>1789.02</v>
      </c>
      <c r="Q1415" s="8">
        <v>1789.02</v>
      </c>
      <c r="R1415" s="8">
        <v>2500</v>
      </c>
      <c r="S1415" s="4">
        <f t="shared" si="139"/>
        <v>210.98000000000002</v>
      </c>
      <c r="T1415" s="6">
        <f t="shared" si="140"/>
        <v>0.89449999999999996</v>
      </c>
      <c r="U1415" s="4">
        <f t="shared" si="141"/>
        <v>210.98000000000002</v>
      </c>
      <c r="V1415" s="6">
        <f t="shared" si="142"/>
        <v>0.89449999999999996</v>
      </c>
      <c r="W1415" s="4">
        <f t="shared" si="143"/>
        <v>710.98</v>
      </c>
      <c r="X1415" s="6">
        <f t="shared" si="144"/>
        <v>0.71560000000000001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 t="s">
        <v>45</v>
      </c>
      <c r="F1416" s="7" t="s">
        <v>46</v>
      </c>
      <c r="G1416" s="7" t="s">
        <v>1342</v>
      </c>
      <c r="H1416" s="7" t="s">
        <v>1343</v>
      </c>
      <c r="I1416" s="7" t="s">
        <v>74</v>
      </c>
      <c r="J1416" s="7" t="s">
        <v>75</v>
      </c>
      <c r="K1416" s="7" t="s">
        <v>88</v>
      </c>
      <c r="L1416" s="7" t="s">
        <v>89</v>
      </c>
      <c r="M1416" s="8">
        <v>1000</v>
      </c>
      <c r="N1416" s="8">
        <v>1000</v>
      </c>
      <c r="O1416" s="8">
        <v>0</v>
      </c>
      <c r="P1416" s="8">
        <v>948.25</v>
      </c>
      <c r="Q1416" s="8">
        <v>948.25</v>
      </c>
      <c r="R1416" s="8">
        <v>1000</v>
      </c>
      <c r="S1416" s="4">
        <f t="shared" si="139"/>
        <v>51.75</v>
      </c>
      <c r="T1416" s="6">
        <f t="shared" si="140"/>
        <v>0.94830000000000003</v>
      </c>
      <c r="U1416" s="4">
        <f t="shared" si="141"/>
        <v>51.75</v>
      </c>
      <c r="V1416" s="6">
        <f t="shared" si="142"/>
        <v>0.94830000000000003</v>
      </c>
      <c r="W1416" s="4">
        <f t="shared" si="143"/>
        <v>51.75</v>
      </c>
      <c r="X1416" s="6">
        <f t="shared" si="144"/>
        <v>0.94830000000000003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 t="s">
        <v>45</v>
      </c>
      <c r="F1417" s="7" t="s">
        <v>46</v>
      </c>
      <c r="G1417" s="7" t="s">
        <v>1342</v>
      </c>
      <c r="H1417" s="7" t="s">
        <v>1343</v>
      </c>
      <c r="I1417" s="7" t="s">
        <v>74</v>
      </c>
      <c r="J1417" s="7" t="s">
        <v>75</v>
      </c>
      <c r="K1417" s="7" t="s">
        <v>90</v>
      </c>
      <c r="L1417" s="7" t="s">
        <v>91</v>
      </c>
      <c r="M1417" s="8">
        <v>500</v>
      </c>
      <c r="N1417" s="8">
        <v>500</v>
      </c>
      <c r="O1417" s="8">
        <v>0</v>
      </c>
      <c r="P1417" s="8">
        <v>417.9</v>
      </c>
      <c r="Q1417" s="8">
        <v>417.9</v>
      </c>
      <c r="R1417" s="8">
        <v>500</v>
      </c>
      <c r="S1417" s="4">
        <f t="shared" si="139"/>
        <v>82.100000000000023</v>
      </c>
      <c r="T1417" s="6">
        <f t="shared" si="140"/>
        <v>0.83579999999999999</v>
      </c>
      <c r="U1417" s="4">
        <f t="shared" si="141"/>
        <v>82.100000000000023</v>
      </c>
      <c r="V1417" s="6">
        <f t="shared" si="142"/>
        <v>0.83579999999999999</v>
      </c>
      <c r="W1417" s="4">
        <f t="shared" si="143"/>
        <v>82.100000000000023</v>
      </c>
      <c r="X1417" s="6">
        <f t="shared" si="144"/>
        <v>0.83579999999999999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 t="s">
        <v>45</v>
      </c>
      <c r="F1418" s="7" t="s">
        <v>46</v>
      </c>
      <c r="G1418" s="7" t="s">
        <v>1342</v>
      </c>
      <c r="H1418" s="7" t="s">
        <v>1343</v>
      </c>
      <c r="I1418" s="7" t="s">
        <v>74</v>
      </c>
      <c r="J1418" s="7" t="s">
        <v>75</v>
      </c>
      <c r="K1418" s="7" t="s">
        <v>198</v>
      </c>
      <c r="L1418" s="7" t="s">
        <v>93</v>
      </c>
      <c r="M1418" s="8">
        <v>750</v>
      </c>
      <c r="N1418" s="8">
        <v>1625</v>
      </c>
      <c r="O1418" s="8">
        <v>0</v>
      </c>
      <c r="P1418" s="8">
        <v>1465</v>
      </c>
      <c r="Q1418" s="8">
        <v>1465</v>
      </c>
      <c r="R1418" s="8">
        <v>750</v>
      </c>
      <c r="S1418" s="4">
        <f t="shared" si="139"/>
        <v>-715</v>
      </c>
      <c r="T1418" s="6">
        <f t="shared" si="140"/>
        <v>1.9533</v>
      </c>
      <c r="U1418" s="4">
        <f t="shared" si="141"/>
        <v>160</v>
      </c>
      <c r="V1418" s="6">
        <f t="shared" si="142"/>
        <v>0.90149999999999997</v>
      </c>
      <c r="W1418" s="4">
        <f t="shared" si="143"/>
        <v>-715</v>
      </c>
      <c r="X1418" s="6">
        <f t="shared" si="144"/>
        <v>1.9533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 t="s">
        <v>45</v>
      </c>
      <c r="F1419" s="7" t="s">
        <v>46</v>
      </c>
      <c r="G1419" s="7" t="s">
        <v>1342</v>
      </c>
      <c r="H1419" s="7" t="s">
        <v>1343</v>
      </c>
      <c r="I1419" s="7" t="s">
        <v>74</v>
      </c>
      <c r="J1419" s="7" t="s">
        <v>75</v>
      </c>
      <c r="K1419" s="7" t="s">
        <v>181</v>
      </c>
      <c r="L1419" s="7" t="s">
        <v>1308</v>
      </c>
      <c r="M1419" s="8">
        <v>1750</v>
      </c>
      <c r="N1419" s="8">
        <v>950</v>
      </c>
      <c r="O1419" s="8">
        <v>0</v>
      </c>
      <c r="P1419" s="8">
        <v>806</v>
      </c>
      <c r="Q1419" s="8">
        <v>806</v>
      </c>
      <c r="R1419" s="8">
        <v>1750</v>
      </c>
      <c r="S1419" s="4">
        <f t="shared" si="139"/>
        <v>944</v>
      </c>
      <c r="T1419" s="6">
        <f t="shared" si="140"/>
        <v>0.46060000000000001</v>
      </c>
      <c r="U1419" s="4">
        <f t="shared" si="141"/>
        <v>144</v>
      </c>
      <c r="V1419" s="6">
        <f t="shared" si="142"/>
        <v>0.84840000000000004</v>
      </c>
      <c r="W1419" s="4">
        <f t="shared" si="143"/>
        <v>944</v>
      </c>
      <c r="X1419" s="6">
        <f t="shared" si="144"/>
        <v>0.46060000000000001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 t="s">
        <v>45</v>
      </c>
      <c r="F1420" s="7" t="s">
        <v>46</v>
      </c>
      <c r="G1420" s="7" t="s">
        <v>1342</v>
      </c>
      <c r="H1420" s="7" t="s">
        <v>1343</v>
      </c>
      <c r="I1420" s="7" t="s">
        <v>74</v>
      </c>
      <c r="J1420" s="7" t="s">
        <v>75</v>
      </c>
      <c r="K1420" s="7" t="s">
        <v>994</v>
      </c>
      <c r="L1420" s="7" t="s">
        <v>1309</v>
      </c>
      <c r="M1420" s="8">
        <v>200</v>
      </c>
      <c r="N1420" s="8">
        <v>200</v>
      </c>
      <c r="O1420" s="8">
        <v>0</v>
      </c>
      <c r="P1420" s="8">
        <v>142</v>
      </c>
      <c r="Q1420" s="8">
        <v>142</v>
      </c>
      <c r="R1420" s="8">
        <v>200</v>
      </c>
      <c r="S1420" s="4">
        <f t="shared" si="139"/>
        <v>58</v>
      </c>
      <c r="T1420" s="6">
        <f t="shared" si="140"/>
        <v>0.71</v>
      </c>
      <c r="U1420" s="4">
        <f t="shared" si="141"/>
        <v>58</v>
      </c>
      <c r="V1420" s="6">
        <f t="shared" si="142"/>
        <v>0.71</v>
      </c>
      <c r="W1420" s="4">
        <f t="shared" si="143"/>
        <v>58</v>
      </c>
      <c r="X1420" s="6">
        <f t="shared" si="144"/>
        <v>0.71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>
        <f>IF(E1421="","",IF(AND(H1421=H1422,J1421=J1422),"",MAX($D$3:D1420)+1))</f>
        <v>165</v>
      </c>
      <c r="E1421" s="7" t="s">
        <v>45</v>
      </c>
      <c r="F1421" s="7" t="s">
        <v>46</v>
      </c>
      <c r="G1421" s="7" t="s">
        <v>1342</v>
      </c>
      <c r="H1421" s="7" t="s">
        <v>1343</v>
      </c>
      <c r="I1421" s="7" t="s">
        <v>74</v>
      </c>
      <c r="J1421" s="7" t="s">
        <v>75</v>
      </c>
      <c r="K1421" s="7" t="s">
        <v>367</v>
      </c>
      <c r="L1421" s="7" t="s">
        <v>368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4">
        <f t="shared" si="139"/>
        <v>0</v>
      </c>
      <c r="T1421" s="6">
        <f t="shared" si="140"/>
        <v>0</v>
      </c>
      <c r="U1421" s="4">
        <f t="shared" si="141"/>
        <v>0</v>
      </c>
      <c r="V1421" s="6">
        <f t="shared" si="142"/>
        <v>0</v>
      </c>
      <c r="W1421" s="4">
        <f t="shared" si="143"/>
        <v>0</v>
      </c>
      <c r="X1421" s="6">
        <f t="shared" si="144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 t="s">
        <v>45</v>
      </c>
      <c r="F1422" s="7" t="s">
        <v>46</v>
      </c>
      <c r="G1422" s="7" t="s">
        <v>1365</v>
      </c>
      <c r="H1422" s="7" t="s">
        <v>1366</v>
      </c>
      <c r="I1422" s="7" t="s">
        <v>64</v>
      </c>
      <c r="J1422" s="7" t="s">
        <v>65</v>
      </c>
      <c r="K1422" s="7" t="s">
        <v>1004</v>
      </c>
      <c r="L1422" s="7" t="s">
        <v>1367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4">
        <f t="shared" si="139"/>
        <v>0</v>
      </c>
      <c r="T1422" s="6">
        <f t="shared" si="140"/>
        <v>0</v>
      </c>
      <c r="U1422" s="4">
        <f t="shared" si="141"/>
        <v>0</v>
      </c>
      <c r="V1422" s="6">
        <f t="shared" si="142"/>
        <v>0</v>
      </c>
      <c r="W1422" s="4">
        <f t="shared" si="143"/>
        <v>0</v>
      </c>
      <c r="X1422" s="6">
        <f t="shared" si="144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 t="s">
        <v>45</v>
      </c>
      <c r="F1423" s="7" t="s">
        <v>46</v>
      </c>
      <c r="G1423" s="7" t="s">
        <v>1365</v>
      </c>
      <c r="H1423" s="7" t="s">
        <v>1366</v>
      </c>
      <c r="I1423" s="7" t="s">
        <v>64</v>
      </c>
      <c r="J1423" s="7" t="s">
        <v>65</v>
      </c>
      <c r="K1423" s="7" t="s">
        <v>1368</v>
      </c>
      <c r="L1423" s="7" t="s">
        <v>1369</v>
      </c>
      <c r="M1423" s="8">
        <v>26600</v>
      </c>
      <c r="N1423" s="8">
        <v>26600</v>
      </c>
      <c r="O1423" s="8">
        <v>23341</v>
      </c>
      <c r="P1423" s="8">
        <v>3259</v>
      </c>
      <c r="Q1423" s="8">
        <v>3259</v>
      </c>
      <c r="R1423" s="8">
        <v>26600</v>
      </c>
      <c r="S1423" s="4">
        <f t="shared" si="139"/>
        <v>0</v>
      </c>
      <c r="T1423" s="6">
        <f t="shared" si="140"/>
        <v>1</v>
      </c>
      <c r="U1423" s="4">
        <f t="shared" si="141"/>
        <v>0</v>
      </c>
      <c r="V1423" s="6">
        <f t="shared" si="142"/>
        <v>1</v>
      </c>
      <c r="W1423" s="4">
        <f t="shared" si="143"/>
        <v>0</v>
      </c>
      <c r="X1423" s="6">
        <f t="shared" si="144"/>
        <v>1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>
        <f>IF(E1424="","",IF(AND(H1424=H1425,J1424=J1425),"",MAX($D$3:D1423)+1))</f>
        <v>166</v>
      </c>
      <c r="E1424" s="7" t="s">
        <v>45</v>
      </c>
      <c r="F1424" s="7" t="s">
        <v>46</v>
      </c>
      <c r="G1424" s="7" t="s">
        <v>1365</v>
      </c>
      <c r="H1424" s="7" t="s">
        <v>1366</v>
      </c>
      <c r="I1424" s="7" t="s">
        <v>64</v>
      </c>
      <c r="J1424" s="7" t="s">
        <v>65</v>
      </c>
      <c r="K1424" s="7" t="s">
        <v>1370</v>
      </c>
      <c r="L1424" s="7" t="s">
        <v>1371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4">
        <f t="shared" si="139"/>
        <v>0</v>
      </c>
      <c r="T1424" s="6">
        <f t="shared" si="140"/>
        <v>0</v>
      </c>
      <c r="U1424" s="4">
        <f t="shared" si="141"/>
        <v>0</v>
      </c>
      <c r="V1424" s="6">
        <f t="shared" si="142"/>
        <v>0</v>
      </c>
      <c r="W1424" s="4">
        <f t="shared" si="143"/>
        <v>0</v>
      </c>
      <c r="X1424" s="6">
        <f t="shared" si="144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 t="s">
        <v>45</v>
      </c>
      <c r="F1425" s="7" t="s">
        <v>46</v>
      </c>
      <c r="G1425" s="7" t="s">
        <v>1365</v>
      </c>
      <c r="H1425" s="7" t="s">
        <v>1366</v>
      </c>
      <c r="I1425" s="7" t="s">
        <v>74</v>
      </c>
      <c r="J1425" s="7" t="s">
        <v>75</v>
      </c>
      <c r="K1425" s="7" t="s">
        <v>285</v>
      </c>
      <c r="L1425" s="7" t="s">
        <v>1372</v>
      </c>
      <c r="M1425" s="8">
        <v>88000</v>
      </c>
      <c r="N1425" s="8">
        <v>71724</v>
      </c>
      <c r="O1425" s="8">
        <v>0</v>
      </c>
      <c r="P1425" s="8">
        <v>78426.509999999995</v>
      </c>
      <c r="Q1425" s="8">
        <v>78426.509999999995</v>
      </c>
      <c r="R1425" s="8">
        <v>85000</v>
      </c>
      <c r="S1425" s="4">
        <f t="shared" si="139"/>
        <v>9573.4900000000052</v>
      </c>
      <c r="T1425" s="6">
        <f t="shared" si="140"/>
        <v>0.89119999999999999</v>
      </c>
      <c r="U1425" s="4">
        <f t="shared" si="141"/>
        <v>-6702.5099999999948</v>
      </c>
      <c r="V1425" s="6">
        <f t="shared" si="142"/>
        <v>1.0933999999999999</v>
      </c>
      <c r="W1425" s="4">
        <f t="shared" si="143"/>
        <v>6573.4900000000052</v>
      </c>
      <c r="X1425" s="6">
        <f t="shared" si="144"/>
        <v>0.92269999999999996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 t="s">
        <v>45</v>
      </c>
      <c r="F1426" s="7" t="s">
        <v>46</v>
      </c>
      <c r="G1426" s="7" t="s">
        <v>1365</v>
      </c>
      <c r="H1426" s="7" t="s">
        <v>1366</v>
      </c>
      <c r="I1426" s="7" t="s">
        <v>74</v>
      </c>
      <c r="J1426" s="7" t="s">
        <v>75</v>
      </c>
      <c r="K1426" s="7" t="s">
        <v>152</v>
      </c>
      <c r="L1426" s="7" t="s">
        <v>922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4">
        <f t="shared" si="139"/>
        <v>0</v>
      </c>
      <c r="T1426" s="6">
        <f t="shared" si="140"/>
        <v>0</v>
      </c>
      <c r="U1426" s="4">
        <f t="shared" si="141"/>
        <v>0</v>
      </c>
      <c r="V1426" s="6">
        <f t="shared" si="142"/>
        <v>0</v>
      </c>
      <c r="W1426" s="4">
        <f t="shared" si="143"/>
        <v>0</v>
      </c>
      <c r="X1426" s="6">
        <f t="shared" si="144"/>
        <v>0</v>
      </c>
    </row>
    <row r="1427" spans="1:24" x14ac:dyDescent="0.2">
      <c r="A1427">
        <f>IF(AND(ABS(S1427)&gt;Input!$A$3,ABS(1-T1427)&gt;Input!$A$4),MAX($A$3:A1426)+1,"")</f>
        <v>176</v>
      </c>
      <c r="B1427" t="str">
        <f>IF(AND(ABS(U1427)&gt;Input!$B$3,ABS(1-V1427)&gt;Input!$B$4),MAX($B$3:B1426)+1,"")</f>
        <v/>
      </c>
      <c r="C1427">
        <f>IF(AND(ABS(W1427)&gt;Input!$C$3,ABS(1-X1427)&gt;Input!$C$4),MAX($C$3:C1426)+1,"")</f>
        <v>188</v>
      </c>
      <c r="D1427" t="str">
        <f>IF(E1427="","",IF(AND(H1427=H1428,J1427=J1428),"",MAX($D$3:D1426)+1))</f>
        <v/>
      </c>
      <c r="E1427" s="7" t="s">
        <v>45</v>
      </c>
      <c r="F1427" s="7" t="s">
        <v>46</v>
      </c>
      <c r="G1427" s="7" t="s">
        <v>1365</v>
      </c>
      <c r="H1427" s="7" t="s">
        <v>1366</v>
      </c>
      <c r="I1427" s="7" t="s">
        <v>74</v>
      </c>
      <c r="J1427" s="7" t="s">
        <v>75</v>
      </c>
      <c r="K1427" s="7" t="s">
        <v>158</v>
      </c>
      <c r="L1427" s="7" t="s">
        <v>1373</v>
      </c>
      <c r="M1427" s="8">
        <v>45000</v>
      </c>
      <c r="N1427" s="8">
        <v>59976</v>
      </c>
      <c r="O1427" s="8">
        <v>0</v>
      </c>
      <c r="P1427" s="8">
        <v>61958.9</v>
      </c>
      <c r="Q1427" s="8">
        <v>61958.9</v>
      </c>
      <c r="R1427" s="8">
        <v>45000</v>
      </c>
      <c r="S1427" s="4">
        <f t="shared" si="139"/>
        <v>-16958.900000000001</v>
      </c>
      <c r="T1427" s="6">
        <f t="shared" si="140"/>
        <v>1.3769</v>
      </c>
      <c r="U1427" s="4">
        <f t="shared" si="141"/>
        <v>-1982.9000000000015</v>
      </c>
      <c r="V1427" s="6">
        <f t="shared" si="142"/>
        <v>1.0330999999999999</v>
      </c>
      <c r="W1427" s="4">
        <f t="shared" si="143"/>
        <v>-16958.900000000001</v>
      </c>
      <c r="X1427" s="6">
        <f t="shared" si="144"/>
        <v>1.3769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 t="s">
        <v>45</v>
      </c>
      <c r="F1428" s="7" t="s">
        <v>46</v>
      </c>
      <c r="G1428" s="7" t="s">
        <v>1365</v>
      </c>
      <c r="H1428" s="7" t="s">
        <v>1366</v>
      </c>
      <c r="I1428" s="7" t="s">
        <v>74</v>
      </c>
      <c r="J1428" s="7" t="s">
        <v>75</v>
      </c>
      <c r="K1428" s="7" t="s">
        <v>289</v>
      </c>
      <c r="L1428" s="7" t="s">
        <v>1374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4">
        <f t="shared" si="139"/>
        <v>0</v>
      </c>
      <c r="T1428" s="6">
        <f t="shared" si="140"/>
        <v>0</v>
      </c>
      <c r="U1428" s="4">
        <f t="shared" si="141"/>
        <v>0</v>
      </c>
      <c r="V1428" s="6">
        <f t="shared" si="142"/>
        <v>0</v>
      </c>
      <c r="W1428" s="4">
        <f t="shared" si="143"/>
        <v>0</v>
      </c>
      <c r="X1428" s="6">
        <f t="shared" si="144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 t="s">
        <v>45</v>
      </c>
      <c r="F1429" s="7" t="s">
        <v>46</v>
      </c>
      <c r="G1429" s="7" t="s">
        <v>1365</v>
      </c>
      <c r="H1429" s="7" t="s">
        <v>1366</v>
      </c>
      <c r="I1429" s="7" t="s">
        <v>74</v>
      </c>
      <c r="J1429" s="7" t="s">
        <v>75</v>
      </c>
      <c r="K1429" s="7" t="s">
        <v>749</v>
      </c>
      <c r="L1429" s="7" t="s">
        <v>1375</v>
      </c>
      <c r="M1429" s="8">
        <v>10000</v>
      </c>
      <c r="N1429" s="8">
        <v>12600</v>
      </c>
      <c r="O1429" s="8">
        <v>0</v>
      </c>
      <c r="P1429" s="8">
        <v>12584.85</v>
      </c>
      <c r="Q1429" s="8">
        <v>12584.85</v>
      </c>
      <c r="R1429" s="8">
        <v>10000</v>
      </c>
      <c r="S1429" s="4">
        <f t="shared" si="139"/>
        <v>-2584.8500000000004</v>
      </c>
      <c r="T1429" s="6">
        <f t="shared" si="140"/>
        <v>1.2585</v>
      </c>
      <c r="U1429" s="4">
        <f t="shared" si="141"/>
        <v>15.149999999999636</v>
      </c>
      <c r="V1429" s="6">
        <f t="shared" si="142"/>
        <v>0.99880000000000002</v>
      </c>
      <c r="W1429" s="4">
        <f t="shared" si="143"/>
        <v>-2584.8500000000004</v>
      </c>
      <c r="X1429" s="6">
        <f t="shared" si="144"/>
        <v>1.2585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 t="s">
        <v>45</v>
      </c>
      <c r="F1430" s="7" t="s">
        <v>46</v>
      </c>
      <c r="G1430" s="7" t="s">
        <v>1365</v>
      </c>
      <c r="H1430" s="7" t="s">
        <v>1366</v>
      </c>
      <c r="I1430" s="7" t="s">
        <v>74</v>
      </c>
      <c r="J1430" s="7" t="s">
        <v>75</v>
      </c>
      <c r="K1430" s="7" t="s">
        <v>751</v>
      </c>
      <c r="L1430" s="7" t="s">
        <v>1376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4">
        <f t="shared" si="139"/>
        <v>0</v>
      </c>
      <c r="T1430" s="6">
        <f t="shared" si="140"/>
        <v>0</v>
      </c>
      <c r="U1430" s="4">
        <f t="shared" si="141"/>
        <v>0</v>
      </c>
      <c r="V1430" s="6">
        <f t="shared" si="142"/>
        <v>0</v>
      </c>
      <c r="W1430" s="4">
        <f t="shared" si="143"/>
        <v>0</v>
      </c>
      <c r="X1430" s="6">
        <f t="shared" si="144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>
        <f>IF(E1431="","",IF(AND(H1431=H1432,J1431=J1432),"",MAX($D$3:D1430)+1))</f>
        <v>167</v>
      </c>
      <c r="E1431" s="7" t="s">
        <v>45</v>
      </c>
      <c r="F1431" s="7" t="s">
        <v>46</v>
      </c>
      <c r="G1431" s="7" t="s">
        <v>1365</v>
      </c>
      <c r="H1431" s="7" t="s">
        <v>1366</v>
      </c>
      <c r="I1431" s="7" t="s">
        <v>74</v>
      </c>
      <c r="J1431" s="7" t="s">
        <v>75</v>
      </c>
      <c r="K1431" s="7" t="s">
        <v>230</v>
      </c>
      <c r="L1431" s="7" t="s">
        <v>306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4">
        <f t="shared" si="139"/>
        <v>0</v>
      </c>
      <c r="T1431" s="6">
        <f t="shared" si="140"/>
        <v>0</v>
      </c>
      <c r="U1431" s="4">
        <f t="shared" si="141"/>
        <v>0</v>
      </c>
      <c r="V1431" s="6">
        <f t="shared" si="142"/>
        <v>0</v>
      </c>
      <c r="W1431" s="4">
        <f t="shared" si="143"/>
        <v>0</v>
      </c>
      <c r="X1431" s="6">
        <f t="shared" si="144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 t="s">
        <v>45</v>
      </c>
      <c r="F1432" s="7" t="s">
        <v>46</v>
      </c>
      <c r="G1432" s="7" t="s">
        <v>1377</v>
      </c>
      <c r="H1432" s="7" t="s">
        <v>1378</v>
      </c>
      <c r="I1432" s="7" t="s">
        <v>74</v>
      </c>
      <c r="J1432" s="7" t="s">
        <v>75</v>
      </c>
      <c r="K1432" s="7" t="s">
        <v>1014</v>
      </c>
      <c r="L1432" s="7" t="s">
        <v>1379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4">
        <f t="shared" si="139"/>
        <v>0</v>
      </c>
      <c r="T1432" s="6">
        <f t="shared" si="140"/>
        <v>0</v>
      </c>
      <c r="U1432" s="4">
        <f t="shared" si="141"/>
        <v>0</v>
      </c>
      <c r="V1432" s="6">
        <f t="shared" si="142"/>
        <v>0</v>
      </c>
      <c r="W1432" s="4">
        <f t="shared" si="143"/>
        <v>0</v>
      </c>
      <c r="X1432" s="6">
        <f t="shared" si="144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 t="s">
        <v>45</v>
      </c>
      <c r="F1433" s="7" t="s">
        <v>46</v>
      </c>
      <c r="G1433" s="7" t="s">
        <v>1377</v>
      </c>
      <c r="H1433" s="7" t="s">
        <v>1378</v>
      </c>
      <c r="I1433" s="7" t="s">
        <v>74</v>
      </c>
      <c r="J1433" s="7" t="s">
        <v>75</v>
      </c>
      <c r="K1433" s="7" t="s">
        <v>1380</v>
      </c>
      <c r="L1433" s="7" t="s">
        <v>1381</v>
      </c>
      <c r="M1433" s="8">
        <v>136350</v>
      </c>
      <c r="N1433" s="8">
        <v>136350</v>
      </c>
      <c r="O1433" s="8">
        <v>0</v>
      </c>
      <c r="P1433" s="8">
        <v>136350</v>
      </c>
      <c r="Q1433" s="8">
        <v>136350</v>
      </c>
      <c r="R1433" s="8">
        <v>136350</v>
      </c>
      <c r="S1433" s="4">
        <f t="shared" si="139"/>
        <v>0</v>
      </c>
      <c r="T1433" s="6">
        <f t="shared" si="140"/>
        <v>1</v>
      </c>
      <c r="U1433" s="4">
        <f t="shared" si="141"/>
        <v>0</v>
      </c>
      <c r="V1433" s="6">
        <f t="shared" si="142"/>
        <v>1</v>
      </c>
      <c r="W1433" s="4">
        <f t="shared" si="143"/>
        <v>0</v>
      </c>
      <c r="X1433" s="6">
        <f t="shared" si="144"/>
        <v>1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 t="s">
        <v>45</v>
      </c>
      <c r="F1434" s="7" t="s">
        <v>46</v>
      </c>
      <c r="G1434" s="7" t="s">
        <v>1377</v>
      </c>
      <c r="H1434" s="7" t="s">
        <v>1378</v>
      </c>
      <c r="I1434" s="7" t="s">
        <v>74</v>
      </c>
      <c r="J1434" s="7" t="s">
        <v>75</v>
      </c>
      <c r="K1434" s="7" t="s">
        <v>1382</v>
      </c>
      <c r="L1434" s="7" t="s">
        <v>1383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  <c r="R1434" s="8">
        <v>0</v>
      </c>
      <c r="S1434" s="4">
        <f t="shared" si="139"/>
        <v>0</v>
      </c>
      <c r="T1434" s="6">
        <f t="shared" si="140"/>
        <v>0</v>
      </c>
      <c r="U1434" s="4">
        <f t="shared" si="141"/>
        <v>0</v>
      </c>
      <c r="V1434" s="6">
        <f t="shared" si="142"/>
        <v>0</v>
      </c>
      <c r="W1434" s="4">
        <f t="shared" si="143"/>
        <v>0</v>
      </c>
      <c r="X1434" s="6">
        <f t="shared" si="144"/>
        <v>0</v>
      </c>
    </row>
    <row r="1435" spans="1:24" x14ac:dyDescent="0.2">
      <c r="A1435">
        <f>IF(AND(ABS(S1435)&gt;Input!$A$3,ABS(1-T1435)&gt;Input!$A$4),MAX($A$3:A1434)+1,"")</f>
        <v>177</v>
      </c>
      <c r="B1435" t="str">
        <f>IF(AND(ABS(U1435)&gt;Input!$B$3,ABS(1-V1435)&gt;Input!$B$4),MAX($B$3:B1434)+1,"")</f>
        <v/>
      </c>
      <c r="C1435">
        <f>IF(AND(ABS(W1435)&gt;Input!$C$3,ABS(1-X1435)&gt;Input!$C$4),MAX($C$3:C1434)+1,"")</f>
        <v>189</v>
      </c>
      <c r="D1435">
        <f>IF(E1435="","",IF(AND(H1435=H1436,J1435=J1436),"",MAX($D$3:D1434)+1))</f>
        <v>168</v>
      </c>
      <c r="E1435" s="7" t="s">
        <v>45</v>
      </c>
      <c r="F1435" s="7" t="s">
        <v>46</v>
      </c>
      <c r="G1435" s="7" t="s">
        <v>1377</v>
      </c>
      <c r="H1435" s="7" t="s">
        <v>1378</v>
      </c>
      <c r="I1435" s="7" t="s">
        <v>74</v>
      </c>
      <c r="J1435" s="7" t="s">
        <v>75</v>
      </c>
      <c r="K1435" s="7" t="s">
        <v>1384</v>
      </c>
      <c r="L1435" s="7" t="s">
        <v>1385</v>
      </c>
      <c r="M1435" s="8">
        <v>0</v>
      </c>
      <c r="N1435" s="8">
        <v>24420</v>
      </c>
      <c r="O1435" s="8">
        <v>0</v>
      </c>
      <c r="P1435" s="8">
        <v>24417.279999999999</v>
      </c>
      <c r="Q1435" s="8">
        <v>24417.279999999999</v>
      </c>
      <c r="R1435" s="8">
        <v>0</v>
      </c>
      <c r="S1435" s="4">
        <f t="shared" si="139"/>
        <v>-24417.279999999999</v>
      </c>
      <c r="T1435" s="6">
        <f t="shared" si="140"/>
        <v>0</v>
      </c>
      <c r="U1435" s="4">
        <f t="shared" si="141"/>
        <v>2.7200000000011642</v>
      </c>
      <c r="V1435" s="6">
        <f t="shared" si="142"/>
        <v>0.99990000000000001</v>
      </c>
      <c r="W1435" s="4">
        <f t="shared" si="143"/>
        <v>-24417.279999999999</v>
      </c>
      <c r="X1435" s="6">
        <f t="shared" si="144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>
        <f>IF(AND(ABS(W1436)&gt;Input!$C$3,ABS(1-X1436)&gt;Input!$C$4),MAX($C$3:C1435)+1,"")</f>
        <v>190</v>
      </c>
      <c r="D1436" t="str">
        <f>IF(E1436="","",IF(AND(H1436=H1437,J1436=J1437),"",MAX($D$3:D1435)+1))</f>
        <v/>
      </c>
      <c r="E1436" s="7" t="s">
        <v>45</v>
      </c>
      <c r="F1436" s="7" t="s">
        <v>46</v>
      </c>
      <c r="G1436" s="7" t="s">
        <v>1386</v>
      </c>
      <c r="H1436" s="7" t="s">
        <v>1387</v>
      </c>
      <c r="I1436" s="7" t="s">
        <v>74</v>
      </c>
      <c r="J1436" s="7" t="s">
        <v>75</v>
      </c>
      <c r="K1436" s="7" t="s">
        <v>535</v>
      </c>
      <c r="L1436" s="7" t="s">
        <v>1387</v>
      </c>
      <c r="M1436" s="8">
        <v>288000</v>
      </c>
      <c r="N1436" s="8">
        <v>288000</v>
      </c>
      <c r="O1436" s="8">
        <v>0</v>
      </c>
      <c r="P1436" s="8">
        <v>288000</v>
      </c>
      <c r="Q1436" s="8">
        <v>288000</v>
      </c>
      <c r="R1436" s="8">
        <v>298870</v>
      </c>
      <c r="S1436" s="4">
        <f t="shared" si="139"/>
        <v>0</v>
      </c>
      <c r="T1436" s="6">
        <f t="shared" si="140"/>
        <v>1</v>
      </c>
      <c r="U1436" s="4">
        <f t="shared" si="141"/>
        <v>0</v>
      </c>
      <c r="V1436" s="6">
        <f t="shared" si="142"/>
        <v>1</v>
      </c>
      <c r="W1436" s="4">
        <f t="shared" si="143"/>
        <v>10870</v>
      </c>
      <c r="X1436" s="6">
        <f t="shared" si="144"/>
        <v>0.96360000000000001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>
        <f>IF(E1437="","",IF(AND(H1437=H1438,J1437=J1438),"",MAX($D$3:D1436)+1))</f>
        <v>169</v>
      </c>
      <c r="E1437" s="7" t="s">
        <v>45</v>
      </c>
      <c r="F1437" s="7" t="s">
        <v>46</v>
      </c>
      <c r="G1437" s="7" t="s">
        <v>1386</v>
      </c>
      <c r="H1437" s="7" t="s">
        <v>1387</v>
      </c>
      <c r="I1437" s="7" t="s">
        <v>74</v>
      </c>
      <c r="J1437" s="7" t="s">
        <v>75</v>
      </c>
      <c r="K1437" s="7" t="s">
        <v>1382</v>
      </c>
      <c r="L1437" s="7" t="s">
        <v>1388</v>
      </c>
      <c r="M1437" s="8">
        <v>2000</v>
      </c>
      <c r="N1437" s="8">
        <v>2000</v>
      </c>
      <c r="O1437" s="8">
        <v>0</v>
      </c>
      <c r="P1437" s="8">
        <v>2000</v>
      </c>
      <c r="Q1437" s="8">
        <v>2000</v>
      </c>
      <c r="R1437" s="8">
        <v>2000</v>
      </c>
      <c r="S1437" s="4">
        <f t="shared" si="139"/>
        <v>0</v>
      </c>
      <c r="T1437" s="6">
        <f t="shared" si="140"/>
        <v>1</v>
      </c>
      <c r="U1437" s="4">
        <f t="shared" si="141"/>
        <v>0</v>
      </c>
      <c r="V1437" s="6">
        <f t="shared" si="142"/>
        <v>1</v>
      </c>
      <c r="W1437" s="4">
        <f t="shared" si="143"/>
        <v>0</v>
      </c>
      <c r="X1437" s="6">
        <f t="shared" si="144"/>
        <v>1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>
        <f>IF(AND(ABS(W1438)&gt;Input!$C$3,ABS(1-X1438)&gt;Input!$C$4),MAX($C$3:C1437)+1,"")</f>
        <v>191</v>
      </c>
      <c r="D1438" t="str">
        <f>IF(E1438="","",IF(AND(H1438=H1439,J1438=J1439),"",MAX($D$3:D1437)+1))</f>
        <v/>
      </c>
      <c r="E1438" s="7" t="s">
        <v>45</v>
      </c>
      <c r="F1438" s="7" t="s">
        <v>46</v>
      </c>
      <c r="G1438" s="7" t="s">
        <v>1389</v>
      </c>
      <c r="H1438" s="7" t="s">
        <v>1390</v>
      </c>
      <c r="I1438" s="7" t="s">
        <v>74</v>
      </c>
      <c r="J1438" s="7" t="s">
        <v>1390</v>
      </c>
      <c r="K1438" s="7" t="s">
        <v>1391</v>
      </c>
      <c r="L1438" s="7" t="s">
        <v>1390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12100</v>
      </c>
      <c r="S1438" s="4">
        <f t="shared" si="139"/>
        <v>0</v>
      </c>
      <c r="T1438" s="6">
        <f t="shared" si="140"/>
        <v>0</v>
      </c>
      <c r="U1438" s="4">
        <f t="shared" si="141"/>
        <v>0</v>
      </c>
      <c r="V1438" s="6">
        <f t="shared" si="142"/>
        <v>0</v>
      </c>
      <c r="W1438" s="4">
        <f t="shared" si="143"/>
        <v>12100</v>
      </c>
      <c r="X1438" s="6">
        <f t="shared" si="144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>
        <f>IF(E1439="","",IF(AND(H1439=H1440,J1439=J1440),"",MAX($D$3:D1438)+1))</f>
        <v>170</v>
      </c>
      <c r="E1439" s="7" t="s">
        <v>45</v>
      </c>
      <c r="F1439" s="7" t="s">
        <v>46</v>
      </c>
      <c r="G1439" s="7" t="s">
        <v>1389</v>
      </c>
      <c r="H1439" s="7" t="s">
        <v>1390</v>
      </c>
      <c r="I1439" s="7" t="s">
        <v>74</v>
      </c>
      <c r="J1439" s="7" t="s">
        <v>1390</v>
      </c>
      <c r="K1439" s="7" t="s">
        <v>1392</v>
      </c>
      <c r="L1439" s="7" t="s">
        <v>1393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  <c r="S1439" s="4">
        <f t="shared" si="139"/>
        <v>0</v>
      </c>
      <c r="T1439" s="6">
        <f t="shared" si="140"/>
        <v>0</v>
      </c>
      <c r="U1439" s="4">
        <f t="shared" si="141"/>
        <v>0</v>
      </c>
      <c r="V1439" s="6">
        <f t="shared" si="142"/>
        <v>0</v>
      </c>
      <c r="W1439" s="4">
        <f t="shared" si="143"/>
        <v>0</v>
      </c>
      <c r="X1439" s="6">
        <f t="shared" si="144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>
        <f>IF(E1440="","",IF(AND(H1440=H1441,J1440=J1441),"",MAX($D$3:D1439)+1))</f>
        <v>171</v>
      </c>
      <c r="E1440" s="7" t="s">
        <v>45</v>
      </c>
      <c r="F1440" s="7" t="s">
        <v>46</v>
      </c>
      <c r="G1440" s="7" t="s">
        <v>1394</v>
      </c>
      <c r="H1440" s="7" t="s">
        <v>1395</v>
      </c>
      <c r="I1440" s="7" t="s">
        <v>64</v>
      </c>
      <c r="J1440" s="7" t="s">
        <v>65</v>
      </c>
      <c r="K1440" s="7" t="s">
        <v>785</v>
      </c>
      <c r="L1440" s="7" t="s">
        <v>1396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4">
        <f t="shared" si="139"/>
        <v>0</v>
      </c>
      <c r="T1440" s="6">
        <f t="shared" si="140"/>
        <v>0</v>
      </c>
      <c r="U1440" s="4">
        <f t="shared" si="141"/>
        <v>0</v>
      </c>
      <c r="V1440" s="6">
        <f t="shared" si="142"/>
        <v>0</v>
      </c>
      <c r="W1440" s="4">
        <f t="shared" si="143"/>
        <v>0</v>
      </c>
      <c r="X1440" s="6">
        <f t="shared" si="144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>
        <f>IF(E1441="","",IF(AND(H1441=H1442,J1441=J1442),"",MAX($D$3:D1440)+1))</f>
        <v>172</v>
      </c>
      <c r="E1441" s="7" t="s">
        <v>45</v>
      </c>
      <c r="F1441" s="7" t="s">
        <v>46</v>
      </c>
      <c r="G1441" s="7" t="s">
        <v>1394</v>
      </c>
      <c r="H1441" s="7" t="s">
        <v>1395</v>
      </c>
      <c r="I1441" s="7" t="s">
        <v>74</v>
      </c>
      <c r="J1441" s="7" t="s">
        <v>75</v>
      </c>
      <c r="K1441" s="7" t="s">
        <v>1391</v>
      </c>
      <c r="L1441" s="7" t="s">
        <v>1397</v>
      </c>
      <c r="M1441" s="8">
        <v>12100</v>
      </c>
      <c r="N1441" s="8">
        <v>12100</v>
      </c>
      <c r="O1441" s="8">
        <v>0</v>
      </c>
      <c r="P1441" s="8">
        <v>5437.45</v>
      </c>
      <c r="Q1441" s="8">
        <v>5437.45</v>
      </c>
      <c r="R1441" s="8">
        <v>0</v>
      </c>
      <c r="S1441" s="4">
        <f t="shared" si="139"/>
        <v>6662.55</v>
      </c>
      <c r="T1441" s="6">
        <f t="shared" si="140"/>
        <v>0.44940000000000002</v>
      </c>
      <c r="U1441" s="4">
        <f t="shared" si="141"/>
        <v>6662.55</v>
      </c>
      <c r="V1441" s="6">
        <f t="shared" si="142"/>
        <v>0.44940000000000002</v>
      </c>
      <c r="W1441" s="4">
        <f t="shared" si="143"/>
        <v>-5437.45</v>
      </c>
      <c r="X1441" s="6">
        <f t="shared" si="144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>
        <f>IF(E1442="","",IF(AND(H1442=H1443,J1442=J1443),"",MAX($D$3:D1441)+1))</f>
        <v>173</v>
      </c>
      <c r="E1442" s="7" t="s">
        <v>45</v>
      </c>
      <c r="F1442" s="7" t="s">
        <v>46</v>
      </c>
      <c r="G1442" s="7" t="s">
        <v>1398</v>
      </c>
      <c r="H1442" s="7" t="s">
        <v>1399</v>
      </c>
      <c r="I1442" s="7" t="s">
        <v>74</v>
      </c>
      <c r="J1442" s="7" t="s">
        <v>75</v>
      </c>
      <c r="K1442" s="7" t="s">
        <v>744</v>
      </c>
      <c r="L1442" s="7" t="s">
        <v>1400</v>
      </c>
      <c r="M1442" s="8">
        <v>3735</v>
      </c>
      <c r="N1442" s="8">
        <v>3735</v>
      </c>
      <c r="O1442" s="8">
        <v>0</v>
      </c>
      <c r="P1442" s="8">
        <v>3735</v>
      </c>
      <c r="Q1442" s="8">
        <v>3735</v>
      </c>
      <c r="R1442" s="8">
        <v>3735</v>
      </c>
      <c r="S1442" s="4">
        <f t="shared" si="139"/>
        <v>0</v>
      </c>
      <c r="T1442" s="6">
        <f t="shared" si="140"/>
        <v>1</v>
      </c>
      <c r="U1442" s="4">
        <f t="shared" si="141"/>
        <v>0</v>
      </c>
      <c r="V1442" s="6">
        <f t="shared" si="142"/>
        <v>1</v>
      </c>
      <c r="W1442" s="4">
        <f t="shared" si="143"/>
        <v>0</v>
      </c>
      <c r="X1442" s="6">
        <f t="shared" si="144"/>
        <v>1</v>
      </c>
    </row>
    <row r="1443" spans="1:24" x14ac:dyDescent="0.2">
      <c r="A1443">
        <f>IF(AND(ABS(S1443)&gt;Input!$A$3,ABS(1-T1443)&gt;Input!$A$4),MAX($A$3:A1442)+1,"")</f>
        <v>178</v>
      </c>
      <c r="B1443">
        <f>IF(AND(ABS(U1443)&gt;Input!$B$3,ABS(1-V1443)&gt;Input!$B$4),MAX($B$3:B1442)+1,"")</f>
        <v>93</v>
      </c>
      <c r="C1443">
        <f>IF(AND(ABS(W1443)&gt;Input!$C$3,ABS(1-X1443)&gt;Input!$C$4),MAX($C$3:C1442)+1,"")</f>
        <v>192</v>
      </c>
      <c r="D1443">
        <f>IF(E1443="","",IF(AND(H1443=H1444,J1443=J1444),"",MAX($D$3:D1442)+1))</f>
        <v>174</v>
      </c>
      <c r="E1443" s="7" t="s">
        <v>45</v>
      </c>
      <c r="F1443" s="7" t="s">
        <v>46</v>
      </c>
      <c r="G1443" s="7" t="s">
        <v>1401</v>
      </c>
      <c r="H1443" s="7" t="s">
        <v>1402</v>
      </c>
      <c r="I1443" s="7" t="s">
        <v>1403</v>
      </c>
      <c r="J1443" s="7" t="s">
        <v>1404</v>
      </c>
      <c r="K1443" s="7" t="s">
        <v>1405</v>
      </c>
      <c r="L1443" s="7" t="s">
        <v>1402</v>
      </c>
      <c r="M1443" s="8">
        <v>2150000</v>
      </c>
      <c r="N1443" s="8">
        <v>2097950</v>
      </c>
      <c r="O1443" s="8">
        <v>0</v>
      </c>
      <c r="P1443" s="8">
        <v>2050931.83</v>
      </c>
      <c r="Q1443" s="8">
        <v>2050931.83</v>
      </c>
      <c r="R1443" s="8">
        <v>2150000</v>
      </c>
      <c r="S1443" s="4">
        <f t="shared" si="139"/>
        <v>99068.169999999925</v>
      </c>
      <c r="T1443" s="6">
        <f t="shared" si="140"/>
        <v>0.95389999999999997</v>
      </c>
      <c r="U1443" s="4">
        <f t="shared" si="141"/>
        <v>47018.169999999925</v>
      </c>
      <c r="V1443" s="6">
        <f t="shared" si="142"/>
        <v>0.97760000000000002</v>
      </c>
      <c r="W1443" s="4">
        <f t="shared" si="143"/>
        <v>99068.169999999925</v>
      </c>
      <c r="X1443" s="6">
        <f t="shared" si="144"/>
        <v>0.95389999999999997</v>
      </c>
    </row>
    <row r="1444" spans="1:24" x14ac:dyDescent="0.2">
      <c r="A1444">
        <f>IF(AND(ABS(S1444)&gt;Input!$A$3,ABS(1-T1444)&gt;Input!$A$4),MAX($A$3:A1443)+1,"")</f>
        <v>179</v>
      </c>
      <c r="B1444">
        <f>IF(AND(ABS(U1444)&gt;Input!$B$3,ABS(1-V1444)&gt;Input!$B$4),MAX($B$3:B1443)+1,"")</f>
        <v>94</v>
      </c>
      <c r="C1444">
        <f>IF(AND(ABS(W1444)&gt;Input!$C$3,ABS(1-X1444)&gt;Input!$C$4),MAX($C$3:C1443)+1,"")</f>
        <v>193</v>
      </c>
      <c r="D1444">
        <f>IF(E1444="","",IF(AND(H1444=H1445,J1444=J1445),"",MAX($D$3:D1443)+1))</f>
        <v>175</v>
      </c>
      <c r="E1444" s="7" t="s">
        <v>45</v>
      </c>
      <c r="F1444" s="7" t="s">
        <v>46</v>
      </c>
      <c r="G1444" s="7" t="s">
        <v>1406</v>
      </c>
      <c r="H1444" s="7" t="s">
        <v>1407</v>
      </c>
      <c r="I1444" s="7" t="s">
        <v>1403</v>
      </c>
      <c r="J1444" s="7" t="s">
        <v>1404</v>
      </c>
      <c r="K1444" s="7" t="s">
        <v>1408</v>
      </c>
      <c r="L1444" s="7" t="s">
        <v>1407</v>
      </c>
      <c r="M1444" s="8">
        <v>1252400</v>
      </c>
      <c r="N1444" s="8">
        <v>1252400</v>
      </c>
      <c r="O1444" s="8">
        <v>0</v>
      </c>
      <c r="P1444" s="8">
        <v>1135667.5900000001</v>
      </c>
      <c r="Q1444" s="8">
        <v>1135667.5900000001</v>
      </c>
      <c r="R1444" s="8">
        <v>1252400</v>
      </c>
      <c r="S1444" s="4">
        <f t="shared" si="139"/>
        <v>116732.40999999992</v>
      </c>
      <c r="T1444" s="6">
        <f t="shared" si="140"/>
        <v>0.90680000000000005</v>
      </c>
      <c r="U1444" s="4">
        <f t="shared" si="141"/>
        <v>116732.40999999992</v>
      </c>
      <c r="V1444" s="6">
        <f t="shared" si="142"/>
        <v>0.90680000000000005</v>
      </c>
      <c r="W1444" s="4">
        <f t="shared" si="143"/>
        <v>116732.40999999992</v>
      </c>
      <c r="X1444" s="6">
        <f t="shared" si="144"/>
        <v>0.90680000000000005</v>
      </c>
    </row>
    <row r="1445" spans="1:24" x14ac:dyDescent="0.2">
      <c r="A1445">
        <f>IF(AND(ABS(S1445)&gt;Input!$A$3,ABS(1-T1445)&gt;Input!$A$4),MAX($A$3:A1444)+1,"")</f>
        <v>180</v>
      </c>
      <c r="B1445">
        <f>IF(AND(ABS(U1445)&gt;Input!$B$3,ABS(1-V1445)&gt;Input!$B$4),MAX($B$3:B1444)+1,"")</f>
        <v>95</v>
      </c>
      <c r="C1445">
        <f>IF(AND(ABS(W1445)&gt;Input!$C$3,ABS(1-X1445)&gt;Input!$C$4),MAX($C$3:C1444)+1,"")</f>
        <v>194</v>
      </c>
      <c r="D1445">
        <f>IF(E1445="","",IF(AND(H1445=H1446,J1445=J1446),"",MAX($D$3:D1444)+1))</f>
        <v>176</v>
      </c>
      <c r="E1445" s="7" t="s">
        <v>45</v>
      </c>
      <c r="F1445" s="7" t="s">
        <v>46</v>
      </c>
      <c r="G1445" s="7" t="s">
        <v>1409</v>
      </c>
      <c r="H1445" s="7" t="s">
        <v>1410</v>
      </c>
      <c r="I1445" s="7" t="s">
        <v>1403</v>
      </c>
      <c r="J1445" s="7" t="s">
        <v>1404</v>
      </c>
      <c r="K1445" s="7" t="s">
        <v>1411</v>
      </c>
      <c r="L1445" s="7" t="s">
        <v>1410</v>
      </c>
      <c r="M1445" s="8">
        <v>234300</v>
      </c>
      <c r="N1445" s="8">
        <v>234300</v>
      </c>
      <c r="O1445" s="8">
        <v>0</v>
      </c>
      <c r="P1445" s="8">
        <v>251075.4</v>
      </c>
      <c r="Q1445" s="8">
        <v>251075.4</v>
      </c>
      <c r="R1445" s="8">
        <v>234300</v>
      </c>
      <c r="S1445" s="4">
        <f t="shared" si="139"/>
        <v>-16775.399999999994</v>
      </c>
      <c r="T1445" s="6">
        <f t="shared" si="140"/>
        <v>1.0716000000000001</v>
      </c>
      <c r="U1445" s="4">
        <f t="shared" si="141"/>
        <v>-16775.399999999994</v>
      </c>
      <c r="V1445" s="6">
        <f t="shared" si="142"/>
        <v>1.0716000000000001</v>
      </c>
      <c r="W1445" s="4">
        <f t="shared" si="143"/>
        <v>-16775.399999999994</v>
      </c>
      <c r="X1445" s="6">
        <f t="shared" si="144"/>
        <v>1.0716000000000001</v>
      </c>
    </row>
    <row r="1446" spans="1:24" x14ac:dyDescent="0.2">
      <c r="A1446">
        <f>IF(AND(ABS(S1446)&gt;Input!$A$3,ABS(1-T1446)&gt;Input!$A$4),MAX($A$3:A1445)+1,"")</f>
        <v>181</v>
      </c>
      <c r="B1446">
        <f>IF(AND(ABS(U1446)&gt;Input!$B$3,ABS(1-V1446)&gt;Input!$B$4),MAX($B$3:B1445)+1,"")</f>
        <v>96</v>
      </c>
      <c r="C1446">
        <f>IF(AND(ABS(W1446)&gt;Input!$C$3,ABS(1-X1446)&gt;Input!$C$4),MAX($C$3:C1445)+1,"")</f>
        <v>195</v>
      </c>
      <c r="D1446">
        <f>IF(E1446="","",IF(AND(H1446=H1447,J1446=J1447),"",MAX($D$3:D1445)+1))</f>
        <v>177</v>
      </c>
      <c r="E1446" s="7" t="s">
        <v>45</v>
      </c>
      <c r="F1446" s="7" t="s">
        <v>46</v>
      </c>
      <c r="G1446" s="7" t="s">
        <v>1412</v>
      </c>
      <c r="H1446" s="7" t="s">
        <v>1413</v>
      </c>
      <c r="I1446" s="7" t="s">
        <v>1403</v>
      </c>
      <c r="J1446" s="7" t="s">
        <v>1404</v>
      </c>
      <c r="K1446" s="7" t="s">
        <v>1414</v>
      </c>
      <c r="L1446" s="7" t="s">
        <v>1413</v>
      </c>
      <c r="M1446" s="8">
        <v>20000</v>
      </c>
      <c r="N1446" s="8">
        <v>20000</v>
      </c>
      <c r="O1446" s="8">
        <v>0</v>
      </c>
      <c r="P1446" s="8">
        <v>6387.57</v>
      </c>
      <c r="Q1446" s="8">
        <v>6387.57</v>
      </c>
      <c r="R1446" s="8">
        <v>20000</v>
      </c>
      <c r="S1446" s="4">
        <f t="shared" si="139"/>
        <v>13612.43</v>
      </c>
      <c r="T1446" s="6">
        <f t="shared" si="140"/>
        <v>0.31940000000000002</v>
      </c>
      <c r="U1446" s="4">
        <f t="shared" si="141"/>
        <v>13612.43</v>
      </c>
      <c r="V1446" s="6">
        <f t="shared" si="142"/>
        <v>0.31940000000000002</v>
      </c>
      <c r="W1446" s="4">
        <f t="shared" si="143"/>
        <v>13612.43</v>
      </c>
      <c r="X1446" s="6">
        <f t="shared" si="144"/>
        <v>0.31940000000000002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>
        <f>IF(E1447="","",IF(AND(H1447=H1448,J1447=J1448),"",MAX($D$3:D1446)+1))</f>
        <v>178</v>
      </c>
      <c r="E1447" s="7" t="s">
        <v>45</v>
      </c>
      <c r="F1447" s="7" t="s">
        <v>46</v>
      </c>
      <c r="G1447" s="7" t="s">
        <v>1415</v>
      </c>
      <c r="H1447" s="7" t="s">
        <v>1416</v>
      </c>
      <c r="I1447" s="7" t="s">
        <v>1403</v>
      </c>
      <c r="J1447" s="7" t="s">
        <v>1404</v>
      </c>
      <c r="K1447" s="7" t="s">
        <v>1405</v>
      </c>
      <c r="L1447" s="7" t="s">
        <v>1416</v>
      </c>
      <c r="M1447" s="8">
        <v>650</v>
      </c>
      <c r="N1447" s="8">
        <v>700</v>
      </c>
      <c r="O1447" s="8">
        <v>0</v>
      </c>
      <c r="P1447" s="8">
        <v>686.2</v>
      </c>
      <c r="Q1447" s="8">
        <v>686.2</v>
      </c>
      <c r="R1447" s="8">
        <v>650</v>
      </c>
      <c r="S1447" s="4">
        <f t="shared" si="139"/>
        <v>-36.200000000000045</v>
      </c>
      <c r="T1447" s="6">
        <f t="shared" si="140"/>
        <v>1.0557000000000001</v>
      </c>
      <c r="U1447" s="4">
        <f t="shared" si="141"/>
        <v>13.799999999999955</v>
      </c>
      <c r="V1447" s="6">
        <f t="shared" si="142"/>
        <v>0.98029999999999995</v>
      </c>
      <c r="W1447" s="4">
        <f t="shared" si="143"/>
        <v>-36.200000000000045</v>
      </c>
      <c r="X1447" s="6">
        <f t="shared" si="144"/>
        <v>1.0557000000000001</v>
      </c>
    </row>
    <row r="1448" spans="1:24" x14ac:dyDescent="0.2">
      <c r="A1448">
        <f>IF(AND(ABS(S1448)&gt;Input!$A$3,ABS(1-T1448)&gt;Input!$A$4),MAX($A$3:A1447)+1,"")</f>
        <v>182</v>
      </c>
      <c r="B1448">
        <f>IF(AND(ABS(U1448)&gt;Input!$B$3,ABS(1-V1448)&gt;Input!$B$4),MAX($B$3:B1447)+1,"")</f>
        <v>97</v>
      </c>
      <c r="C1448">
        <f>IF(AND(ABS(W1448)&gt;Input!$C$3,ABS(1-X1448)&gt;Input!$C$4),MAX($C$3:C1447)+1,"")</f>
        <v>196</v>
      </c>
      <c r="D1448">
        <f>IF(E1448="","",IF(AND(H1448=H1449,J1448=J1449),"",MAX($D$3:D1447)+1))</f>
        <v>179</v>
      </c>
      <c r="E1448" s="7" t="s">
        <v>45</v>
      </c>
      <c r="F1448" s="7" t="s">
        <v>46</v>
      </c>
      <c r="G1448" s="7" t="s">
        <v>1417</v>
      </c>
      <c r="H1448" s="7" t="s">
        <v>1418</v>
      </c>
      <c r="I1448" s="7" t="s">
        <v>1403</v>
      </c>
      <c r="J1448" s="7" t="s">
        <v>1404</v>
      </c>
      <c r="K1448" s="7" t="s">
        <v>1419</v>
      </c>
      <c r="L1448" s="7" t="s">
        <v>1420</v>
      </c>
      <c r="M1448" s="8">
        <v>6750000</v>
      </c>
      <c r="N1448" s="8">
        <v>6800000</v>
      </c>
      <c r="O1448" s="8">
        <v>0</v>
      </c>
      <c r="P1448" s="8">
        <v>6702003.4299999997</v>
      </c>
      <c r="Q1448" s="8">
        <v>6702003.4299999997</v>
      </c>
      <c r="R1448" s="8">
        <v>6750000</v>
      </c>
      <c r="S1448" s="4">
        <f t="shared" si="139"/>
        <v>47996.570000000298</v>
      </c>
      <c r="T1448" s="6">
        <f t="shared" si="140"/>
        <v>0.9929</v>
      </c>
      <c r="U1448" s="4">
        <f t="shared" si="141"/>
        <v>97996.570000000298</v>
      </c>
      <c r="V1448" s="6">
        <f t="shared" si="142"/>
        <v>0.98560000000000003</v>
      </c>
      <c r="W1448" s="4">
        <f t="shared" si="143"/>
        <v>47996.570000000298</v>
      </c>
      <c r="X1448" s="6">
        <f t="shared" si="144"/>
        <v>0.9929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 t="s">
        <v>45</v>
      </c>
      <c r="F1449" s="7" t="s">
        <v>46</v>
      </c>
      <c r="G1449" s="7" t="s">
        <v>1421</v>
      </c>
      <c r="H1449" s="7" t="s">
        <v>1422</v>
      </c>
      <c r="I1449" s="7" t="s">
        <v>1403</v>
      </c>
      <c r="J1449" s="7" t="s">
        <v>1404</v>
      </c>
      <c r="K1449" s="7" t="s">
        <v>1405</v>
      </c>
      <c r="L1449" s="7" t="s">
        <v>1423</v>
      </c>
      <c r="M1449" s="8">
        <v>160000</v>
      </c>
      <c r="N1449" s="8">
        <v>162000</v>
      </c>
      <c r="O1449" s="8">
        <v>0</v>
      </c>
      <c r="P1449" s="8">
        <v>161689.32</v>
      </c>
      <c r="Q1449" s="8">
        <v>161689.32</v>
      </c>
      <c r="R1449" s="8">
        <v>165000</v>
      </c>
      <c r="S1449" s="4">
        <f t="shared" si="139"/>
        <v>-1689.320000000007</v>
      </c>
      <c r="T1449" s="6">
        <f t="shared" si="140"/>
        <v>1.0105999999999999</v>
      </c>
      <c r="U1449" s="4">
        <f t="shared" si="141"/>
        <v>310.67999999999302</v>
      </c>
      <c r="V1449" s="6">
        <f t="shared" si="142"/>
        <v>0.99809999999999999</v>
      </c>
      <c r="W1449" s="4">
        <f t="shared" si="143"/>
        <v>3310.679999999993</v>
      </c>
      <c r="X1449" s="6">
        <f t="shared" si="144"/>
        <v>0.97989999999999999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>
        <f>IF(E1450="","",IF(AND(H1450=H1451,J1450=J1451),"",MAX($D$3:D1449)+1))</f>
        <v>180</v>
      </c>
      <c r="E1450" s="7" t="s">
        <v>45</v>
      </c>
      <c r="F1450" s="7" t="s">
        <v>46</v>
      </c>
      <c r="G1450" s="7" t="s">
        <v>1421</v>
      </c>
      <c r="H1450" s="7" t="s">
        <v>1422</v>
      </c>
      <c r="I1450" s="7" t="s">
        <v>1403</v>
      </c>
      <c r="J1450" s="7" t="s">
        <v>1404</v>
      </c>
      <c r="K1450" s="7" t="s">
        <v>1408</v>
      </c>
      <c r="L1450" s="7" t="s">
        <v>1424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  <c r="R1450" s="8">
        <v>0</v>
      </c>
      <c r="S1450" s="4">
        <f t="shared" si="139"/>
        <v>0</v>
      </c>
      <c r="T1450" s="6">
        <f t="shared" si="140"/>
        <v>0</v>
      </c>
      <c r="U1450" s="4">
        <f t="shared" si="141"/>
        <v>0</v>
      </c>
      <c r="V1450" s="6">
        <f t="shared" si="142"/>
        <v>0</v>
      </c>
      <c r="W1450" s="4">
        <f t="shared" si="143"/>
        <v>0</v>
      </c>
      <c r="X1450" s="6">
        <f t="shared" si="144"/>
        <v>0</v>
      </c>
    </row>
    <row r="1451" spans="1:24" x14ac:dyDescent="0.2">
      <c r="A1451">
        <f>IF(AND(ABS(S1451)&gt;Input!$A$3,ABS(1-T1451)&gt;Input!$A$4),MAX($A$3:A1450)+1,"")</f>
        <v>183</v>
      </c>
      <c r="B1451" t="str">
        <f>IF(AND(ABS(U1451)&gt;Input!$B$3,ABS(1-V1451)&gt;Input!$B$4),MAX($B$3:B1450)+1,"")</f>
        <v/>
      </c>
      <c r="C1451">
        <f>IF(AND(ABS(W1451)&gt;Input!$C$3,ABS(1-X1451)&gt;Input!$C$4),MAX($C$3:C1450)+1,"")</f>
        <v>197</v>
      </c>
      <c r="D1451">
        <f>IF(E1451="","",IF(AND(H1451=H1452,J1451=J1452),"",MAX($D$3:D1450)+1))</f>
        <v>181</v>
      </c>
      <c r="E1451" s="7" t="s">
        <v>45</v>
      </c>
      <c r="F1451" s="7" t="s">
        <v>46</v>
      </c>
      <c r="G1451" s="7" t="s">
        <v>1425</v>
      </c>
      <c r="H1451" s="7" t="s">
        <v>1426</v>
      </c>
      <c r="I1451" s="7" t="s">
        <v>1427</v>
      </c>
      <c r="J1451" s="7" t="s">
        <v>1428</v>
      </c>
      <c r="K1451" s="7" t="s">
        <v>1429</v>
      </c>
      <c r="L1451" s="7" t="s">
        <v>1430</v>
      </c>
      <c r="M1451" s="8">
        <v>812500</v>
      </c>
      <c r="N1451" s="8">
        <v>921310</v>
      </c>
      <c r="O1451" s="8">
        <v>0</v>
      </c>
      <c r="P1451" s="8">
        <v>921308.65</v>
      </c>
      <c r="Q1451" s="8">
        <v>921308.65</v>
      </c>
      <c r="R1451" s="8">
        <v>812500</v>
      </c>
      <c r="S1451" s="4">
        <f t="shared" si="139"/>
        <v>-108808.65000000002</v>
      </c>
      <c r="T1451" s="6">
        <f t="shared" si="140"/>
        <v>1.1338999999999999</v>
      </c>
      <c r="U1451" s="4">
        <f t="shared" si="141"/>
        <v>1.3499999999767169</v>
      </c>
      <c r="V1451" s="6">
        <f t="shared" si="142"/>
        <v>1</v>
      </c>
      <c r="W1451" s="4">
        <f t="shared" si="143"/>
        <v>-108808.65000000002</v>
      </c>
      <c r="X1451" s="6">
        <f t="shared" si="144"/>
        <v>1.1338999999999999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>
        <f>IF(AND(ABS(W1452)&gt;Input!$C$3,ABS(1-X1452)&gt;Input!$C$4),MAX($C$3:C1451)+1,"")</f>
        <v>198</v>
      </c>
      <c r="D1452">
        <f>IF(E1452="","",IF(AND(H1452=H1453,J1452=J1453),"",MAX($D$3:D1451)+1))</f>
        <v>182</v>
      </c>
      <c r="E1452" s="7" t="s">
        <v>45</v>
      </c>
      <c r="F1452" s="7" t="s">
        <v>46</v>
      </c>
      <c r="G1452" s="7" t="s">
        <v>1431</v>
      </c>
      <c r="H1452" s="7" t="s">
        <v>1432</v>
      </c>
      <c r="I1452" s="7" t="s">
        <v>1427</v>
      </c>
      <c r="J1452" s="7" t="s">
        <v>1428</v>
      </c>
      <c r="K1452" s="7" t="s">
        <v>1433</v>
      </c>
      <c r="L1452" s="7" t="s">
        <v>1432</v>
      </c>
      <c r="M1452" s="8">
        <v>8714967</v>
      </c>
      <c r="N1452" s="8">
        <v>8714967</v>
      </c>
      <c r="O1452" s="8">
        <v>0</v>
      </c>
      <c r="P1452" s="8">
        <v>8714967</v>
      </c>
      <c r="Q1452" s="8">
        <v>8714967</v>
      </c>
      <c r="R1452" s="8">
        <v>8842664</v>
      </c>
      <c r="S1452" s="4">
        <f t="shared" si="139"/>
        <v>0</v>
      </c>
      <c r="T1452" s="6">
        <f t="shared" si="140"/>
        <v>1</v>
      </c>
      <c r="U1452" s="4">
        <f t="shared" si="141"/>
        <v>0</v>
      </c>
      <c r="V1452" s="6">
        <f t="shared" si="142"/>
        <v>1</v>
      </c>
      <c r="W1452" s="4">
        <f t="shared" si="143"/>
        <v>127697</v>
      </c>
      <c r="X1452" s="6">
        <f t="shared" si="144"/>
        <v>0.98560000000000003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>
        <f>IF(E1453="","",IF(AND(H1453=H1454,J1453=J1454),"",MAX($D$3:D1452)+1))</f>
        <v>183</v>
      </c>
      <c r="E1453" s="7" t="s">
        <v>45</v>
      </c>
      <c r="F1453" s="7" t="s">
        <v>46</v>
      </c>
      <c r="G1453" s="7" t="s">
        <v>1434</v>
      </c>
      <c r="H1453" s="7" t="s">
        <v>1435</v>
      </c>
      <c r="I1453" s="7" t="s">
        <v>1427</v>
      </c>
      <c r="J1453" s="7" t="s">
        <v>1428</v>
      </c>
      <c r="K1453" s="7" t="s">
        <v>1436</v>
      </c>
      <c r="L1453" s="7" t="s">
        <v>1437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4">
        <f t="shared" si="139"/>
        <v>0</v>
      </c>
      <c r="T1453" s="6">
        <f t="shared" si="140"/>
        <v>0</v>
      </c>
      <c r="U1453" s="4">
        <f t="shared" si="141"/>
        <v>0</v>
      </c>
      <c r="V1453" s="6">
        <f t="shared" si="142"/>
        <v>0</v>
      </c>
      <c r="W1453" s="4">
        <f t="shared" si="143"/>
        <v>0</v>
      </c>
      <c r="X1453" s="6">
        <f t="shared" si="144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>
        <f>IF(E1454="","",IF(AND(H1454=H1455,J1454=J1455),"",MAX($D$3:D1453)+1))</f>
        <v>184</v>
      </c>
      <c r="E1454" s="7" t="s">
        <v>45</v>
      </c>
      <c r="F1454" s="7" t="s">
        <v>46</v>
      </c>
      <c r="G1454" s="7" t="s">
        <v>1438</v>
      </c>
      <c r="H1454" s="7" t="s">
        <v>1439</v>
      </c>
      <c r="I1454" s="7" t="s">
        <v>1427</v>
      </c>
      <c r="J1454" s="7" t="s">
        <v>1428</v>
      </c>
      <c r="K1454" s="7" t="s">
        <v>1440</v>
      </c>
      <c r="L1454" s="7" t="s">
        <v>1441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4">
        <f t="shared" si="139"/>
        <v>0</v>
      </c>
      <c r="T1454" s="6">
        <f t="shared" si="140"/>
        <v>0</v>
      </c>
      <c r="U1454" s="4">
        <f t="shared" si="141"/>
        <v>0</v>
      </c>
      <c r="V1454" s="6">
        <f t="shared" si="142"/>
        <v>0</v>
      </c>
      <c r="W1454" s="4">
        <f t="shared" si="143"/>
        <v>0</v>
      </c>
      <c r="X1454" s="6">
        <f t="shared" si="144"/>
        <v>0</v>
      </c>
    </row>
    <row r="1455" spans="1:24" x14ac:dyDescent="0.2">
      <c r="A1455">
        <f>IF(AND(ABS(S1455)&gt;Input!$A$3,ABS(1-T1455)&gt;Input!$A$4),MAX($A$3:A1454)+1,"")</f>
        <v>184</v>
      </c>
      <c r="B1455">
        <f>IF(AND(ABS(U1455)&gt;Input!$B$3,ABS(1-V1455)&gt;Input!$B$4),MAX($B$3:B1454)+1,"")</f>
        <v>98</v>
      </c>
      <c r="C1455">
        <f>IF(AND(ABS(W1455)&gt;Input!$C$3,ABS(1-X1455)&gt;Input!$C$4),MAX($C$3:C1454)+1,"")</f>
        <v>199</v>
      </c>
      <c r="D1455">
        <f>IF(E1455="","",IF(AND(H1455=H1456,J1455=J1456),"",MAX($D$3:D1454)+1))</f>
        <v>185</v>
      </c>
      <c r="E1455" s="7" t="s">
        <v>45</v>
      </c>
      <c r="F1455" s="7" t="s">
        <v>46</v>
      </c>
      <c r="G1455" s="7" t="s">
        <v>886</v>
      </c>
      <c r="H1455" s="7" t="s">
        <v>886</v>
      </c>
      <c r="I1455" s="7" t="s">
        <v>886</v>
      </c>
      <c r="J1455" s="7" t="s">
        <v>886</v>
      </c>
      <c r="K1455" s="7" t="s">
        <v>886</v>
      </c>
      <c r="L1455" s="7" t="s">
        <v>886</v>
      </c>
      <c r="M1455" s="8">
        <f>SUM(M4:M1454)</f>
        <v>70689360</v>
      </c>
      <c r="N1455" s="8">
        <f t="shared" ref="N1455:R1455" si="145">SUM(N4:N1454)</f>
        <v>72989439.86999999</v>
      </c>
      <c r="O1455" s="8">
        <f t="shared" si="145"/>
        <v>1854492.0800000005</v>
      </c>
      <c r="P1455" s="8">
        <f t="shared" si="145"/>
        <v>62874636.690000005</v>
      </c>
      <c r="Q1455" s="8">
        <f t="shared" si="145"/>
        <v>62998980.640000008</v>
      </c>
      <c r="R1455" s="8">
        <f t="shared" si="145"/>
        <v>71395754</v>
      </c>
      <c r="S1455" s="4">
        <f t="shared" si="139"/>
        <v>5835887.2799999937</v>
      </c>
      <c r="T1455" s="6">
        <f t="shared" si="140"/>
        <v>0.91739999999999999</v>
      </c>
      <c r="U1455" s="4">
        <f t="shared" si="141"/>
        <v>8135967.1499999836</v>
      </c>
      <c r="V1455" s="6">
        <f t="shared" si="142"/>
        <v>0.88849999999999996</v>
      </c>
      <c r="W1455" s="4">
        <f t="shared" si="143"/>
        <v>6542281.2799999937</v>
      </c>
      <c r="X1455" s="6">
        <f t="shared" si="144"/>
        <v>0.90839999999999999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  <c r="R1456" s="8"/>
      <c r="S1456" s="4">
        <f t="shared" si="139"/>
        <v>0</v>
      </c>
      <c r="T1456" s="6">
        <f t="shared" si="140"/>
        <v>0</v>
      </c>
      <c r="U1456" s="4">
        <f t="shared" si="141"/>
        <v>0</v>
      </c>
      <c r="V1456" s="6">
        <f t="shared" si="142"/>
        <v>0</v>
      </c>
      <c r="W1456" s="4">
        <f t="shared" si="143"/>
        <v>0</v>
      </c>
      <c r="X1456" s="6">
        <f t="shared" si="144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/>
      <c r="S1457" s="4">
        <f t="shared" si="139"/>
        <v>0</v>
      </c>
      <c r="T1457" s="6">
        <f t="shared" si="140"/>
        <v>0</v>
      </c>
      <c r="U1457" s="4">
        <f t="shared" si="141"/>
        <v>0</v>
      </c>
      <c r="V1457" s="6">
        <f t="shared" si="142"/>
        <v>0</v>
      </c>
      <c r="W1457" s="4">
        <f t="shared" si="143"/>
        <v>0</v>
      </c>
      <c r="X1457" s="6">
        <f t="shared" si="144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  <c r="R1458" s="8"/>
      <c r="S1458" s="4">
        <f t="shared" si="139"/>
        <v>0</v>
      </c>
      <c r="T1458" s="6">
        <f t="shared" si="140"/>
        <v>0</v>
      </c>
      <c r="U1458" s="4">
        <f t="shared" si="141"/>
        <v>0</v>
      </c>
      <c r="V1458" s="6">
        <f t="shared" si="142"/>
        <v>0</v>
      </c>
      <c r="W1458" s="4">
        <f t="shared" si="143"/>
        <v>0</v>
      </c>
      <c r="X1458" s="6">
        <f t="shared" si="144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/>
      <c r="S1459" s="4">
        <f t="shared" si="139"/>
        <v>0</v>
      </c>
      <c r="T1459" s="6">
        <f t="shared" si="140"/>
        <v>0</v>
      </c>
      <c r="U1459" s="4">
        <f t="shared" si="141"/>
        <v>0</v>
      </c>
      <c r="V1459" s="6">
        <f t="shared" si="142"/>
        <v>0</v>
      </c>
      <c r="W1459" s="4">
        <f t="shared" si="143"/>
        <v>0</v>
      </c>
      <c r="X1459" s="6">
        <f t="shared" si="144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/>
      <c r="S1460" s="4">
        <f t="shared" si="139"/>
        <v>0</v>
      </c>
      <c r="T1460" s="6">
        <f t="shared" si="140"/>
        <v>0</v>
      </c>
      <c r="U1460" s="4">
        <f t="shared" si="141"/>
        <v>0</v>
      </c>
      <c r="V1460" s="6">
        <f t="shared" si="142"/>
        <v>0</v>
      </c>
      <c r="W1460" s="4">
        <f t="shared" si="143"/>
        <v>0</v>
      </c>
      <c r="X1460" s="6">
        <f t="shared" si="144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/>
      <c r="S1461" s="4">
        <f t="shared" si="139"/>
        <v>0</v>
      </c>
      <c r="T1461" s="6">
        <f t="shared" si="140"/>
        <v>0</v>
      </c>
      <c r="U1461" s="4">
        <f t="shared" si="141"/>
        <v>0</v>
      </c>
      <c r="V1461" s="6">
        <f t="shared" si="142"/>
        <v>0</v>
      </c>
      <c r="W1461" s="4">
        <f t="shared" si="143"/>
        <v>0</v>
      </c>
      <c r="X1461" s="6">
        <f t="shared" si="144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  <c r="R1462" s="8"/>
      <c r="S1462" s="4">
        <f t="shared" si="139"/>
        <v>0</v>
      </c>
      <c r="T1462" s="6">
        <f t="shared" si="140"/>
        <v>0</v>
      </c>
      <c r="U1462" s="4">
        <f t="shared" si="141"/>
        <v>0</v>
      </c>
      <c r="V1462" s="6">
        <f t="shared" si="142"/>
        <v>0</v>
      </c>
      <c r="W1462" s="4">
        <f t="shared" si="143"/>
        <v>0</v>
      </c>
      <c r="X1462" s="6">
        <f t="shared" si="144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/>
      <c r="S1463" s="4">
        <f t="shared" si="139"/>
        <v>0</v>
      </c>
      <c r="T1463" s="6">
        <f t="shared" si="140"/>
        <v>0</v>
      </c>
      <c r="U1463" s="4">
        <f t="shared" si="141"/>
        <v>0</v>
      </c>
      <c r="V1463" s="6">
        <f t="shared" si="142"/>
        <v>0</v>
      </c>
      <c r="W1463" s="4">
        <f t="shared" si="143"/>
        <v>0</v>
      </c>
      <c r="X1463" s="6">
        <f t="shared" si="144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/>
      <c r="S1464" s="4">
        <f t="shared" si="139"/>
        <v>0</v>
      </c>
      <c r="T1464" s="6">
        <f t="shared" si="140"/>
        <v>0</v>
      </c>
      <c r="U1464" s="4">
        <f t="shared" si="141"/>
        <v>0</v>
      </c>
      <c r="V1464" s="6">
        <f t="shared" si="142"/>
        <v>0</v>
      </c>
      <c r="W1464" s="4">
        <f t="shared" si="143"/>
        <v>0</v>
      </c>
      <c r="X1464" s="6">
        <f t="shared" si="144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/>
      <c r="S1465" s="4">
        <f t="shared" si="139"/>
        <v>0</v>
      </c>
      <c r="T1465" s="6">
        <f t="shared" si="140"/>
        <v>0</v>
      </c>
      <c r="U1465" s="4">
        <f t="shared" si="141"/>
        <v>0</v>
      </c>
      <c r="V1465" s="6">
        <f t="shared" si="142"/>
        <v>0</v>
      </c>
      <c r="W1465" s="4">
        <f t="shared" si="143"/>
        <v>0</v>
      </c>
      <c r="X1465" s="6">
        <f t="shared" si="144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  <c r="R1466" s="8"/>
      <c r="S1466" s="4">
        <f t="shared" si="139"/>
        <v>0</v>
      </c>
      <c r="T1466" s="6">
        <f t="shared" si="140"/>
        <v>0</v>
      </c>
      <c r="U1466" s="4">
        <f t="shared" si="141"/>
        <v>0</v>
      </c>
      <c r="V1466" s="6">
        <f t="shared" si="142"/>
        <v>0</v>
      </c>
      <c r="W1466" s="4">
        <f t="shared" si="143"/>
        <v>0</v>
      </c>
      <c r="X1466" s="6">
        <f t="shared" si="144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/>
      <c r="S1467" s="4">
        <f t="shared" si="139"/>
        <v>0</v>
      </c>
      <c r="T1467" s="6">
        <f t="shared" si="140"/>
        <v>0</v>
      </c>
      <c r="U1467" s="4">
        <f t="shared" si="141"/>
        <v>0</v>
      </c>
      <c r="V1467" s="6">
        <f t="shared" si="142"/>
        <v>0</v>
      </c>
      <c r="W1467" s="4">
        <f t="shared" si="143"/>
        <v>0</v>
      </c>
      <c r="X1467" s="6">
        <f t="shared" si="144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/>
      <c r="S1468" s="4">
        <f t="shared" si="139"/>
        <v>0</v>
      </c>
      <c r="T1468" s="6">
        <f t="shared" si="140"/>
        <v>0</v>
      </c>
      <c r="U1468" s="4">
        <f t="shared" si="141"/>
        <v>0</v>
      </c>
      <c r="V1468" s="6">
        <f t="shared" si="142"/>
        <v>0</v>
      </c>
      <c r="W1468" s="4">
        <f t="shared" si="143"/>
        <v>0</v>
      </c>
      <c r="X1468" s="6">
        <f t="shared" si="144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/>
      <c r="S1469" s="4">
        <f t="shared" si="139"/>
        <v>0</v>
      </c>
      <c r="T1469" s="6">
        <f t="shared" si="140"/>
        <v>0</v>
      </c>
      <c r="U1469" s="4">
        <f t="shared" si="141"/>
        <v>0</v>
      </c>
      <c r="V1469" s="6">
        <f t="shared" si="142"/>
        <v>0</v>
      </c>
      <c r="W1469" s="4">
        <f t="shared" si="143"/>
        <v>0</v>
      </c>
      <c r="X1469" s="6">
        <f t="shared" si="144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  <c r="R1470" s="8"/>
      <c r="S1470" s="4">
        <f t="shared" si="139"/>
        <v>0</v>
      </c>
      <c r="T1470" s="6">
        <f t="shared" si="140"/>
        <v>0</v>
      </c>
      <c r="U1470" s="4">
        <f t="shared" si="141"/>
        <v>0</v>
      </c>
      <c r="V1470" s="6">
        <f t="shared" si="142"/>
        <v>0</v>
      </c>
      <c r="W1470" s="4">
        <f t="shared" si="143"/>
        <v>0</v>
      </c>
      <c r="X1470" s="6">
        <f t="shared" si="144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/>
      <c r="S1471" s="4">
        <f t="shared" si="139"/>
        <v>0</v>
      </c>
      <c r="T1471" s="6">
        <f t="shared" si="140"/>
        <v>0</v>
      </c>
      <c r="U1471" s="4">
        <f t="shared" si="141"/>
        <v>0</v>
      </c>
      <c r="V1471" s="6">
        <f t="shared" si="142"/>
        <v>0</v>
      </c>
      <c r="W1471" s="4">
        <f t="shared" si="143"/>
        <v>0</v>
      </c>
      <c r="X1471" s="6">
        <f t="shared" si="144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/>
      <c r="S1472" s="4">
        <f t="shared" si="139"/>
        <v>0</v>
      </c>
      <c r="T1472" s="6">
        <f t="shared" si="140"/>
        <v>0</v>
      </c>
      <c r="U1472" s="4">
        <f t="shared" si="141"/>
        <v>0</v>
      </c>
      <c r="V1472" s="6">
        <f t="shared" si="142"/>
        <v>0</v>
      </c>
      <c r="W1472" s="4">
        <f t="shared" si="143"/>
        <v>0</v>
      </c>
      <c r="X1472" s="6">
        <f t="shared" si="144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/>
      <c r="S1473" s="4">
        <f t="shared" si="139"/>
        <v>0</v>
      </c>
      <c r="T1473" s="6">
        <f t="shared" si="140"/>
        <v>0</v>
      </c>
      <c r="U1473" s="4">
        <f t="shared" si="141"/>
        <v>0</v>
      </c>
      <c r="V1473" s="6">
        <f t="shared" si="142"/>
        <v>0</v>
      </c>
      <c r="W1473" s="4">
        <f t="shared" si="143"/>
        <v>0</v>
      </c>
      <c r="X1473" s="6">
        <f t="shared" si="144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/>
      <c r="S1474" s="4">
        <f t="shared" si="139"/>
        <v>0</v>
      </c>
      <c r="T1474" s="6">
        <f t="shared" si="140"/>
        <v>0</v>
      </c>
      <c r="U1474" s="4">
        <f t="shared" si="141"/>
        <v>0</v>
      </c>
      <c r="V1474" s="6">
        <f t="shared" si="142"/>
        <v>0</v>
      </c>
      <c r="W1474" s="4">
        <f t="shared" si="143"/>
        <v>0</v>
      </c>
      <c r="X1474" s="6">
        <f t="shared" si="144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/>
      <c r="S1475" s="4">
        <f t="shared" si="139"/>
        <v>0</v>
      </c>
      <c r="T1475" s="6">
        <f t="shared" si="140"/>
        <v>0</v>
      </c>
      <c r="U1475" s="4">
        <f t="shared" si="141"/>
        <v>0</v>
      </c>
      <c r="V1475" s="6">
        <f t="shared" si="142"/>
        <v>0</v>
      </c>
      <c r="W1475" s="4">
        <f t="shared" si="143"/>
        <v>0</v>
      </c>
      <c r="X1475" s="6">
        <f t="shared" si="144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  <c r="R1476" s="8"/>
      <c r="S1476" s="4">
        <f t="shared" si="139"/>
        <v>0</v>
      </c>
      <c r="T1476" s="6">
        <f t="shared" si="140"/>
        <v>0</v>
      </c>
      <c r="U1476" s="4">
        <f t="shared" si="141"/>
        <v>0</v>
      </c>
      <c r="V1476" s="6">
        <f t="shared" si="142"/>
        <v>0</v>
      </c>
      <c r="W1476" s="4">
        <f t="shared" si="143"/>
        <v>0</v>
      </c>
      <c r="X1476" s="6">
        <f t="shared" si="144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>
        <v>0</v>
      </c>
      <c r="F1504" s="7">
        <v>0</v>
      </c>
      <c r="G1504" s="7">
        <v>0</v>
      </c>
      <c r="H1504" s="7">
        <v>0</v>
      </c>
      <c r="I1504" s="7">
        <v>0</v>
      </c>
      <c r="J1504" s="7">
        <v>0</v>
      </c>
      <c r="K1504" s="7">
        <v>0</v>
      </c>
      <c r="L1504" s="7">
        <v>0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>
        <v>0</v>
      </c>
      <c r="F1507" s="7">
        <v>0</v>
      </c>
      <c r="G1507" s="7">
        <v>0</v>
      </c>
      <c r="H1507" s="7">
        <v>0</v>
      </c>
      <c r="I1507" s="7">
        <v>0</v>
      </c>
      <c r="J1507" s="7">
        <v>0</v>
      </c>
      <c r="K1507" s="7">
        <v>0</v>
      </c>
      <c r="L1507" s="7">
        <v>0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>
        <v>0</v>
      </c>
      <c r="F1514" s="7">
        <v>0</v>
      </c>
      <c r="G1514" s="7">
        <v>0</v>
      </c>
      <c r="H1514" s="7">
        <v>0</v>
      </c>
      <c r="I1514" s="7">
        <v>0</v>
      </c>
      <c r="J1514" s="7">
        <v>0</v>
      </c>
      <c r="K1514" s="7">
        <v>0</v>
      </c>
      <c r="L1514" s="7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>
        <v>0</v>
      </c>
      <c r="F1517" s="7">
        <v>0</v>
      </c>
      <c r="G1517" s="7">
        <v>0</v>
      </c>
      <c r="H1517" s="7">
        <v>0</v>
      </c>
      <c r="I1517" s="7">
        <v>0</v>
      </c>
      <c r="J1517" s="7">
        <v>0</v>
      </c>
      <c r="K1517" s="7">
        <v>0</v>
      </c>
      <c r="L1517" s="7">
        <v>0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>
        <v>0</v>
      </c>
      <c r="F1519" s="7">
        <v>0</v>
      </c>
      <c r="G1519" s="7">
        <v>0</v>
      </c>
      <c r="H1519" s="7">
        <v>0</v>
      </c>
      <c r="I1519" s="7">
        <v>0</v>
      </c>
      <c r="J1519" s="7">
        <v>0</v>
      </c>
      <c r="K1519" s="7">
        <v>0</v>
      </c>
      <c r="L1519" s="7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>
        <v>0</v>
      </c>
      <c r="F1520" s="7">
        <v>0</v>
      </c>
      <c r="G1520" s="7">
        <v>0</v>
      </c>
      <c r="H1520" s="7">
        <v>0</v>
      </c>
      <c r="I1520" s="7">
        <v>0</v>
      </c>
      <c r="J1520" s="7">
        <v>0</v>
      </c>
      <c r="K1520" s="7">
        <v>0</v>
      </c>
      <c r="L1520" s="7">
        <v>0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8">
        <v>0</v>
      </c>
      <c r="N1522" s="8">
        <v>0</v>
      </c>
      <c r="O1522" s="8">
        <v>0</v>
      </c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0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>
        <v>0</v>
      </c>
      <c r="F1526" s="7">
        <v>0</v>
      </c>
      <c r="G1526" s="7">
        <v>0</v>
      </c>
      <c r="H1526" s="7">
        <v>0</v>
      </c>
      <c r="I1526" s="7">
        <v>0</v>
      </c>
      <c r="J1526" s="7">
        <v>0</v>
      </c>
      <c r="K1526" s="7">
        <v>0</v>
      </c>
      <c r="L1526" s="7">
        <v>0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>
        <v>0</v>
      </c>
      <c r="F1527" s="7">
        <v>0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>
        <v>0</v>
      </c>
      <c r="F1528" s="7">
        <v>0</v>
      </c>
      <c r="G1528" s="7">
        <v>0</v>
      </c>
      <c r="H1528" s="7">
        <v>0</v>
      </c>
      <c r="I1528" s="7">
        <v>0</v>
      </c>
      <c r="J1528" s="7">
        <v>0</v>
      </c>
      <c r="K1528" s="7">
        <v>0</v>
      </c>
      <c r="L1528" s="7">
        <v>0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>
        <v>0</v>
      </c>
      <c r="F1529" s="7">
        <v>0</v>
      </c>
      <c r="G1529" s="7">
        <v>0</v>
      </c>
      <c r="H1529" s="7">
        <v>0</v>
      </c>
      <c r="I1529" s="7">
        <v>0</v>
      </c>
      <c r="J1529" s="7">
        <v>0</v>
      </c>
      <c r="K1529" s="7">
        <v>0</v>
      </c>
      <c r="L1529" s="7">
        <v>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>
        <v>0</v>
      </c>
      <c r="F1532" s="7">
        <v>0</v>
      </c>
      <c r="G1532" s="7">
        <v>0</v>
      </c>
      <c r="H1532" s="7">
        <v>0</v>
      </c>
      <c r="I1532" s="7">
        <v>0</v>
      </c>
      <c r="J1532" s="7">
        <v>0</v>
      </c>
      <c r="K1532" s="7">
        <v>0</v>
      </c>
      <c r="L1532" s="7">
        <v>0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>
        <v>0</v>
      </c>
      <c r="F1533" s="7">
        <v>0</v>
      </c>
      <c r="G1533" s="7">
        <v>0</v>
      </c>
      <c r="H1533" s="7">
        <v>0</v>
      </c>
      <c r="I1533" s="7">
        <v>0</v>
      </c>
      <c r="J1533" s="7">
        <v>0</v>
      </c>
      <c r="K1533" s="7">
        <v>0</v>
      </c>
      <c r="L1533" s="7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>
        <v>0</v>
      </c>
      <c r="F1534" s="7">
        <v>0</v>
      </c>
      <c r="G1534" s="7">
        <v>0</v>
      </c>
      <c r="H1534" s="7">
        <v>0</v>
      </c>
      <c r="I1534" s="7">
        <v>0</v>
      </c>
      <c r="J1534" s="7">
        <v>0</v>
      </c>
      <c r="K1534" s="7">
        <v>0</v>
      </c>
      <c r="L1534" s="7">
        <v>0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>
        <v>0</v>
      </c>
      <c r="F1535" s="7">
        <v>0</v>
      </c>
      <c r="G1535" s="7">
        <v>0</v>
      </c>
      <c r="H1535" s="7">
        <v>0</v>
      </c>
      <c r="I1535" s="7">
        <v>0</v>
      </c>
      <c r="J1535" s="7">
        <v>0</v>
      </c>
      <c r="K1535" s="7">
        <v>0</v>
      </c>
      <c r="L1535" s="7">
        <v>0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>
        <v>0</v>
      </c>
      <c r="F1538" s="7">
        <v>0</v>
      </c>
      <c r="G1538" s="7">
        <v>0</v>
      </c>
      <c r="H1538" s="7">
        <v>0</v>
      </c>
      <c r="I1538" s="7">
        <v>0</v>
      </c>
      <c r="J1538" s="7">
        <v>0</v>
      </c>
      <c r="K1538" s="7">
        <v>0</v>
      </c>
      <c r="L1538" s="7">
        <v>0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>
        <v>0</v>
      </c>
      <c r="F1541" s="7">
        <v>0</v>
      </c>
      <c r="G1541" s="7">
        <v>0</v>
      </c>
      <c r="H1541" s="7">
        <v>0</v>
      </c>
      <c r="I1541" s="7">
        <v>0</v>
      </c>
      <c r="J1541" s="7">
        <v>0</v>
      </c>
      <c r="K1541" s="7">
        <v>0</v>
      </c>
      <c r="L1541" s="7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8">
        <v>0</v>
      </c>
      <c r="N1542" s="8">
        <v>0</v>
      </c>
      <c r="O1542" s="8">
        <v>0</v>
      </c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  <c r="K1543" s="7">
        <v>0</v>
      </c>
      <c r="L1543" s="7">
        <v>0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0</v>
      </c>
      <c r="K1545" s="7">
        <v>0</v>
      </c>
      <c r="L1545" s="7">
        <v>0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>
        <v>0</v>
      </c>
      <c r="F1546" s="7">
        <v>0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0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>
        <v>0</v>
      </c>
      <c r="F1547" s="7">
        <v>0</v>
      </c>
      <c r="G1547" s="7">
        <v>0</v>
      </c>
      <c r="H1547" s="7">
        <v>0</v>
      </c>
      <c r="I1547" s="7">
        <v>0</v>
      </c>
      <c r="J1547" s="7">
        <v>0</v>
      </c>
      <c r="K1547" s="7">
        <v>0</v>
      </c>
      <c r="L1547" s="7">
        <v>0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>
        <v>0</v>
      </c>
      <c r="F1550" s="7">
        <v>0</v>
      </c>
      <c r="G1550" s="7">
        <v>0</v>
      </c>
      <c r="H1550" s="7">
        <v>0</v>
      </c>
      <c r="I1550" s="7">
        <v>0</v>
      </c>
      <c r="J1550" s="7">
        <v>0</v>
      </c>
      <c r="K1550" s="7">
        <v>0</v>
      </c>
      <c r="L1550" s="7">
        <v>0</v>
      </c>
      <c r="M1550" s="8">
        <v>0</v>
      </c>
      <c r="N1550" s="8">
        <v>0</v>
      </c>
      <c r="O1550" s="8">
        <v>0</v>
      </c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>
        <v>0</v>
      </c>
      <c r="F1551" s="7">
        <v>0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>
        <v>0</v>
      </c>
      <c r="F1553" s="7">
        <v>0</v>
      </c>
      <c r="G1553" s="7">
        <v>0</v>
      </c>
      <c r="H1553" s="7">
        <v>0</v>
      </c>
      <c r="I1553" s="7">
        <v>0</v>
      </c>
      <c r="J1553" s="7">
        <v>0</v>
      </c>
      <c r="K1553" s="7">
        <v>0</v>
      </c>
      <c r="L1553" s="7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>
        <v>0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>
        <v>0</v>
      </c>
      <c r="F1555" s="7">
        <v>0</v>
      </c>
      <c r="G1555" s="7">
        <v>0</v>
      </c>
      <c r="H1555" s="7">
        <v>0</v>
      </c>
      <c r="I1555" s="7">
        <v>0</v>
      </c>
      <c r="J1555" s="7">
        <v>0</v>
      </c>
      <c r="K1555" s="7">
        <v>0</v>
      </c>
      <c r="L1555" s="7">
        <v>0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>
        <v>0</v>
      </c>
      <c r="F1556" s="7">
        <v>0</v>
      </c>
      <c r="G1556" s="7">
        <v>0</v>
      </c>
      <c r="H1556" s="7">
        <v>0</v>
      </c>
      <c r="I1556" s="7">
        <v>0</v>
      </c>
      <c r="J1556" s="7">
        <v>0</v>
      </c>
      <c r="K1556" s="7">
        <v>0</v>
      </c>
      <c r="L1556" s="7">
        <v>0</v>
      </c>
      <c r="M1556" s="8">
        <v>0</v>
      </c>
      <c r="N1556" s="8">
        <v>0</v>
      </c>
      <c r="O1556" s="8">
        <v>0</v>
      </c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>
        <v>0</v>
      </c>
      <c r="F1558" s="7">
        <v>0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0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>
        <v>0</v>
      </c>
      <c r="F1562" s="7">
        <v>0</v>
      </c>
      <c r="G1562" s="7">
        <v>0</v>
      </c>
      <c r="H1562" s="7">
        <v>0</v>
      </c>
      <c r="I1562" s="7">
        <v>0</v>
      </c>
      <c r="J1562" s="7">
        <v>0</v>
      </c>
      <c r="K1562" s="7">
        <v>0</v>
      </c>
      <c r="L1562" s="7">
        <v>0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>
        <v>0</v>
      </c>
      <c r="F1564" s="7">
        <v>0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>
        <v>0</v>
      </c>
      <c r="F1565" s="7">
        <v>0</v>
      </c>
      <c r="G1565" s="7">
        <v>0</v>
      </c>
      <c r="H1565" s="7">
        <v>0</v>
      </c>
      <c r="I1565" s="7">
        <v>0</v>
      </c>
      <c r="J1565" s="7">
        <v>0</v>
      </c>
      <c r="K1565" s="7">
        <v>0</v>
      </c>
      <c r="L1565" s="7">
        <v>0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8">
        <v>0</v>
      </c>
      <c r="N1566" s="8">
        <v>0</v>
      </c>
      <c r="O1566" s="8">
        <v>0</v>
      </c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>
        <v>0</v>
      </c>
      <c r="F1567" s="7">
        <v>0</v>
      </c>
      <c r="G1567" s="7">
        <v>0</v>
      </c>
      <c r="H1567" s="7">
        <v>0</v>
      </c>
      <c r="I1567" s="7">
        <v>0</v>
      </c>
      <c r="J1567" s="7">
        <v>0</v>
      </c>
      <c r="K1567" s="7">
        <v>0</v>
      </c>
      <c r="L1567" s="7">
        <v>0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>
        <v>0</v>
      </c>
      <c r="F1568" s="7">
        <v>0</v>
      </c>
      <c r="G1568" s="7">
        <v>0</v>
      </c>
      <c r="H1568" s="7">
        <v>0</v>
      </c>
      <c r="I1568" s="7">
        <v>0</v>
      </c>
      <c r="J1568" s="7">
        <v>0</v>
      </c>
      <c r="K1568" s="7">
        <v>0</v>
      </c>
      <c r="L1568" s="7">
        <v>0</v>
      </c>
      <c r="M1568" s="8">
        <v>0</v>
      </c>
      <c r="N1568" s="8">
        <v>0</v>
      </c>
      <c r="O1568" s="8">
        <v>0</v>
      </c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>
        <v>0</v>
      </c>
      <c r="F1570" s="7">
        <v>0</v>
      </c>
      <c r="G1570" s="7">
        <v>0</v>
      </c>
      <c r="H1570" s="7">
        <v>0</v>
      </c>
      <c r="I1570" s="7">
        <v>0</v>
      </c>
      <c r="J1570" s="7">
        <v>0</v>
      </c>
      <c r="K1570" s="7">
        <v>0</v>
      </c>
      <c r="L1570" s="7">
        <v>0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8">
        <v>0</v>
      </c>
      <c r="N1572" s="8">
        <v>0</v>
      </c>
      <c r="O1572" s="8">
        <v>0</v>
      </c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>
        <v>0</v>
      </c>
      <c r="F1573" s="7">
        <v>0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>
        <v>0</v>
      </c>
      <c r="F1574" s="7">
        <v>0</v>
      </c>
      <c r="G1574" s="7">
        <v>0</v>
      </c>
      <c r="H1574" s="7">
        <v>0</v>
      </c>
      <c r="I1574" s="7">
        <v>0</v>
      </c>
      <c r="J1574" s="7">
        <v>0</v>
      </c>
      <c r="K1574" s="7">
        <v>0</v>
      </c>
      <c r="L1574" s="7">
        <v>0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>
        <v>0</v>
      </c>
      <c r="F1576" s="7">
        <v>0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>
        <v>0</v>
      </c>
      <c r="F1578" s="7">
        <v>0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>
        <v>0</v>
      </c>
      <c r="F1579" s="7">
        <v>0</v>
      </c>
      <c r="G1579" s="7">
        <v>0</v>
      </c>
      <c r="H1579" s="7">
        <v>0</v>
      </c>
      <c r="I1579" s="7">
        <v>0</v>
      </c>
      <c r="J1579" s="7">
        <v>0</v>
      </c>
      <c r="K1579" s="7">
        <v>0</v>
      </c>
      <c r="L1579" s="7">
        <v>0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8">
        <v>0</v>
      </c>
      <c r="N1580" s="8">
        <v>0</v>
      </c>
      <c r="O1580" s="8">
        <v>0</v>
      </c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8">
        <v>0</v>
      </c>
      <c r="N1582" s="8">
        <v>0</v>
      </c>
      <c r="O1582" s="8">
        <v>0</v>
      </c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8">
        <v>0</v>
      </c>
      <c r="N1584" s="8">
        <v>0</v>
      </c>
      <c r="O1584" s="8">
        <v>0</v>
      </c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>
        <v>0</v>
      </c>
      <c r="F1585" s="7">
        <v>0</v>
      </c>
      <c r="G1585" s="7">
        <v>0</v>
      </c>
      <c r="H1585" s="7">
        <v>0</v>
      </c>
      <c r="I1585" s="7">
        <v>0</v>
      </c>
      <c r="J1585" s="7">
        <v>0</v>
      </c>
      <c r="K1585" s="7">
        <v>0</v>
      </c>
      <c r="L1585" s="7">
        <v>0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>
        <v>0</v>
      </c>
      <c r="F1586" s="7">
        <v>0</v>
      </c>
      <c r="G1586" s="7">
        <v>0</v>
      </c>
      <c r="H1586" s="7">
        <v>0</v>
      </c>
      <c r="I1586" s="7">
        <v>0</v>
      </c>
      <c r="J1586" s="7">
        <v>0</v>
      </c>
      <c r="K1586" s="7">
        <v>0</v>
      </c>
      <c r="L1586" s="7">
        <v>0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>
        <v>0</v>
      </c>
      <c r="F1587" s="7">
        <v>0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>
        <v>0</v>
      </c>
      <c r="F1588" s="7">
        <v>0</v>
      </c>
      <c r="G1588" s="7">
        <v>0</v>
      </c>
      <c r="H1588" s="7">
        <v>0</v>
      </c>
      <c r="I1588" s="7">
        <v>0</v>
      </c>
      <c r="J1588" s="7">
        <v>0</v>
      </c>
      <c r="K1588" s="7">
        <v>0</v>
      </c>
      <c r="L1588" s="7">
        <v>0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>
        <v>0</v>
      </c>
      <c r="F1589" s="7">
        <v>0</v>
      </c>
      <c r="G1589" s="7">
        <v>0</v>
      </c>
      <c r="H1589" s="7">
        <v>0</v>
      </c>
      <c r="I1589" s="7">
        <v>0</v>
      </c>
      <c r="J1589" s="7">
        <v>0</v>
      </c>
      <c r="K1589" s="7">
        <v>0</v>
      </c>
      <c r="L1589" s="7">
        <v>0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>
        <v>0</v>
      </c>
      <c r="F1590" s="7">
        <v>0</v>
      </c>
      <c r="G1590" s="7">
        <v>0</v>
      </c>
      <c r="H1590" s="7">
        <v>0</v>
      </c>
      <c r="I1590" s="7">
        <v>0</v>
      </c>
      <c r="J1590" s="7">
        <v>0</v>
      </c>
      <c r="K1590" s="7">
        <v>0</v>
      </c>
      <c r="L1590" s="7">
        <v>0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>
        <v>0</v>
      </c>
      <c r="F1591" s="7">
        <v>0</v>
      </c>
      <c r="G1591" s="7">
        <v>0</v>
      </c>
      <c r="H1591" s="7">
        <v>0</v>
      </c>
      <c r="I1591" s="7">
        <v>0</v>
      </c>
      <c r="J1591" s="7">
        <v>0</v>
      </c>
      <c r="K1591" s="7">
        <v>0</v>
      </c>
      <c r="L1591" s="7">
        <v>0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>
        <v>0</v>
      </c>
      <c r="F1592" s="7">
        <v>0</v>
      </c>
      <c r="G1592" s="7">
        <v>0</v>
      </c>
      <c r="H1592" s="7">
        <v>0</v>
      </c>
      <c r="I1592" s="7">
        <v>0</v>
      </c>
      <c r="J1592" s="7">
        <v>0</v>
      </c>
      <c r="K1592" s="7">
        <v>0</v>
      </c>
      <c r="L1592" s="7">
        <v>0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>
        <v>0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>
        <v>0</v>
      </c>
      <c r="F1594" s="7">
        <v>0</v>
      </c>
      <c r="G1594" s="7">
        <v>0</v>
      </c>
      <c r="H1594" s="7">
        <v>0</v>
      </c>
      <c r="I1594" s="7">
        <v>0</v>
      </c>
      <c r="J1594" s="7">
        <v>0</v>
      </c>
      <c r="K1594" s="7">
        <v>0</v>
      </c>
      <c r="L1594" s="7">
        <v>0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>
        <v>0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8">
        <v>0</v>
      </c>
      <c r="N1596" s="8">
        <v>0</v>
      </c>
      <c r="O1596" s="8">
        <v>0</v>
      </c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>
        <v>0</v>
      </c>
      <c r="F1600" s="7">
        <v>0</v>
      </c>
      <c r="G1600" s="7">
        <v>0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8">
        <v>0</v>
      </c>
      <c r="N1600" s="8">
        <v>0</v>
      </c>
      <c r="O1600" s="8">
        <v>0</v>
      </c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>
        <v>0</v>
      </c>
      <c r="F1601" s="7">
        <v>0</v>
      </c>
      <c r="G1601" s="7">
        <v>0</v>
      </c>
      <c r="H1601" s="7">
        <v>0</v>
      </c>
      <c r="I1601" s="7">
        <v>0</v>
      </c>
      <c r="J1601" s="7">
        <v>0</v>
      </c>
      <c r="K1601" s="7">
        <v>0</v>
      </c>
      <c r="L1601" s="7">
        <v>0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>
        <v>0</v>
      </c>
      <c r="F1604" s="7">
        <v>0</v>
      </c>
      <c r="G1604" s="7">
        <v>0</v>
      </c>
      <c r="H1604" s="7">
        <v>0</v>
      </c>
      <c r="I1604" s="7">
        <v>0</v>
      </c>
      <c r="J1604" s="7">
        <v>0</v>
      </c>
      <c r="K1604" s="7">
        <v>0</v>
      </c>
      <c r="L1604" s="7">
        <v>0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>
        <v>0</v>
      </c>
      <c r="F1610" s="7">
        <v>0</v>
      </c>
      <c r="G1610" s="7">
        <v>0</v>
      </c>
      <c r="H1610" s="7">
        <v>0</v>
      </c>
      <c r="I1610" s="7">
        <v>0</v>
      </c>
      <c r="J1610" s="7">
        <v>0</v>
      </c>
      <c r="K1610" s="7">
        <v>0</v>
      </c>
      <c r="L1610" s="7">
        <v>0</v>
      </c>
      <c r="M1610" s="8">
        <v>0</v>
      </c>
      <c r="N1610" s="8">
        <v>0</v>
      </c>
      <c r="O1610" s="8">
        <v>0</v>
      </c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8">
        <v>0</v>
      </c>
      <c r="N1612" s="8">
        <v>0</v>
      </c>
      <c r="O1612" s="8">
        <v>0</v>
      </c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>
        <v>0</v>
      </c>
      <c r="F1614" s="7">
        <v>0</v>
      </c>
      <c r="G1614" s="7">
        <v>0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>
        <v>0</v>
      </c>
      <c r="F1615" s="7">
        <v>0</v>
      </c>
      <c r="G1615" s="7">
        <v>0</v>
      </c>
      <c r="H1615" s="7">
        <v>0</v>
      </c>
      <c r="I1615" s="7">
        <v>0</v>
      </c>
      <c r="J1615" s="7">
        <v>0</v>
      </c>
      <c r="K1615" s="7">
        <v>0</v>
      </c>
      <c r="L1615" s="7">
        <v>0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8">
        <v>0</v>
      </c>
      <c r="N1616" s="8">
        <v>0</v>
      </c>
      <c r="O1616" s="8">
        <v>0</v>
      </c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>
        <v>0</v>
      </c>
      <c r="F1619" s="7">
        <v>0</v>
      </c>
      <c r="G1619" s="7">
        <v>0</v>
      </c>
      <c r="H1619" s="7">
        <v>0</v>
      </c>
      <c r="I1619" s="7">
        <v>0</v>
      </c>
      <c r="J1619" s="7">
        <v>0</v>
      </c>
      <c r="K1619" s="7">
        <v>0</v>
      </c>
      <c r="L1619" s="7">
        <v>0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8">
        <v>0</v>
      </c>
      <c r="N1622" s="8">
        <v>0</v>
      </c>
      <c r="O1622" s="8">
        <v>0</v>
      </c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0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8">
        <v>0</v>
      </c>
      <c r="N1624" s="8">
        <v>0</v>
      </c>
      <c r="O1624" s="8">
        <v>0</v>
      </c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>
        <v>0</v>
      </c>
      <c r="F1630" s="7">
        <v>0</v>
      </c>
      <c r="G1630" s="7">
        <v>0</v>
      </c>
      <c r="H1630" s="7">
        <v>0</v>
      </c>
      <c r="I1630" s="7">
        <v>0</v>
      </c>
      <c r="J1630" s="7">
        <v>0</v>
      </c>
      <c r="K1630" s="7">
        <v>0</v>
      </c>
      <c r="L1630" s="7">
        <v>0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>
        <v>0</v>
      </c>
      <c r="F1631" s="7">
        <v>0</v>
      </c>
      <c r="G1631" s="7">
        <v>0</v>
      </c>
      <c r="H1631" s="7">
        <v>0</v>
      </c>
      <c r="I1631" s="7">
        <v>0</v>
      </c>
      <c r="J1631" s="7">
        <v>0</v>
      </c>
      <c r="K1631" s="7">
        <v>0</v>
      </c>
      <c r="L1631" s="7">
        <v>0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>
        <v>0</v>
      </c>
      <c r="F1632" s="7">
        <v>0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>
        <v>0</v>
      </c>
      <c r="F1633" s="7">
        <v>0</v>
      </c>
      <c r="G1633" s="7">
        <v>0</v>
      </c>
      <c r="H1633" s="7">
        <v>0</v>
      </c>
      <c r="I1633" s="7">
        <v>0</v>
      </c>
      <c r="J1633" s="7">
        <v>0</v>
      </c>
      <c r="K1633" s="7">
        <v>0</v>
      </c>
      <c r="L1633" s="7">
        <v>0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>
        <v>0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0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>
        <v>0</v>
      </c>
      <c r="F1640" s="7">
        <v>0</v>
      </c>
      <c r="G1640" s="7">
        <v>0</v>
      </c>
      <c r="H1640" s="7">
        <v>0</v>
      </c>
      <c r="I1640" s="7">
        <v>0</v>
      </c>
      <c r="J1640" s="7">
        <v>0</v>
      </c>
      <c r="K1640" s="7">
        <v>0</v>
      </c>
      <c r="L1640" s="7">
        <v>0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8">
        <v>0</v>
      </c>
      <c r="N1642" s="8">
        <v>0</v>
      </c>
      <c r="O1642" s="8">
        <v>0</v>
      </c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>
        <v>0</v>
      </c>
      <c r="F1643" s="7">
        <v>0</v>
      </c>
      <c r="G1643" s="7">
        <v>0</v>
      </c>
      <c r="H1643" s="7">
        <v>0</v>
      </c>
      <c r="I1643" s="7">
        <v>0</v>
      </c>
      <c r="J1643" s="7">
        <v>0</v>
      </c>
      <c r="K1643" s="7">
        <v>0</v>
      </c>
      <c r="L1643" s="7">
        <v>0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>
        <v>0</v>
      </c>
      <c r="F1645" s="7">
        <v>0</v>
      </c>
      <c r="G1645" s="7">
        <v>0</v>
      </c>
      <c r="H1645" s="7">
        <v>0</v>
      </c>
      <c r="I1645" s="7">
        <v>0</v>
      </c>
      <c r="J1645" s="7">
        <v>0</v>
      </c>
      <c r="K1645" s="7">
        <v>0</v>
      </c>
      <c r="L1645" s="7">
        <v>0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>
        <v>0</v>
      </c>
      <c r="F1647" s="7">
        <v>0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8">
        <v>0</v>
      </c>
      <c r="N1648" s="8">
        <v>0</v>
      </c>
      <c r="O1648" s="8">
        <v>0</v>
      </c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>
        <v>0</v>
      </c>
      <c r="F1649" s="7">
        <v>0</v>
      </c>
      <c r="G1649" s="7">
        <v>0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>
        <v>0</v>
      </c>
      <c r="F1653" s="7">
        <v>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8">
        <v>0</v>
      </c>
      <c r="N1654" s="8">
        <v>0</v>
      </c>
      <c r="O1654" s="8">
        <v>0</v>
      </c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>
        <v>0</v>
      </c>
      <c r="F1655" s="7">
        <v>0</v>
      </c>
      <c r="G1655" s="7">
        <v>0</v>
      </c>
      <c r="H1655" s="7">
        <v>0</v>
      </c>
      <c r="I1655" s="7">
        <v>0</v>
      </c>
      <c r="J1655" s="7">
        <v>0</v>
      </c>
      <c r="K1655" s="7">
        <v>0</v>
      </c>
      <c r="L1655" s="7">
        <v>0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>
        <v>0</v>
      </c>
      <c r="F1656" s="7">
        <v>0</v>
      </c>
      <c r="G1656" s="7">
        <v>0</v>
      </c>
      <c r="H1656" s="7">
        <v>0</v>
      </c>
      <c r="I1656" s="7">
        <v>0</v>
      </c>
      <c r="J1656" s="7">
        <v>0</v>
      </c>
      <c r="K1656" s="7">
        <v>0</v>
      </c>
      <c r="L1656" s="7">
        <v>0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>
        <v>0</v>
      </c>
      <c r="F1658" s="7">
        <v>0</v>
      </c>
      <c r="G1658" s="7">
        <v>0</v>
      </c>
      <c r="H1658" s="7">
        <v>0</v>
      </c>
      <c r="I1658" s="7">
        <v>0</v>
      </c>
      <c r="J1658" s="7">
        <v>0</v>
      </c>
      <c r="K1658" s="7">
        <v>0</v>
      </c>
      <c r="L1658" s="7">
        <v>0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8">
        <v>0</v>
      </c>
      <c r="N1660" s="8">
        <v>0</v>
      </c>
      <c r="O1660" s="8">
        <v>0</v>
      </c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>
        <v>0</v>
      </c>
      <c r="F1661" s="7">
        <v>0</v>
      </c>
      <c r="G1661" s="7">
        <v>0</v>
      </c>
      <c r="H1661" s="7">
        <v>0</v>
      </c>
      <c r="I1661" s="7">
        <v>0</v>
      </c>
      <c r="J1661" s="7">
        <v>0</v>
      </c>
      <c r="K1661" s="7">
        <v>0</v>
      </c>
      <c r="L1661" s="7">
        <v>0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>
        <v>0</v>
      </c>
      <c r="F1662" s="7">
        <v>0</v>
      </c>
      <c r="G1662" s="7">
        <v>0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>
        <v>0</v>
      </c>
      <c r="F1663" s="7">
        <v>0</v>
      </c>
      <c r="G1663" s="7">
        <v>0</v>
      </c>
      <c r="H1663" s="7">
        <v>0</v>
      </c>
      <c r="I1663" s="7">
        <v>0</v>
      </c>
      <c r="J1663" s="7">
        <v>0</v>
      </c>
      <c r="K1663" s="7">
        <v>0</v>
      </c>
      <c r="L1663" s="7">
        <v>0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>
        <v>0</v>
      </c>
      <c r="F1664" s="7">
        <v>0</v>
      </c>
      <c r="G1664" s="7">
        <v>0</v>
      </c>
      <c r="H1664" s="7">
        <v>0</v>
      </c>
      <c r="I1664" s="7">
        <v>0</v>
      </c>
      <c r="J1664" s="7">
        <v>0</v>
      </c>
      <c r="K1664" s="7">
        <v>0</v>
      </c>
      <c r="L1664" s="7">
        <v>0</v>
      </c>
      <c r="M1664" s="8">
        <v>0</v>
      </c>
      <c r="N1664" s="8">
        <v>0</v>
      </c>
      <c r="O1664" s="8">
        <v>0</v>
      </c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8">
        <v>0</v>
      </c>
      <c r="N1666" s="8">
        <v>0</v>
      </c>
      <c r="O1666" s="8">
        <v>0</v>
      </c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>
        <v>0</v>
      </c>
      <c r="F1667" s="7">
        <v>0</v>
      </c>
      <c r="G1667" s="7">
        <v>0</v>
      </c>
      <c r="H1667" s="7">
        <v>0</v>
      </c>
      <c r="I1667" s="7">
        <v>0</v>
      </c>
      <c r="J1667" s="7">
        <v>0</v>
      </c>
      <c r="K1667" s="7">
        <v>0</v>
      </c>
      <c r="L1667" s="7">
        <v>0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>
        <v>0</v>
      </c>
      <c r="F1669" s="7">
        <v>0</v>
      </c>
      <c r="G1669" s="7">
        <v>0</v>
      </c>
      <c r="H1669" s="7">
        <v>0</v>
      </c>
      <c r="I1669" s="7">
        <v>0</v>
      </c>
      <c r="J1669" s="7">
        <v>0</v>
      </c>
      <c r="K1669" s="7">
        <v>0</v>
      </c>
      <c r="L1669" s="7">
        <v>0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>
        <v>0</v>
      </c>
      <c r="F1670" s="7">
        <v>0</v>
      </c>
      <c r="G1670" s="7">
        <v>0</v>
      </c>
      <c r="H1670" s="7">
        <v>0</v>
      </c>
      <c r="I1670" s="7">
        <v>0</v>
      </c>
      <c r="J1670" s="7">
        <v>0</v>
      </c>
      <c r="K1670" s="7">
        <v>0</v>
      </c>
      <c r="L1670" s="7">
        <v>0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>
        <v>0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8">
        <v>0</v>
      </c>
      <c r="N1672" s="8">
        <v>0</v>
      </c>
      <c r="O1672" s="8">
        <v>0</v>
      </c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>
        <v>0</v>
      </c>
      <c r="F1673" s="7">
        <v>0</v>
      </c>
      <c r="G1673" s="7">
        <v>0</v>
      </c>
      <c r="H1673" s="7">
        <v>0</v>
      </c>
      <c r="I1673" s="7">
        <v>0</v>
      </c>
      <c r="J1673" s="7">
        <v>0</v>
      </c>
      <c r="K1673" s="7">
        <v>0</v>
      </c>
      <c r="L1673" s="7">
        <v>0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>
        <v>0</v>
      </c>
      <c r="F1674" s="7">
        <v>0</v>
      </c>
      <c r="G1674" s="7">
        <v>0</v>
      </c>
      <c r="H1674" s="7">
        <v>0</v>
      </c>
      <c r="I1674" s="7">
        <v>0</v>
      </c>
      <c r="J1674" s="7">
        <v>0</v>
      </c>
      <c r="K1674" s="7">
        <v>0</v>
      </c>
      <c r="L1674" s="7">
        <v>0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>
        <v>0</v>
      </c>
      <c r="F1675" s="7">
        <v>0</v>
      </c>
      <c r="G1675" s="7">
        <v>0</v>
      </c>
      <c r="H1675" s="7">
        <v>0</v>
      </c>
      <c r="I1675" s="7">
        <v>0</v>
      </c>
      <c r="J1675" s="7">
        <v>0</v>
      </c>
      <c r="K1675" s="7">
        <v>0</v>
      </c>
      <c r="L1675" s="7">
        <v>0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>
        <v>0</v>
      </c>
      <c r="F1676" s="7">
        <v>0</v>
      </c>
      <c r="G1676" s="7">
        <v>0</v>
      </c>
      <c r="H1676" s="7">
        <v>0</v>
      </c>
      <c r="I1676" s="7">
        <v>0</v>
      </c>
      <c r="J1676" s="7">
        <v>0</v>
      </c>
      <c r="K1676" s="7">
        <v>0</v>
      </c>
      <c r="L1676" s="7">
        <v>0</v>
      </c>
      <c r="M1676" s="8">
        <v>0</v>
      </c>
      <c r="N1676" s="8">
        <v>0</v>
      </c>
      <c r="O1676" s="8">
        <v>0</v>
      </c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>
        <v>0</v>
      </c>
      <c r="F1679" s="7">
        <v>0</v>
      </c>
      <c r="G1679" s="7">
        <v>0</v>
      </c>
      <c r="H1679" s="7">
        <v>0</v>
      </c>
      <c r="I1679" s="7">
        <v>0</v>
      </c>
      <c r="J1679" s="7">
        <v>0</v>
      </c>
      <c r="K1679" s="7">
        <v>0</v>
      </c>
      <c r="L1679" s="7">
        <v>0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>
        <v>0</v>
      </c>
      <c r="F1680" s="7">
        <v>0</v>
      </c>
      <c r="G1680" s="7">
        <v>0</v>
      </c>
      <c r="H1680" s="7">
        <v>0</v>
      </c>
      <c r="I1680" s="7">
        <v>0</v>
      </c>
      <c r="J1680" s="7">
        <v>0</v>
      </c>
      <c r="K1680" s="7">
        <v>0</v>
      </c>
      <c r="L1680" s="7">
        <v>0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>
        <v>0</v>
      </c>
      <c r="F1682" s="7">
        <v>0</v>
      </c>
      <c r="G1682" s="7">
        <v>0</v>
      </c>
      <c r="H1682" s="7">
        <v>0</v>
      </c>
      <c r="I1682" s="7">
        <v>0</v>
      </c>
      <c r="J1682" s="7">
        <v>0</v>
      </c>
      <c r="K1682" s="7">
        <v>0</v>
      </c>
      <c r="L1682" s="7">
        <v>0</v>
      </c>
      <c r="M1682" s="8">
        <v>0</v>
      </c>
      <c r="N1682" s="8">
        <v>0</v>
      </c>
      <c r="O1682" s="8">
        <v>0</v>
      </c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8">
        <v>0</v>
      </c>
      <c r="N1686" s="8">
        <v>0</v>
      </c>
      <c r="O1686" s="8">
        <v>0</v>
      </c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>
        <v>0</v>
      </c>
      <c r="F1690" s="7">
        <v>0</v>
      </c>
      <c r="G1690" s="7">
        <v>0</v>
      </c>
      <c r="H1690" s="7">
        <v>0</v>
      </c>
      <c r="I1690" s="7">
        <v>0</v>
      </c>
      <c r="J1690" s="7">
        <v>0</v>
      </c>
      <c r="K1690" s="7">
        <v>0</v>
      </c>
      <c r="L1690" s="7">
        <v>0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>
        <v>0</v>
      </c>
      <c r="F1691" s="7">
        <v>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>
        <v>0</v>
      </c>
      <c r="F1692" s="7">
        <v>0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>
        <v>0</v>
      </c>
      <c r="F1693" s="7">
        <v>0</v>
      </c>
      <c r="G1693" s="7">
        <v>0</v>
      </c>
      <c r="H1693" s="7">
        <v>0</v>
      </c>
      <c r="I1693" s="7">
        <v>0</v>
      </c>
      <c r="J1693" s="7">
        <v>0</v>
      </c>
      <c r="K1693" s="7">
        <v>0</v>
      </c>
      <c r="L1693" s="7">
        <v>0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8">
        <v>0</v>
      </c>
      <c r="N1694" s="8">
        <v>0</v>
      </c>
      <c r="O1694" s="8">
        <v>0</v>
      </c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>
        <v>0</v>
      </c>
      <c r="F1697" s="7">
        <v>0</v>
      </c>
      <c r="G1697" s="7">
        <v>0</v>
      </c>
      <c r="H1697" s="7">
        <v>0</v>
      </c>
      <c r="I1697" s="7">
        <v>0</v>
      </c>
      <c r="J1697" s="7">
        <v>0</v>
      </c>
      <c r="K1697" s="7">
        <v>0</v>
      </c>
      <c r="L1697" s="7">
        <v>0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8">
        <v>0</v>
      </c>
      <c r="N1698" s="8">
        <v>0</v>
      </c>
      <c r="O1698" s="8">
        <v>0</v>
      </c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>
        <v>0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>
        <v>0</v>
      </c>
      <c r="F1703" s="7">
        <v>0</v>
      </c>
      <c r="G1703" s="7">
        <v>0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>
        <v>0</v>
      </c>
      <c r="F1705" s="7">
        <v>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>
        <v>0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>
        <v>0</v>
      </c>
      <c r="F1714" s="7">
        <v>0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>
        <v>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>
        <v>0</v>
      </c>
      <c r="F1720" s="7">
        <v>0</v>
      </c>
      <c r="G1720" s="7">
        <v>0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>
        <v>0</v>
      </c>
      <c r="F1722" s="7">
        <v>0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>
        <v>0</v>
      </c>
      <c r="F1724" s="7">
        <v>0</v>
      </c>
      <c r="G1724" s="7">
        <v>0</v>
      </c>
      <c r="H1724" s="7">
        <v>0</v>
      </c>
      <c r="I1724" s="7">
        <v>0</v>
      </c>
      <c r="J1724" s="7">
        <v>0</v>
      </c>
      <c r="K1724" s="7">
        <v>0</v>
      </c>
      <c r="L1724" s="7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>
        <v>0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  <c r="K1728" s="7">
        <v>0</v>
      </c>
      <c r="L1728" s="7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>
        <v>0</v>
      </c>
      <c r="F1730" s="7">
        <v>0</v>
      </c>
      <c r="G1730" s="7">
        <v>0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>
        <v>0</v>
      </c>
      <c r="F1733" s="7">
        <v>0</v>
      </c>
      <c r="G1733" s="7">
        <v>0</v>
      </c>
      <c r="H1733" s="7">
        <v>0</v>
      </c>
      <c r="I1733" s="7">
        <v>0</v>
      </c>
      <c r="J1733" s="7">
        <v>0</v>
      </c>
      <c r="K1733" s="7">
        <v>0</v>
      </c>
      <c r="L1733" s="7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>
        <v>0</v>
      </c>
      <c r="F1736" s="7">
        <v>0</v>
      </c>
      <c r="G1736" s="7">
        <v>0</v>
      </c>
      <c r="H1736" s="7">
        <v>0</v>
      </c>
      <c r="I1736" s="7">
        <v>0</v>
      </c>
      <c r="J1736" s="7">
        <v>0</v>
      </c>
      <c r="K1736" s="7">
        <v>0</v>
      </c>
      <c r="L1736" s="7">
        <v>0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>
        <v>0</v>
      </c>
      <c r="F1737" s="7">
        <v>0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>
        <v>0</v>
      </c>
      <c r="F1738" s="7">
        <v>0</v>
      </c>
      <c r="G1738" s="7">
        <v>0</v>
      </c>
      <c r="H1738" s="7">
        <v>0</v>
      </c>
      <c r="I1738" s="7">
        <v>0</v>
      </c>
      <c r="J1738" s="7">
        <v>0</v>
      </c>
      <c r="K1738" s="7">
        <v>0</v>
      </c>
      <c r="L1738" s="7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>
        <v>0</v>
      </c>
      <c r="F1739" s="7">
        <v>0</v>
      </c>
      <c r="G1739" s="7">
        <v>0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>
        <v>0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>
        <v>0</v>
      </c>
      <c r="F1745" s="7">
        <v>0</v>
      </c>
      <c r="G1745" s="7">
        <v>0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>
        <v>0</v>
      </c>
      <c r="F1748" s="7">
        <v>0</v>
      </c>
      <c r="G1748" s="7">
        <v>0</v>
      </c>
      <c r="H1748" s="7">
        <v>0</v>
      </c>
      <c r="I1748" s="7">
        <v>0</v>
      </c>
      <c r="J1748" s="7">
        <v>0</v>
      </c>
      <c r="K1748" s="7">
        <v>0</v>
      </c>
      <c r="L1748" s="7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>
        <v>0</v>
      </c>
      <c r="F1751" s="7">
        <v>0</v>
      </c>
      <c r="G1751" s="7">
        <v>0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>
        <v>0</v>
      </c>
      <c r="F1752" s="7">
        <v>0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>
        <v>0</v>
      </c>
      <c r="F1754" s="7">
        <v>0</v>
      </c>
      <c r="G1754" s="7">
        <v>0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>
        <v>0</v>
      </c>
      <c r="F1757" s="7">
        <v>0</v>
      </c>
      <c r="G1757" s="7">
        <v>0</v>
      </c>
      <c r="H1757" s="7">
        <v>0</v>
      </c>
      <c r="I1757" s="7">
        <v>0</v>
      </c>
      <c r="J1757" s="7">
        <v>0</v>
      </c>
      <c r="K1757" s="7">
        <v>0</v>
      </c>
      <c r="L1757" s="7">
        <v>0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>
        <v>0</v>
      </c>
      <c r="F1758" s="7">
        <v>0</v>
      </c>
      <c r="G1758" s="7">
        <v>0</v>
      </c>
      <c r="H1758" s="7">
        <v>0</v>
      </c>
      <c r="I1758" s="7">
        <v>0</v>
      </c>
      <c r="J1758" s="7">
        <v>0</v>
      </c>
      <c r="K1758" s="7">
        <v>0</v>
      </c>
      <c r="L1758" s="7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>
        <v>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>
        <v>0</v>
      </c>
      <c r="F1766" s="7">
        <v>0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>
        <v>0</v>
      </c>
      <c r="F1769" s="7">
        <v>0</v>
      </c>
      <c r="G1769" s="7">
        <v>0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>
        <v>0</v>
      </c>
      <c r="F1774" s="7">
        <v>0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>
        <v>0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>
        <v>0</v>
      </c>
      <c r="F1784" s="7">
        <v>0</v>
      </c>
      <c r="G1784" s="7">
        <v>0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>
        <v>0</v>
      </c>
      <c r="F1787" s="7">
        <v>0</v>
      </c>
      <c r="G1787" s="7">
        <v>0</v>
      </c>
      <c r="H1787" s="7">
        <v>0</v>
      </c>
      <c r="I1787" s="7">
        <v>0</v>
      </c>
      <c r="J1787" s="7">
        <v>0</v>
      </c>
      <c r="K1787" s="7">
        <v>0</v>
      </c>
      <c r="L1787" s="7">
        <v>0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>
        <v>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>
        <v>0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8">
        <v>0</v>
      </c>
      <c r="N1792" s="8">
        <v>0</v>
      </c>
      <c r="O1792" s="8">
        <v>0</v>
      </c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>
        <v>0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>
        <v>0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>
        <v>0</v>
      </c>
      <c r="F1803" s="7">
        <v>0</v>
      </c>
      <c r="G1803" s="7">
        <v>0</v>
      </c>
      <c r="H1803" s="7">
        <v>0</v>
      </c>
      <c r="I1803" s="7">
        <v>0</v>
      </c>
      <c r="J1803" s="7">
        <v>0</v>
      </c>
      <c r="K1803" s="7">
        <v>0</v>
      </c>
      <c r="L1803" s="7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>
        <v>0</v>
      </c>
      <c r="F1804" s="7">
        <v>0</v>
      </c>
      <c r="G1804" s="7">
        <v>0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>
        <v>0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  <c r="K1805" s="7">
        <v>0</v>
      </c>
      <c r="L1805" s="7">
        <v>0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>
        <v>0</v>
      </c>
      <c r="F1808" s="7">
        <v>0</v>
      </c>
      <c r="G1808" s="7">
        <v>0</v>
      </c>
      <c r="H1808" s="7">
        <v>0</v>
      </c>
      <c r="I1808" s="7">
        <v>0</v>
      </c>
      <c r="J1808" s="7">
        <v>0</v>
      </c>
      <c r="K1808" s="7">
        <v>0</v>
      </c>
      <c r="L1808" s="7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>
        <v>0</v>
      </c>
      <c r="F1810" s="7">
        <v>0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>
        <v>0</v>
      </c>
      <c r="F1817" s="7">
        <v>0</v>
      </c>
      <c r="G1817" s="7">
        <v>0</v>
      </c>
      <c r="H1817" s="7">
        <v>0</v>
      </c>
      <c r="I1817" s="7">
        <v>0</v>
      </c>
      <c r="J1817" s="7">
        <v>0</v>
      </c>
      <c r="K1817" s="7">
        <v>0</v>
      </c>
      <c r="L1817" s="7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>
        <v>0</v>
      </c>
      <c r="F1818" s="7">
        <v>0</v>
      </c>
      <c r="G1818" s="7">
        <v>0</v>
      </c>
      <c r="H1818" s="7">
        <v>0</v>
      </c>
      <c r="I1818" s="7">
        <v>0</v>
      </c>
      <c r="J1818" s="7">
        <v>0</v>
      </c>
      <c r="K1818" s="7">
        <v>0</v>
      </c>
      <c r="L1818" s="7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>
        <v>0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  <c r="K1819" s="7">
        <v>0</v>
      </c>
      <c r="L1819" s="7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>
        <v>0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  <c r="K1820" s="7">
        <v>0</v>
      </c>
      <c r="L1820" s="7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>
        <v>0</v>
      </c>
      <c r="F1823" s="7">
        <v>0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>
        <v>0</v>
      </c>
      <c r="F1826" s="7">
        <v>0</v>
      </c>
      <c r="G1826" s="7">
        <v>0</v>
      </c>
      <c r="H1826" s="7">
        <v>0</v>
      </c>
      <c r="I1826" s="7">
        <v>0</v>
      </c>
      <c r="J1826" s="7">
        <v>0</v>
      </c>
      <c r="K1826" s="7">
        <v>0</v>
      </c>
      <c r="L1826" s="7">
        <v>0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>
        <v>0</v>
      </c>
      <c r="F1829" s="7">
        <v>0</v>
      </c>
      <c r="G1829" s="7">
        <v>0</v>
      </c>
      <c r="H1829" s="7">
        <v>0</v>
      </c>
      <c r="I1829" s="7">
        <v>0</v>
      </c>
      <c r="J1829" s="7">
        <v>0</v>
      </c>
      <c r="K1829" s="7">
        <v>0</v>
      </c>
      <c r="L1829" s="7">
        <v>0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>
        <v>0</v>
      </c>
      <c r="F1832" s="7">
        <v>0</v>
      </c>
      <c r="G1832" s="7">
        <v>0</v>
      </c>
      <c r="H1832" s="7">
        <v>0</v>
      </c>
      <c r="I1832" s="7">
        <v>0</v>
      </c>
      <c r="J1832" s="7">
        <v>0</v>
      </c>
      <c r="K1832" s="7">
        <v>0</v>
      </c>
      <c r="L1832" s="7">
        <v>0</v>
      </c>
      <c r="M1832" s="8">
        <v>0</v>
      </c>
      <c r="N1832" s="8">
        <v>0</v>
      </c>
      <c r="O1832" s="8">
        <v>0</v>
      </c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>
        <v>0</v>
      </c>
      <c r="F1833" s="7">
        <v>0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>
        <v>0</v>
      </c>
      <c r="F1834" s="7">
        <v>0</v>
      </c>
      <c r="G1834" s="7">
        <v>0</v>
      </c>
      <c r="H1834" s="7">
        <v>0</v>
      </c>
      <c r="I1834" s="7">
        <v>0</v>
      </c>
      <c r="J1834" s="7">
        <v>0</v>
      </c>
      <c r="K1834" s="7">
        <v>0</v>
      </c>
      <c r="L1834" s="7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>
        <v>0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8">
        <v>0</v>
      </c>
      <c r="N1836" s="8">
        <v>0</v>
      </c>
      <c r="O1836" s="8">
        <v>0</v>
      </c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>
        <v>0</v>
      </c>
      <c r="F1837" s="7">
        <v>0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>
        <v>0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>
        <v>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>
        <v>0</v>
      </c>
      <c r="F1841" s="7">
        <v>0</v>
      </c>
      <c r="G1841" s="7">
        <v>0</v>
      </c>
      <c r="H1841" s="7">
        <v>0</v>
      </c>
      <c r="I1841" s="7">
        <v>0</v>
      </c>
      <c r="J1841" s="7">
        <v>0</v>
      </c>
      <c r="K1841" s="7">
        <v>0</v>
      </c>
      <c r="L1841" s="7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>
        <v>0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>
        <v>0</v>
      </c>
      <c r="F1843" s="7">
        <v>0</v>
      </c>
      <c r="G1843" s="7">
        <v>0</v>
      </c>
      <c r="H1843" s="7">
        <v>0</v>
      </c>
      <c r="I1843" s="7">
        <v>0</v>
      </c>
      <c r="J1843" s="7">
        <v>0</v>
      </c>
      <c r="K1843" s="7">
        <v>0</v>
      </c>
      <c r="L1843" s="7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>
        <v>0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>
        <v>0</v>
      </c>
      <c r="F1847" s="7">
        <v>0</v>
      </c>
      <c r="G1847" s="7">
        <v>0</v>
      </c>
      <c r="H1847" s="7">
        <v>0</v>
      </c>
      <c r="I1847" s="7">
        <v>0</v>
      </c>
      <c r="J1847" s="7">
        <v>0</v>
      </c>
      <c r="K1847" s="7">
        <v>0</v>
      </c>
      <c r="L1847" s="7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>
        <v>0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  <c r="K1862" s="7">
        <v>0</v>
      </c>
      <c r="L1862" s="7">
        <v>0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>
        <v>0</v>
      </c>
      <c r="F1864" s="7">
        <v>0</v>
      </c>
      <c r="G1864" s="7">
        <v>0</v>
      </c>
      <c r="H1864" s="7">
        <v>0</v>
      </c>
      <c r="I1864" s="7">
        <v>0</v>
      </c>
      <c r="J1864" s="7">
        <v>0</v>
      </c>
      <c r="K1864" s="7">
        <v>0</v>
      </c>
      <c r="L1864" s="7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>
        <v>0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>
        <v>0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>
        <v>0</v>
      </c>
      <c r="F1872" s="7">
        <v>0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>
        <v>0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  <c r="K1874" s="7">
        <v>0</v>
      </c>
      <c r="L1874" s="7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>
        <v>0</v>
      </c>
      <c r="F1877" s="7">
        <v>0</v>
      </c>
      <c r="G1877" s="7">
        <v>0</v>
      </c>
      <c r="H1877" s="7">
        <v>0</v>
      </c>
      <c r="I1877" s="7">
        <v>0</v>
      </c>
      <c r="J1877" s="7">
        <v>0</v>
      </c>
      <c r="K1877" s="7">
        <v>0</v>
      </c>
      <c r="L1877" s="7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  <c r="K1880" s="7">
        <v>0</v>
      </c>
      <c r="L1880" s="7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>
        <v>0</v>
      </c>
      <c r="F1885" s="7">
        <v>0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>
        <v>0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>
        <v>0</v>
      </c>
      <c r="F1897" s="7">
        <v>0</v>
      </c>
      <c r="G1897" s="7">
        <v>0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>
        <v>0</v>
      </c>
      <c r="F1898" s="7">
        <v>0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>
        <v>0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>
        <v>0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  <c r="K1907" s="7">
        <v>0</v>
      </c>
      <c r="L1907" s="7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>
        <v>0</v>
      </c>
      <c r="F1908" s="7">
        <v>0</v>
      </c>
      <c r="G1908" s="7">
        <v>0</v>
      </c>
      <c r="H1908" s="7">
        <v>0</v>
      </c>
      <c r="I1908" s="7">
        <v>0</v>
      </c>
      <c r="J1908" s="7">
        <v>0</v>
      </c>
      <c r="K1908" s="7">
        <v>0</v>
      </c>
      <c r="L1908" s="7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>
        <v>0</v>
      </c>
      <c r="F1909" s="7">
        <v>0</v>
      </c>
      <c r="G1909" s="7">
        <v>0</v>
      </c>
      <c r="H1909" s="7">
        <v>0</v>
      </c>
      <c r="I1909" s="7">
        <v>0</v>
      </c>
      <c r="J1909" s="7">
        <v>0</v>
      </c>
      <c r="K1909" s="7">
        <v>0</v>
      </c>
      <c r="L1909" s="7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>
        <v>0</v>
      </c>
      <c r="F1912" s="7">
        <v>0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>
        <v>0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>
        <v>0</v>
      </c>
      <c r="F1916" s="7">
        <v>0</v>
      </c>
      <c r="G1916" s="7">
        <v>0</v>
      </c>
      <c r="H1916" s="7">
        <v>0</v>
      </c>
      <c r="I1916" s="7">
        <v>0</v>
      </c>
      <c r="J1916" s="7">
        <v>0</v>
      </c>
      <c r="K1916" s="7">
        <v>0</v>
      </c>
      <c r="L1916" s="7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>
        <v>0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>
        <v>0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>
        <v>0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>
        <v>0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>
        <v>0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>
        <v>0</v>
      </c>
      <c r="F1931" s="7">
        <v>0</v>
      </c>
      <c r="G1931" s="7">
        <v>0</v>
      </c>
      <c r="H1931" s="7">
        <v>0</v>
      </c>
      <c r="I1931" s="7">
        <v>0</v>
      </c>
      <c r="J1931" s="7">
        <v>0</v>
      </c>
      <c r="K1931" s="7">
        <v>0</v>
      </c>
      <c r="L1931" s="7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>
        <v>0</v>
      </c>
      <c r="F1932" s="7">
        <v>0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>
        <v>0</v>
      </c>
      <c r="F1934" s="7">
        <v>0</v>
      </c>
      <c r="G1934" s="7">
        <v>0</v>
      </c>
      <c r="H1934" s="7">
        <v>0</v>
      </c>
      <c r="I1934" s="7">
        <v>0</v>
      </c>
      <c r="J1934" s="7">
        <v>0</v>
      </c>
      <c r="K1934" s="7">
        <v>0</v>
      </c>
      <c r="L1934" s="7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>
        <v>0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8">
        <v>0</v>
      </c>
      <c r="N1948" s="8">
        <v>0</v>
      </c>
      <c r="O1948" s="8">
        <v>0</v>
      </c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>
        <v>0</v>
      </c>
      <c r="F1949" s="7">
        <v>0</v>
      </c>
      <c r="G1949" s="7">
        <v>0</v>
      </c>
      <c r="H1949" s="7">
        <v>0</v>
      </c>
      <c r="I1949" s="7">
        <v>0</v>
      </c>
      <c r="J1949" s="7">
        <v>0</v>
      </c>
      <c r="K1949" s="7">
        <v>0</v>
      </c>
      <c r="L1949" s="7">
        <v>0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8">
        <v>0</v>
      </c>
      <c r="N1950" s="8">
        <v>0</v>
      </c>
      <c r="O1950" s="8">
        <v>0</v>
      </c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>
        <v>0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8">
        <v>0</v>
      </c>
      <c r="N1954" s="8">
        <v>0</v>
      </c>
      <c r="O1954" s="8">
        <v>0</v>
      </c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>
        <v>0</v>
      </c>
      <c r="F1961" s="7">
        <v>0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>
        <v>0</v>
      </c>
      <c r="F1964" s="7">
        <v>0</v>
      </c>
      <c r="G1964" s="7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>
        <v>0</v>
      </c>
      <c r="F1970" s="7">
        <v>0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>
        <v>0</v>
      </c>
      <c r="F1972" s="7">
        <v>0</v>
      </c>
      <c r="G1972" s="7">
        <v>0</v>
      </c>
      <c r="H1972" s="7">
        <v>0</v>
      </c>
      <c r="I1972" s="7">
        <v>0</v>
      </c>
      <c r="J1972" s="7">
        <v>0</v>
      </c>
      <c r="K1972" s="7">
        <v>0</v>
      </c>
      <c r="L1972" s="7">
        <v>0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  <c r="K1976" s="7">
        <v>0</v>
      </c>
      <c r="L1976" s="7">
        <v>0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>
        <v>0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>
        <v>0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8">
        <v>0</v>
      </c>
      <c r="N1980" s="8">
        <v>0</v>
      </c>
      <c r="O1980" s="8">
        <v>0</v>
      </c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>
        <v>0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>
        <v>0</v>
      </c>
      <c r="F1983" s="7">
        <v>0</v>
      </c>
      <c r="G1983" s="7">
        <v>0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>
        <v>0</v>
      </c>
      <c r="F1985" s="7">
        <v>0</v>
      </c>
      <c r="G1985" s="7">
        <v>0</v>
      </c>
      <c r="H1985" s="7">
        <v>0</v>
      </c>
      <c r="I1985" s="7">
        <v>0</v>
      </c>
      <c r="J1985" s="7">
        <v>0</v>
      </c>
      <c r="K1985" s="7">
        <v>0</v>
      </c>
      <c r="L1985" s="7">
        <v>0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8">
        <v>0</v>
      </c>
      <c r="N1986" s="8">
        <v>0</v>
      </c>
      <c r="O1986" s="8">
        <v>0</v>
      </c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>
        <v>0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>
        <v>0</v>
      </c>
      <c r="F1988" s="7">
        <v>0</v>
      </c>
      <c r="G1988" s="7">
        <v>0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8">
        <v>0</v>
      </c>
      <c r="N1990" s="8">
        <v>0</v>
      </c>
      <c r="O1990" s="8">
        <v>0</v>
      </c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>
        <v>0</v>
      </c>
      <c r="F1991" s="7">
        <v>0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>
        <v>0</v>
      </c>
      <c r="F1992" s="7">
        <v>0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>
        <v>0</v>
      </c>
      <c r="F1994" s="7">
        <v>0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>
        <v>0</v>
      </c>
      <c r="F1999" s="7">
        <v>0</v>
      </c>
      <c r="G1999" s="7">
        <v>0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>
        <v>0</v>
      </c>
      <c r="F2000" s="7">
        <v>0</v>
      </c>
      <c r="G2000" s="7">
        <v>0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sheetProtection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50</v>
      </c>
      <c r="B5" t="str">
        <f>IF($P5="","",VLOOKUP($P5,'Data (2)'!$A$4:$V$2000,'Data (2)'!$E$2,FALSE))</f>
        <v>A</v>
      </c>
      <c r="C5" t="str">
        <f>IF($P5="","",VLOOKUP($P5,'Data (2)'!$A$4:$V$2000,'Data (2)'!$F$2,FALSE))</f>
        <v>GENERAL FUND</v>
      </c>
      <c r="D5" t="str">
        <f>IF($P5="","",VLOOKUP($P5,'Data (2)'!$A$4:$V$2000,'Data (2)'!$G$2,FALSE))</f>
        <v>1110</v>
      </c>
      <c r="E5" t="str">
        <f>IF($P5="","",VLOOKUP($P5,'Data (2)'!$A$4:$V$2000,'Data (2)'!$H$2,FALSE))</f>
        <v>COUNTY COURT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241180</v>
      </c>
      <c r="I5" s="10">
        <f>IF($P5="","",VLOOKUP($P5,'Data (2)'!$A$4:$V$2000,'Data (2)'!$M$2,FALSE)+VLOOKUP($P5,'Data (2)'!$A$4:$V$2000,'Data (2)'!$O$2,FALSE))</f>
        <v>259084.37</v>
      </c>
      <c r="J5" s="10">
        <f>IF(P5="","",H5-I5)</f>
        <v>-17904.369999999995</v>
      </c>
      <c r="K5" s="6">
        <f>IF(P5="","",IF(H5=0,0,ROUND((I5)/H5,4)))</f>
        <v>1.0742</v>
      </c>
      <c r="P5">
        <v>1</v>
      </c>
    </row>
    <row r="6" spans="1:16" x14ac:dyDescent="0.2">
      <c r="A6" s="11">
        <f>IF(J6="","",RANK(J6,$J$5:$J$500)+COUNTIF($J$3:J5,J6))</f>
        <v>47</v>
      </c>
      <c r="B6" t="str">
        <f>IF($P6="","",VLOOKUP($P6,'Data (2)'!$A$4:$V$2000,'Data (2)'!$E$2,FALSE))</f>
        <v>A</v>
      </c>
      <c r="C6" t="str">
        <f>IF($P6="","",VLOOKUP($P6,'Data (2)'!$A$4:$V$2000,'Data (2)'!$F$2,FALSE))</f>
        <v>GENERAL FUND</v>
      </c>
      <c r="D6" t="str">
        <f>IF($P6="","",VLOOKUP($P6,'Data (2)'!$A$4:$V$2000,'Data (2)'!$G$2,FALSE))</f>
        <v>1110</v>
      </c>
      <c r="E6" t="str">
        <f>IF($P6="","",VLOOKUP($P6,'Data (2)'!$A$4:$V$2000,'Data (2)'!$H$2,FALSE))</f>
        <v>COUNTY COURT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9740</v>
      </c>
      <c r="I6" s="10">
        <f>IF($P6="","",VLOOKUP($P6,'Data (2)'!$A$4:$V$2000,'Data (2)'!$M$2,FALSE)+VLOOKUP($P6,'Data (2)'!$A$4:$V$2000,'Data (2)'!$O$2,FALSE))</f>
        <v>26154.28</v>
      </c>
      <c r="J6" s="10">
        <f t="shared" ref="J6:J69" si="0">IF(P6="","",H6-I6)</f>
        <v>-16414.28</v>
      </c>
      <c r="K6" s="6">
        <f t="shared" ref="K6:K69" si="1">IF(P6="","",IF(H6=0,0,ROUND((I6)/H6,4)))</f>
        <v>2.6852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36</v>
      </c>
      <c r="B7" t="str">
        <f>IF($P7="","",VLOOKUP($P7,'Data (2)'!$A$4:$V$2000,'Data (2)'!$E$2,FALSE))</f>
        <v>A</v>
      </c>
      <c r="C7" t="str">
        <f>IF($P7="","",VLOOKUP($P7,'Data (2)'!$A$4:$V$2000,'Data (2)'!$F$2,FALSE))</f>
        <v>GENERAL FUND</v>
      </c>
      <c r="D7" t="str">
        <f>IF($P7="","",VLOOKUP($P7,'Data (2)'!$A$4:$V$2000,'Data (2)'!$G$2,FALSE))</f>
        <v>1165</v>
      </c>
      <c r="E7" t="str">
        <f>IF($P7="","",VLOOKUP($P7,'Data (2)'!$A$4:$V$2000,'Data (2)'!$H$2,FALSE))</f>
        <v>DISTRICT ATTORNEY</v>
      </c>
      <c r="F7" t="str">
        <f>IF($P7="","",VLOOKUP($P7,'Data (2)'!$A$4:$V$2000,'Data (2)'!$I$2,FALSE))</f>
        <v>1000</v>
      </c>
      <c r="G7" t="str">
        <f>IF($P7="","",VLOOKUP($P7,'Data (2)'!$A$4:$V$2000,'Data (2)'!$J$2,FALSE))</f>
        <v>PERSONAL SERVICES</v>
      </c>
      <c r="H7" s="10">
        <f>IF($P7="","",VLOOKUP($P7,'Data (2)'!$A$4:$V$2000,'Data (2)'!$K$2,FALSE))</f>
        <v>400230</v>
      </c>
      <c r="I7" s="10">
        <f>IF($P7="","",VLOOKUP($P7,'Data (2)'!$A$4:$V$2000,'Data (2)'!$M$2,FALSE)+VLOOKUP($P7,'Data (2)'!$A$4:$V$2000,'Data (2)'!$O$2,FALSE))</f>
        <v>385188.38</v>
      </c>
      <c r="J7" s="10">
        <f t="shared" si="0"/>
        <v>15041.619999999995</v>
      </c>
      <c r="K7" s="6">
        <f t="shared" si="1"/>
        <v>0.96240000000000003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16</v>
      </c>
      <c r="B8" t="str">
        <f>IF($P8="","",VLOOKUP($P8,'Data (2)'!$A$4:$V$2000,'Data (2)'!$E$2,FALSE))</f>
        <v>A</v>
      </c>
      <c r="C8" t="str">
        <f>IF($P8="","",VLOOKUP($P8,'Data (2)'!$A$4:$V$2000,'Data (2)'!$F$2,FALSE))</f>
        <v>GENERAL FUND</v>
      </c>
      <c r="D8" t="str">
        <f>IF($P8="","",VLOOKUP($P8,'Data (2)'!$A$4:$V$2000,'Data (2)'!$G$2,FALSE))</f>
        <v>1170</v>
      </c>
      <c r="E8" t="str">
        <f>IF($P8="","",VLOOKUP($P8,'Data (2)'!$A$4:$V$2000,'Data (2)'!$H$2,FALSE))</f>
        <v>LEGAL DEFENSE OF INDIGENTS</v>
      </c>
      <c r="F8" t="str">
        <f>IF($P8="","",VLOOKUP($P8,'Data (2)'!$A$4:$V$2000,'Data (2)'!$I$2,FALSE))</f>
        <v>4000</v>
      </c>
      <c r="G8" t="str">
        <f>IF($P8="","",VLOOKUP($P8,'Data (2)'!$A$4:$V$2000,'Data (2)'!$J$2,FALSE))</f>
        <v>CONTRACTUAL EXPENSES</v>
      </c>
      <c r="H8" s="10">
        <f>IF($P8="","",VLOOKUP($P8,'Data (2)'!$A$4:$V$2000,'Data (2)'!$K$2,FALSE))</f>
        <v>515660</v>
      </c>
      <c r="I8" s="10">
        <f>IF($P8="","",VLOOKUP($P8,'Data (2)'!$A$4:$V$2000,'Data (2)'!$M$2,FALSE)+VLOOKUP($P8,'Data (2)'!$A$4:$V$2000,'Data (2)'!$O$2,FALSE))</f>
        <v>423462.8</v>
      </c>
      <c r="J8" s="10">
        <f t="shared" si="0"/>
        <v>92197.200000000012</v>
      </c>
      <c r="K8" s="6">
        <f t="shared" si="1"/>
        <v>0.82120000000000004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70</v>
      </c>
      <c r="B9" t="str">
        <f>IF($P9="","",VLOOKUP($P9,'Data (2)'!$A$4:$V$2000,'Data (2)'!$E$2,FALSE))</f>
        <v>A</v>
      </c>
      <c r="C9" t="str">
        <f>IF($P9="","",VLOOKUP($P9,'Data (2)'!$A$4:$V$2000,'Data (2)'!$F$2,FALSE))</f>
        <v>GENERAL FUND</v>
      </c>
      <c r="D9" t="str">
        <f>IF($P9="","",VLOOKUP($P9,'Data (2)'!$A$4:$V$2000,'Data (2)'!$G$2,FALSE))</f>
        <v>1185</v>
      </c>
      <c r="E9" t="str">
        <f>IF($P9="","",VLOOKUP($P9,'Data (2)'!$A$4:$V$2000,'Data (2)'!$H$2,FALSE))</f>
        <v>CORONERS &amp; MEDICAL EXAMINERS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35000</v>
      </c>
      <c r="I9" s="10">
        <f>IF($P9="","",VLOOKUP($P9,'Data (2)'!$A$4:$V$2000,'Data (2)'!$M$2,FALSE)+VLOOKUP($P9,'Data (2)'!$A$4:$V$2000,'Data (2)'!$O$2,FALSE))</f>
        <v>114618.49</v>
      </c>
      <c r="J9" s="10">
        <f t="shared" si="0"/>
        <v>-79618.490000000005</v>
      </c>
      <c r="K9" s="6">
        <f t="shared" si="1"/>
        <v>3.2747999999999999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42</v>
      </c>
      <c r="B10" t="str">
        <f>IF($P10="","",VLOOKUP($P10,'Data (2)'!$A$4:$V$2000,'Data (2)'!$E$2,FALSE))</f>
        <v>A</v>
      </c>
      <c r="C10" t="str">
        <f>IF($P10="","",VLOOKUP($P10,'Data (2)'!$A$4:$V$2000,'Data (2)'!$F$2,FALSE))</f>
        <v>GENERAL FUND</v>
      </c>
      <c r="D10" t="str">
        <f>IF($P10="","",VLOOKUP($P10,'Data (2)'!$A$4:$V$2000,'Data (2)'!$G$2,FALSE))</f>
        <v>1362</v>
      </c>
      <c r="E10" t="str">
        <f>IF($P10="","",VLOOKUP($P10,'Data (2)'!$A$4:$V$2000,'Data (2)'!$H$2,FALSE))</f>
        <v>TAX ADVERTISING &amp; EXPENSES</v>
      </c>
      <c r="F10" t="str">
        <f>IF($P10="","",VLOOKUP($P10,'Data (2)'!$A$4:$V$2000,'Data (2)'!$I$2,FALSE))</f>
        <v>4000</v>
      </c>
      <c r="G10" t="str">
        <f>IF($P10="","",VLOOKUP($P10,'Data (2)'!$A$4:$V$2000,'Data (2)'!$J$2,FALSE))</f>
        <v>CONTRACTUAL EXPENSES</v>
      </c>
      <c r="H10" s="10">
        <f>IF($P10="","",VLOOKUP($P10,'Data (2)'!$A$4:$V$2000,'Data (2)'!$K$2,FALSE))</f>
        <v>158500</v>
      </c>
      <c r="I10" s="10">
        <f>IF($P10="","",VLOOKUP($P10,'Data (2)'!$A$4:$V$2000,'Data (2)'!$M$2,FALSE)+VLOOKUP($P10,'Data (2)'!$A$4:$V$2000,'Data (2)'!$O$2,FALSE))</f>
        <v>146248.13</v>
      </c>
      <c r="J10" s="10">
        <f t="shared" si="0"/>
        <v>12251.869999999995</v>
      </c>
      <c r="K10" s="6">
        <f t="shared" si="1"/>
        <v>0.92269999999999996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23</v>
      </c>
      <c r="B11" t="str">
        <f>IF($P11="","",VLOOKUP($P11,'Data (2)'!$A$4:$V$2000,'Data (2)'!$E$2,FALSE))</f>
        <v>A</v>
      </c>
      <c r="C11" t="str">
        <f>IF($P11="","",VLOOKUP($P11,'Data (2)'!$A$4:$V$2000,'Data (2)'!$F$2,FALSE))</f>
        <v>GENERAL FUND</v>
      </c>
      <c r="D11" t="str">
        <f>IF($P11="","",VLOOKUP($P11,'Data (2)'!$A$4:$V$2000,'Data (2)'!$G$2,FALSE))</f>
        <v>1410</v>
      </c>
      <c r="E11" t="str">
        <f>IF($P11="","",VLOOKUP($P11,'Data (2)'!$A$4:$V$2000,'Data (2)'!$H$2,FALSE))</f>
        <v>COUNTY CLERK</v>
      </c>
      <c r="F11" t="str">
        <f>IF($P11="","",VLOOKUP($P11,'Data (2)'!$A$4:$V$2000,'Data (2)'!$I$2,FALSE))</f>
        <v>1000</v>
      </c>
      <c r="G11" t="str">
        <f>IF($P11="","",VLOOKUP($P11,'Data (2)'!$A$4:$V$2000,'Data (2)'!$J$2,FALSE))</f>
        <v>PERSONAL SERVICES</v>
      </c>
      <c r="H11" s="10">
        <f>IF($P11="","",VLOOKUP($P11,'Data (2)'!$A$4:$V$2000,'Data (2)'!$K$2,FALSE))</f>
        <v>542303</v>
      </c>
      <c r="I11" s="10">
        <f>IF($P11="","",VLOOKUP($P11,'Data (2)'!$A$4:$V$2000,'Data (2)'!$M$2,FALSE)+VLOOKUP($P11,'Data (2)'!$A$4:$V$2000,'Data (2)'!$O$2,FALSE))</f>
        <v>492118.83</v>
      </c>
      <c r="J11" s="10">
        <f t="shared" si="0"/>
        <v>50184.169999999984</v>
      </c>
      <c r="K11" s="6">
        <f t="shared" si="1"/>
        <v>0.90749999999999997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56</v>
      </c>
      <c r="B12" t="str">
        <f>IF($P12="","",VLOOKUP($P12,'Data (2)'!$A$4:$V$2000,'Data (2)'!$E$2,FALSE))</f>
        <v>A</v>
      </c>
      <c r="C12" t="str">
        <f>IF($P12="","",VLOOKUP($P12,'Data (2)'!$A$4:$V$2000,'Data (2)'!$F$2,FALSE))</f>
        <v>GENERAL FUND</v>
      </c>
      <c r="D12" t="str">
        <f>IF($P12="","",VLOOKUP($P12,'Data (2)'!$A$4:$V$2000,'Data (2)'!$G$2,FALSE))</f>
        <v>1415</v>
      </c>
      <c r="E12" t="str">
        <f>IF($P12="","",VLOOKUP($P12,'Data (2)'!$A$4:$V$2000,'Data (2)'!$H$2,FALSE))</f>
        <v>RECORDS MANAGEMENT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9550</v>
      </c>
      <c r="I12" s="10">
        <f>IF($P12="","",VLOOKUP($P12,'Data (2)'!$A$4:$V$2000,'Data (2)'!$M$2,FALSE)+VLOOKUP($P12,'Data (2)'!$A$4:$V$2000,'Data (2)'!$O$2,FALSE))</f>
        <v>31952.719999999998</v>
      </c>
      <c r="J12" s="10">
        <f t="shared" si="0"/>
        <v>-22402.719999999998</v>
      </c>
      <c r="K12" s="6">
        <f t="shared" si="1"/>
        <v>3.3458000000000001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48</v>
      </c>
      <c r="B13" t="str">
        <f>IF($P13="","",VLOOKUP($P13,'Data (2)'!$A$4:$V$2000,'Data (2)'!$E$2,FALSE))</f>
        <v>A</v>
      </c>
      <c r="C13" t="str">
        <f>IF($P13="","",VLOOKUP($P13,'Data (2)'!$A$4:$V$2000,'Data (2)'!$F$2,FALSE))</f>
        <v>GENERAL FUND</v>
      </c>
      <c r="D13" t="str">
        <f>IF($P13="","",VLOOKUP($P13,'Data (2)'!$A$4:$V$2000,'Data (2)'!$G$2,FALSE))</f>
        <v>1450</v>
      </c>
      <c r="E13" t="str">
        <f>IF($P13="","",VLOOKUP($P13,'Data (2)'!$A$4:$V$2000,'Data (2)'!$H$2,FALSE))</f>
        <v>ELECTIONS</v>
      </c>
      <c r="F13" t="str">
        <f>IF($P13="","",VLOOKUP($P13,'Data (2)'!$A$4:$V$2000,'Data (2)'!$I$2,FALSE))</f>
        <v>4000</v>
      </c>
      <c r="G13" t="str">
        <f>IF($P13="","",VLOOKUP($P13,'Data (2)'!$A$4:$V$2000,'Data (2)'!$J$2,FALSE))</f>
        <v>CONTRACTUAL EXPENSES</v>
      </c>
      <c r="H13" s="10">
        <f>IF($P13="","",VLOOKUP($P13,'Data (2)'!$A$4:$V$2000,'Data (2)'!$K$2,FALSE))</f>
        <v>132582</v>
      </c>
      <c r="I13" s="10">
        <f>IF($P13="","",VLOOKUP($P13,'Data (2)'!$A$4:$V$2000,'Data (2)'!$M$2,FALSE)+VLOOKUP($P13,'Data (2)'!$A$4:$V$2000,'Data (2)'!$O$2,FALSE))</f>
        <v>149181.04</v>
      </c>
      <c r="J13" s="10">
        <f t="shared" si="0"/>
        <v>-16599.040000000008</v>
      </c>
      <c r="K13" s="6">
        <f t="shared" si="1"/>
        <v>1.1252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22</v>
      </c>
      <c r="B14" t="str">
        <f>IF($P14="","",VLOOKUP($P14,'Data (2)'!$A$4:$V$2000,'Data (2)'!$E$2,FALSE))</f>
        <v>A</v>
      </c>
      <c r="C14" t="str">
        <f>IF($P14="","",VLOOKUP($P14,'Data (2)'!$A$4:$V$2000,'Data (2)'!$F$2,FALSE))</f>
        <v>GENERAL FUND</v>
      </c>
      <c r="D14" t="str">
        <f>IF($P14="","",VLOOKUP($P14,'Data (2)'!$A$4:$V$2000,'Data (2)'!$G$2,FALSE))</f>
        <v>1490</v>
      </c>
      <c r="E14" t="str">
        <f>IF($P14="","",VLOOKUP($P14,'Data (2)'!$A$4:$V$2000,'Data (2)'!$H$2,FALSE))</f>
        <v>PUBLIC WORKS</v>
      </c>
      <c r="F14" t="str">
        <f>IF($P14="","",VLOOKUP($P14,'Data (2)'!$A$4:$V$2000,'Data (2)'!$I$2,FALSE))</f>
        <v>1000</v>
      </c>
      <c r="G14" t="str">
        <f>IF($P14="","",VLOOKUP($P14,'Data (2)'!$A$4:$V$2000,'Data (2)'!$J$2,FALSE))</f>
        <v>PERSONAL SERVICES</v>
      </c>
      <c r="H14" s="10">
        <f>IF($P14="","",VLOOKUP($P14,'Data (2)'!$A$4:$V$2000,'Data (2)'!$K$2,FALSE))</f>
        <v>396326</v>
      </c>
      <c r="I14" s="10">
        <f>IF($P14="","",VLOOKUP($P14,'Data (2)'!$A$4:$V$2000,'Data (2)'!$M$2,FALSE)+VLOOKUP($P14,'Data (2)'!$A$4:$V$2000,'Data (2)'!$O$2,FALSE))</f>
        <v>344200.88</v>
      </c>
      <c r="J14" s="10">
        <f t="shared" si="0"/>
        <v>52125.119999999995</v>
      </c>
      <c r="K14" s="6">
        <f t="shared" si="1"/>
        <v>0.86850000000000005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30</v>
      </c>
      <c r="B15" t="str">
        <f>IF($P15="","",VLOOKUP($P15,'Data (2)'!$A$4:$V$2000,'Data (2)'!$E$2,FALSE))</f>
        <v>A</v>
      </c>
      <c r="C15" t="str">
        <f>IF($P15="","",VLOOKUP($P15,'Data (2)'!$A$4:$V$2000,'Data (2)'!$F$2,FALSE))</f>
        <v>GENERAL FUND</v>
      </c>
      <c r="D15" t="str">
        <f>IF($P15="","",VLOOKUP($P15,'Data (2)'!$A$4:$V$2000,'Data (2)'!$G$2,FALSE))</f>
        <v>1620</v>
      </c>
      <c r="E15" t="str">
        <f>IF($P15="","",VLOOKUP($P15,'Data (2)'!$A$4:$V$2000,'Data (2)'!$H$2,FALSE))</f>
        <v>BUILDINGS &amp; GROUNDS</v>
      </c>
      <c r="F15" t="str">
        <f>IF($P15="","",VLOOKUP($P15,'Data (2)'!$A$4:$V$2000,'Data (2)'!$I$2,FALSE))</f>
        <v>1000</v>
      </c>
      <c r="G15" t="str">
        <f>IF($P15="","",VLOOKUP($P15,'Data (2)'!$A$4:$V$2000,'Data (2)'!$J$2,FALSE))</f>
        <v>PERSONAL SERVICES</v>
      </c>
      <c r="H15" s="10">
        <f>IF($P15="","",VLOOKUP($P15,'Data (2)'!$A$4:$V$2000,'Data (2)'!$K$2,FALSE))</f>
        <v>463412</v>
      </c>
      <c r="I15" s="10">
        <f>IF($P15="","",VLOOKUP($P15,'Data (2)'!$A$4:$V$2000,'Data (2)'!$M$2,FALSE)+VLOOKUP($P15,'Data (2)'!$A$4:$V$2000,'Data (2)'!$O$2,FALSE))</f>
        <v>437286.21999999991</v>
      </c>
      <c r="J15" s="10">
        <f t="shared" si="0"/>
        <v>26125.780000000086</v>
      </c>
      <c r="K15" s="6">
        <f t="shared" si="1"/>
        <v>0.94359999999999999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18</v>
      </c>
      <c r="B16" t="str">
        <f>IF($P16="","",VLOOKUP($P16,'Data (2)'!$A$4:$V$2000,'Data (2)'!$E$2,FALSE))</f>
        <v>A</v>
      </c>
      <c r="C16" t="str">
        <f>IF($P16="","",VLOOKUP($P16,'Data (2)'!$A$4:$V$2000,'Data (2)'!$F$2,FALSE))</f>
        <v>GENERAL FUND</v>
      </c>
      <c r="D16" t="str">
        <f>IF($P16="","",VLOOKUP($P16,'Data (2)'!$A$4:$V$2000,'Data (2)'!$G$2,FALSE))</f>
        <v>1620</v>
      </c>
      <c r="E16" t="str">
        <f>IF($P16="","",VLOOKUP($P16,'Data (2)'!$A$4:$V$2000,'Data (2)'!$H$2,FALSE))</f>
        <v>BUILDINGS &amp; GROUNDS</v>
      </c>
      <c r="F16" t="str">
        <f>IF($P16="","",VLOOKUP($P16,'Data (2)'!$A$4:$V$2000,'Data (2)'!$I$2,FALSE))</f>
        <v>2000</v>
      </c>
      <c r="G16" t="str">
        <f>IF($P16="","",VLOOKUP($P16,'Data (2)'!$A$4:$V$2000,'Data (2)'!$J$2,FALSE))</f>
        <v>EQUIPMENT</v>
      </c>
      <c r="H16" s="10">
        <f>IF($P16="","",VLOOKUP($P16,'Data (2)'!$A$4:$V$2000,'Data (2)'!$K$2,FALSE))</f>
        <v>100500</v>
      </c>
      <c r="I16" s="10">
        <f>IF($P16="","",VLOOKUP($P16,'Data (2)'!$A$4:$V$2000,'Data (2)'!$M$2,FALSE)+VLOOKUP($P16,'Data (2)'!$A$4:$V$2000,'Data (2)'!$O$2,FALSE))</f>
        <v>17331.88</v>
      </c>
      <c r="J16" s="10">
        <f t="shared" si="0"/>
        <v>83168.12</v>
      </c>
      <c r="K16" s="6">
        <f t="shared" si="1"/>
        <v>0.17249999999999999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20</v>
      </c>
      <c r="B17" t="str">
        <f>IF($P17="","",VLOOKUP($P17,'Data (2)'!$A$4:$V$2000,'Data (2)'!$E$2,FALSE))</f>
        <v>A</v>
      </c>
      <c r="C17" t="str">
        <f>IF($P17="","",VLOOKUP($P17,'Data (2)'!$A$4:$V$2000,'Data (2)'!$F$2,FALSE))</f>
        <v>GENERAL FUND</v>
      </c>
      <c r="D17" t="str">
        <f>IF($P17="","",VLOOKUP($P17,'Data (2)'!$A$4:$V$2000,'Data (2)'!$G$2,FALSE))</f>
        <v>1620</v>
      </c>
      <c r="E17" t="str">
        <f>IF($P17="","",VLOOKUP($P17,'Data (2)'!$A$4:$V$2000,'Data (2)'!$H$2,FALSE))</f>
        <v>BUILDINGS &amp; GROUNDS</v>
      </c>
      <c r="F17" t="str">
        <f>IF($P17="","",VLOOKUP($P17,'Data (2)'!$A$4:$V$2000,'Data (2)'!$I$2,FALSE))</f>
        <v>4000</v>
      </c>
      <c r="G17" t="str">
        <f>IF($P17="","",VLOOKUP($P17,'Data (2)'!$A$4:$V$2000,'Data (2)'!$J$2,FALSE))</f>
        <v>CONTRACTUAL EXPENSES</v>
      </c>
      <c r="H17" s="10">
        <f>IF($P17="","",VLOOKUP($P17,'Data (2)'!$A$4:$V$2000,'Data (2)'!$K$2,FALSE))</f>
        <v>1326275</v>
      </c>
      <c r="I17" s="10">
        <f>IF($P17="","",VLOOKUP($P17,'Data (2)'!$A$4:$V$2000,'Data (2)'!$M$2,FALSE)+VLOOKUP($P17,'Data (2)'!$A$4:$V$2000,'Data (2)'!$O$2,FALSE))</f>
        <v>1269116.1299999997</v>
      </c>
      <c r="J17" s="10">
        <f t="shared" si="0"/>
        <v>57158.870000000345</v>
      </c>
      <c r="K17" s="6">
        <f t="shared" si="1"/>
        <v>0.95689999999999997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32</v>
      </c>
      <c r="B18" t="str">
        <f>IF($P18="","",VLOOKUP($P18,'Data (2)'!$A$4:$V$2000,'Data (2)'!$E$2,FALSE))</f>
        <v>A</v>
      </c>
      <c r="C18" t="str">
        <f>IF($P18="","",VLOOKUP($P18,'Data (2)'!$A$4:$V$2000,'Data (2)'!$F$2,FALSE))</f>
        <v>GENERAL FUND</v>
      </c>
      <c r="D18" t="str">
        <f>IF($P18="","",VLOOKUP($P18,'Data (2)'!$A$4:$V$2000,'Data (2)'!$G$2,FALSE))</f>
        <v>1680</v>
      </c>
      <c r="E18" t="str">
        <f>IF($P18="","",VLOOKUP($P18,'Data (2)'!$A$4:$V$2000,'Data (2)'!$H$2,FALSE))</f>
        <v>INFORMATION TECHNOLOGY</v>
      </c>
      <c r="F18" t="str">
        <f>IF($P18="","",VLOOKUP($P18,'Data (2)'!$A$4:$V$2000,'Data (2)'!$I$2,FALSE))</f>
        <v>1000</v>
      </c>
      <c r="G18" t="str">
        <f>IF($P18="","",VLOOKUP($P18,'Data (2)'!$A$4:$V$2000,'Data (2)'!$J$2,FALSE))</f>
        <v>PERSONAL SERVICES</v>
      </c>
      <c r="H18" s="10">
        <f>IF($P18="","",VLOOKUP($P18,'Data (2)'!$A$4:$V$2000,'Data (2)'!$K$2,FALSE))</f>
        <v>568685</v>
      </c>
      <c r="I18" s="10">
        <f>IF($P18="","",VLOOKUP($P18,'Data (2)'!$A$4:$V$2000,'Data (2)'!$M$2,FALSE)+VLOOKUP($P18,'Data (2)'!$A$4:$V$2000,'Data (2)'!$O$2,FALSE))</f>
        <v>543422.62</v>
      </c>
      <c r="J18" s="10">
        <f t="shared" si="0"/>
        <v>25262.380000000005</v>
      </c>
      <c r="K18" s="6">
        <f t="shared" si="1"/>
        <v>0.9556</v>
      </c>
      <c r="P18">
        <f>IF((MAX($P$4:P17)+1)&gt;'Data (2)'!$A$1,"",MAX($P$4:P17)+1)</f>
        <v>14</v>
      </c>
    </row>
    <row r="19" spans="1:16" x14ac:dyDescent="0.2">
      <c r="A19" s="11">
        <f>IF(J19="","",RANK(J19,$J$5:$J$500)+COUNTIF($J$3:J18,J19))</f>
        <v>54</v>
      </c>
      <c r="B19" t="str">
        <f>IF($P19="","",VLOOKUP($P19,'Data (2)'!$A$4:$V$2000,'Data (2)'!$E$2,FALSE))</f>
        <v>A</v>
      </c>
      <c r="C19" t="str">
        <f>IF($P19="","",VLOOKUP($P19,'Data (2)'!$A$4:$V$2000,'Data (2)'!$F$2,FALSE))</f>
        <v>GENERAL FUND</v>
      </c>
      <c r="D19" t="str">
        <f>IF($P19="","",VLOOKUP($P19,'Data (2)'!$A$4:$V$2000,'Data (2)'!$G$2,FALSE))</f>
        <v>1680</v>
      </c>
      <c r="E19" t="str">
        <f>IF($P19="","",VLOOKUP($P19,'Data (2)'!$A$4:$V$2000,'Data (2)'!$H$2,FALSE))</f>
        <v>INFORMATION TECHNOLOGY</v>
      </c>
      <c r="F19" t="str">
        <f>IF($P19="","",VLOOKUP($P19,'Data (2)'!$A$4:$V$2000,'Data (2)'!$I$2,FALSE))</f>
        <v>2000</v>
      </c>
      <c r="G19" t="str">
        <f>IF($P19="","",VLOOKUP($P19,'Data (2)'!$A$4:$V$2000,'Data (2)'!$J$2,FALSE))</f>
        <v>EQUIPMENT</v>
      </c>
      <c r="H19" s="10">
        <f>IF($P19="","",VLOOKUP($P19,'Data (2)'!$A$4:$V$2000,'Data (2)'!$K$2,FALSE))</f>
        <v>20000</v>
      </c>
      <c r="I19" s="10">
        <f>IF($P19="","",VLOOKUP($P19,'Data (2)'!$A$4:$V$2000,'Data (2)'!$M$2,FALSE)+VLOOKUP($P19,'Data (2)'!$A$4:$V$2000,'Data (2)'!$O$2,FALSE))</f>
        <v>41144.69</v>
      </c>
      <c r="J19" s="10">
        <f t="shared" si="0"/>
        <v>-21144.690000000002</v>
      </c>
      <c r="K19" s="6">
        <f t="shared" si="1"/>
        <v>2.0571999999999999</v>
      </c>
      <c r="P19">
        <f>IF((MAX($P$4:P18)+1)&gt;'Data (2)'!$A$1,"",MAX($P$4:P18)+1)</f>
        <v>15</v>
      </c>
    </row>
    <row r="20" spans="1:16" x14ac:dyDescent="0.2">
      <c r="A20" s="11">
        <f>IF(J20="","",RANK(J20,$J$5:$J$500)+COUNTIF($J$3:J19,J20))</f>
        <v>63</v>
      </c>
      <c r="B20" t="str">
        <f>IF($P20="","",VLOOKUP($P20,'Data (2)'!$A$4:$V$2000,'Data (2)'!$E$2,FALSE))</f>
        <v>A</v>
      </c>
      <c r="C20" t="str">
        <f>IF($P20="","",VLOOKUP($P20,'Data (2)'!$A$4:$V$2000,'Data (2)'!$F$2,FALSE))</f>
        <v>GENERAL FUND</v>
      </c>
      <c r="D20" t="str">
        <f>IF($P20="","",VLOOKUP($P20,'Data (2)'!$A$4:$V$2000,'Data (2)'!$G$2,FALSE))</f>
        <v>1680</v>
      </c>
      <c r="E20" t="str">
        <f>IF($P20="","",VLOOKUP($P20,'Data (2)'!$A$4:$V$2000,'Data (2)'!$H$2,FALSE))</f>
        <v>INFORMATION TECHNOLOGY</v>
      </c>
      <c r="F20" t="str">
        <f>IF($P20="","",VLOOKUP($P20,'Data (2)'!$A$4:$V$2000,'Data (2)'!$I$2,FALSE))</f>
        <v>4000</v>
      </c>
      <c r="G20" t="str">
        <f>IF($P20="","",VLOOKUP($P20,'Data (2)'!$A$4:$V$2000,'Data (2)'!$J$2,FALSE))</f>
        <v>CONTRACTUAL EXPENSES</v>
      </c>
      <c r="H20" s="10">
        <f>IF($P20="","",VLOOKUP($P20,'Data (2)'!$A$4:$V$2000,'Data (2)'!$K$2,FALSE))</f>
        <v>391000</v>
      </c>
      <c r="I20" s="10">
        <f>IF($P20="","",VLOOKUP($P20,'Data (2)'!$A$4:$V$2000,'Data (2)'!$M$2,FALSE)+VLOOKUP($P20,'Data (2)'!$A$4:$V$2000,'Data (2)'!$O$2,FALSE))</f>
        <v>431504.57</v>
      </c>
      <c r="J20" s="10">
        <f t="shared" si="0"/>
        <v>-40504.570000000007</v>
      </c>
      <c r="K20" s="6">
        <f t="shared" si="1"/>
        <v>1.1035999999999999</v>
      </c>
      <c r="P20">
        <f>IF((MAX($P$4:P19)+1)&gt;'Data (2)'!$A$1,"",MAX($P$4:P19)+1)</f>
        <v>16</v>
      </c>
    </row>
    <row r="21" spans="1:16" x14ac:dyDescent="0.2">
      <c r="A21" s="11">
        <f>IF(J21="","",RANK(J21,$J$5:$J$500)+COUNTIF($J$3:J20,J21))</f>
        <v>52</v>
      </c>
      <c r="B21" t="str">
        <f>IF($P21="","",VLOOKUP($P21,'Data (2)'!$A$4:$V$2000,'Data (2)'!$E$2,FALSE))</f>
        <v>A</v>
      </c>
      <c r="C21" t="str">
        <f>IF($P21="","",VLOOKUP($P21,'Data (2)'!$A$4:$V$2000,'Data (2)'!$F$2,FALSE))</f>
        <v>GENERAL FUND</v>
      </c>
      <c r="D21" t="str">
        <f>IF($P21="","",VLOOKUP($P21,'Data (2)'!$A$4:$V$2000,'Data (2)'!$G$2,FALSE))</f>
        <v>1910</v>
      </c>
      <c r="E21" t="str">
        <f>IF($P21="","",VLOOKUP($P21,'Data (2)'!$A$4:$V$2000,'Data (2)'!$H$2,FALSE))</f>
        <v>SPECIAL ITEMS - INSURANCE</v>
      </c>
      <c r="F21" t="str">
        <f>IF($P21="","",VLOOKUP($P21,'Data (2)'!$A$4:$V$2000,'Data (2)'!$I$2,FALSE))</f>
        <v>4000</v>
      </c>
      <c r="G21" t="str">
        <f>IF($P21="","",VLOOKUP($P21,'Data (2)'!$A$4:$V$2000,'Data (2)'!$J$2,FALSE))</f>
        <v>CONTRACTUAL EXPENSES</v>
      </c>
      <c r="H21" s="10">
        <f>IF($P21="","",VLOOKUP($P21,'Data (2)'!$A$4:$V$2000,'Data (2)'!$K$2,FALSE))</f>
        <v>600000</v>
      </c>
      <c r="I21" s="10">
        <f>IF($P21="","",VLOOKUP($P21,'Data (2)'!$A$4:$V$2000,'Data (2)'!$M$2,FALSE)+VLOOKUP($P21,'Data (2)'!$A$4:$V$2000,'Data (2)'!$O$2,FALSE))</f>
        <v>619712.80000000005</v>
      </c>
      <c r="J21" s="10">
        <f t="shared" si="0"/>
        <v>-19712.800000000047</v>
      </c>
      <c r="K21" s="6">
        <f t="shared" si="1"/>
        <v>1.0328999999999999</v>
      </c>
      <c r="P21">
        <f>IF((MAX($P$4:P20)+1)&gt;'Data (2)'!$A$1,"",MAX($P$4:P20)+1)</f>
        <v>17</v>
      </c>
    </row>
    <row r="22" spans="1:16" x14ac:dyDescent="0.2">
      <c r="A22" s="11">
        <f>IF(J22="","",RANK(J22,$J$5:$J$500)+COUNTIF($J$3:J21,J22))</f>
        <v>35</v>
      </c>
      <c r="B22" t="str">
        <f>IF($P22="","",VLOOKUP($P22,'Data (2)'!$A$4:$V$2000,'Data (2)'!$E$2,FALSE))</f>
        <v>A</v>
      </c>
      <c r="C22" t="str">
        <f>IF($P22="","",VLOOKUP($P22,'Data (2)'!$A$4:$V$2000,'Data (2)'!$F$2,FALSE))</f>
        <v>GENERAL FUND</v>
      </c>
      <c r="D22" t="str">
        <f>IF($P22="","",VLOOKUP($P22,'Data (2)'!$A$4:$V$2000,'Data (2)'!$G$2,FALSE))</f>
        <v>1935</v>
      </c>
      <c r="E22" t="str">
        <f>IF($P22="","",VLOOKUP($P22,'Data (2)'!$A$4:$V$2000,'Data (2)'!$H$2,FALSE))</f>
        <v>TAX CERTIORARI</v>
      </c>
      <c r="F22" t="str">
        <f>IF($P22="","",VLOOKUP($P22,'Data (2)'!$A$4:$V$2000,'Data (2)'!$I$2,FALSE))</f>
        <v>4000</v>
      </c>
      <c r="G22" t="str">
        <f>IF($P22="","",VLOOKUP($P22,'Data (2)'!$A$4:$V$2000,'Data (2)'!$J$2,FALSE))</f>
        <v>CONTRACTUAL EXPENSES</v>
      </c>
      <c r="H22" s="10">
        <f>IF($P22="","",VLOOKUP($P22,'Data (2)'!$A$4:$V$2000,'Data (2)'!$K$2,FALSE))</f>
        <v>17500</v>
      </c>
      <c r="I22" s="10">
        <f>IF($P22="","",VLOOKUP($P22,'Data (2)'!$A$4:$V$2000,'Data (2)'!$M$2,FALSE)+VLOOKUP($P22,'Data (2)'!$A$4:$V$2000,'Data (2)'!$O$2,FALSE))</f>
        <v>934.84</v>
      </c>
      <c r="J22" s="10">
        <f t="shared" si="0"/>
        <v>16565.16</v>
      </c>
      <c r="K22" s="6">
        <f t="shared" si="1"/>
        <v>5.3400000000000003E-2</v>
      </c>
      <c r="P22">
        <f>IF((MAX($P$4:P21)+1)&gt;'Data (2)'!$A$1,"",MAX($P$4:P21)+1)</f>
        <v>18</v>
      </c>
    </row>
    <row r="23" spans="1:16" x14ac:dyDescent="0.2">
      <c r="A23" s="11">
        <f>IF(J23="","",RANK(J23,$J$5:$J$500)+COUNTIF($J$3:J22,J23))</f>
        <v>67</v>
      </c>
      <c r="B23" t="str">
        <f>IF($P23="","",VLOOKUP($P23,'Data (2)'!$A$4:$V$2000,'Data (2)'!$E$2,FALSE))</f>
        <v>A</v>
      </c>
      <c r="C23" t="str">
        <f>IF($P23="","",VLOOKUP($P23,'Data (2)'!$A$4:$V$2000,'Data (2)'!$F$2,FALSE))</f>
        <v>GENERAL FUND</v>
      </c>
      <c r="D23" t="str">
        <f>IF($P23="","",VLOOKUP($P23,'Data (2)'!$A$4:$V$2000,'Data (2)'!$G$2,FALSE))</f>
        <v>1989</v>
      </c>
      <c r="E23" t="str">
        <f>IF($P23="","",VLOOKUP($P23,'Data (2)'!$A$4:$V$2000,'Data (2)'!$H$2,FALSE))</f>
        <v>SALES TAX REVENUE SHARING</v>
      </c>
      <c r="F23" t="str">
        <f>IF($P23="","",VLOOKUP($P23,'Data (2)'!$A$4:$V$2000,'Data (2)'!$I$2,FALSE))</f>
        <v>4000</v>
      </c>
      <c r="G23" t="str">
        <f>IF($P23="","",VLOOKUP($P23,'Data (2)'!$A$4:$V$2000,'Data (2)'!$J$2,FALSE))</f>
        <v>CONTRACTUAL EXPENSES</v>
      </c>
      <c r="H23" s="10">
        <f>IF($P23="","",VLOOKUP($P23,'Data (2)'!$A$4:$V$2000,'Data (2)'!$K$2,FALSE))</f>
        <v>734847</v>
      </c>
      <c r="I23" s="10">
        <f>IF($P23="","",VLOOKUP($P23,'Data (2)'!$A$4:$V$2000,'Data (2)'!$M$2,FALSE)+VLOOKUP($P23,'Data (2)'!$A$4:$V$2000,'Data (2)'!$O$2,FALSE))</f>
        <v>793710.88</v>
      </c>
      <c r="J23" s="10">
        <f t="shared" si="0"/>
        <v>-58863.880000000005</v>
      </c>
      <c r="K23" s="6">
        <f t="shared" si="1"/>
        <v>1.0801000000000001</v>
      </c>
      <c r="P23">
        <f>IF((MAX($P$4:P22)+1)&gt;'Data (2)'!$A$1,"",MAX($P$4:P22)+1)</f>
        <v>19</v>
      </c>
    </row>
    <row r="24" spans="1:16" x14ac:dyDescent="0.2">
      <c r="A24" s="11">
        <f>IF(J24="","",RANK(J24,$J$5:$J$500)+COUNTIF($J$3:J23,J24))</f>
        <v>3</v>
      </c>
      <c r="B24" t="str">
        <f>IF($P24="","",VLOOKUP($P24,'Data (2)'!$A$4:$V$2000,'Data (2)'!$E$2,FALSE))</f>
        <v>A</v>
      </c>
      <c r="C24" t="str">
        <f>IF($P24="","",VLOOKUP($P24,'Data (2)'!$A$4:$V$2000,'Data (2)'!$F$2,FALSE))</f>
        <v>GENERAL FUND</v>
      </c>
      <c r="D24" t="str">
        <f>IF($P24="","",VLOOKUP($P24,'Data (2)'!$A$4:$V$2000,'Data (2)'!$G$2,FALSE))</f>
        <v>1990</v>
      </c>
      <c r="E24" t="str">
        <f>IF($P24="","",VLOOKUP($P24,'Data (2)'!$A$4:$V$2000,'Data (2)'!$H$2,FALSE))</f>
        <v>CONTINGENT ACCOUNT</v>
      </c>
      <c r="F24" t="str">
        <f>IF($P24="","",VLOOKUP($P24,'Data (2)'!$A$4:$V$2000,'Data (2)'!$I$2,FALSE))</f>
        <v>4000</v>
      </c>
      <c r="G24" t="str">
        <f>IF($P24="","",VLOOKUP($P24,'Data (2)'!$A$4:$V$2000,'Data (2)'!$J$2,FALSE))</f>
        <v>CONTRACTUAL EXPENSES</v>
      </c>
      <c r="H24" s="10">
        <f>IF($P24="","",VLOOKUP($P24,'Data (2)'!$A$4:$V$2000,'Data (2)'!$K$2,FALSE))</f>
        <v>687557</v>
      </c>
      <c r="I24" s="10">
        <f>IF($P24="","",VLOOKUP($P24,'Data (2)'!$A$4:$V$2000,'Data (2)'!$M$2,FALSE)+VLOOKUP($P24,'Data (2)'!$A$4:$V$2000,'Data (2)'!$O$2,FALSE))</f>
        <v>0</v>
      </c>
      <c r="J24" s="10">
        <f t="shared" si="0"/>
        <v>687557</v>
      </c>
      <c r="K24" s="6">
        <f t="shared" si="1"/>
        <v>0</v>
      </c>
      <c r="P24">
        <f>IF((MAX($P$4:P23)+1)&gt;'Data (2)'!$A$1,"",MAX($P$4:P23)+1)</f>
        <v>20</v>
      </c>
    </row>
    <row r="25" spans="1:16" x14ac:dyDescent="0.2">
      <c r="A25" s="11">
        <f>IF(J25="","",RANK(J25,$J$5:$J$500)+COUNTIF($J$3:J24,J25))</f>
        <v>55</v>
      </c>
      <c r="B25" t="str">
        <f>IF($P25="","",VLOOKUP($P25,'Data (2)'!$A$4:$V$2000,'Data (2)'!$E$2,FALSE))</f>
        <v>A</v>
      </c>
      <c r="C25" t="str">
        <f>IF($P25="","",VLOOKUP($P25,'Data (2)'!$A$4:$V$2000,'Data (2)'!$F$2,FALSE))</f>
        <v>GENERAL FUND</v>
      </c>
      <c r="D25" t="str">
        <f>IF($P25="","",VLOOKUP($P25,'Data (2)'!$A$4:$V$2000,'Data (2)'!$G$2,FALSE))</f>
        <v>2490</v>
      </c>
      <c r="E25" t="str">
        <f>IF($P25="","",VLOOKUP($P25,'Data (2)'!$A$4:$V$2000,'Data (2)'!$H$2,FALSE))</f>
        <v>COMMUNITY COLLEGE TUITION</v>
      </c>
      <c r="F25" t="str">
        <f>IF($P25="","",VLOOKUP($P25,'Data (2)'!$A$4:$V$2000,'Data (2)'!$I$2,FALSE))</f>
        <v>4000</v>
      </c>
      <c r="G25" t="str">
        <f>IF($P25="","",VLOOKUP($P25,'Data (2)'!$A$4:$V$2000,'Data (2)'!$J$2,FALSE))</f>
        <v>CONTRACTUAL EXPENSES</v>
      </c>
      <c r="H25" s="10">
        <f>IF($P25="","",VLOOKUP($P25,'Data (2)'!$A$4:$V$2000,'Data (2)'!$K$2,FALSE))</f>
        <v>370000</v>
      </c>
      <c r="I25" s="10">
        <f>IF($P25="","",VLOOKUP($P25,'Data (2)'!$A$4:$V$2000,'Data (2)'!$M$2,FALSE)+VLOOKUP($P25,'Data (2)'!$A$4:$V$2000,'Data (2)'!$O$2,FALSE))</f>
        <v>391805.56</v>
      </c>
      <c r="J25" s="10">
        <f t="shared" si="0"/>
        <v>-21805.559999999998</v>
      </c>
      <c r="K25" s="6">
        <f t="shared" si="1"/>
        <v>1.0589</v>
      </c>
      <c r="P25">
        <f>IF((MAX($P$4:P24)+1)&gt;'Data (2)'!$A$1,"",MAX($P$4:P24)+1)</f>
        <v>21</v>
      </c>
    </row>
    <row r="26" spans="1:16" x14ac:dyDescent="0.2">
      <c r="A26" s="11">
        <f>IF(J26="","",RANK(J26,$J$5:$J$500)+COUNTIF($J$3:J25,J26))</f>
        <v>9</v>
      </c>
      <c r="B26" t="str">
        <f>IF($P26="","",VLOOKUP($P26,'Data (2)'!$A$4:$V$2000,'Data (2)'!$E$2,FALSE))</f>
        <v>A</v>
      </c>
      <c r="C26" t="str">
        <f>IF($P26="","",VLOOKUP($P26,'Data (2)'!$A$4:$V$2000,'Data (2)'!$F$2,FALSE))</f>
        <v>GENERAL FUND</v>
      </c>
      <c r="D26" t="str">
        <f>IF($P26="","",VLOOKUP($P26,'Data (2)'!$A$4:$V$2000,'Data (2)'!$G$2,FALSE))</f>
        <v>2960</v>
      </c>
      <c r="E26" t="str">
        <f>IF($P26="","",VLOOKUP($P26,'Data (2)'!$A$4:$V$2000,'Data (2)'!$H$2,FALSE))</f>
        <v>EDUCATION OF PHYS HAND CHILD</v>
      </c>
      <c r="F26" t="str">
        <f>IF($P26="","",VLOOKUP($P26,'Data (2)'!$A$4:$V$2000,'Data (2)'!$I$2,FALSE))</f>
        <v>4000</v>
      </c>
      <c r="G26" t="str">
        <f>IF($P26="","",VLOOKUP($P26,'Data (2)'!$A$4:$V$2000,'Data (2)'!$J$2,FALSE))</f>
        <v>CONTRACTUAL EXPENSES</v>
      </c>
      <c r="H26" s="10">
        <f>IF($P26="","",VLOOKUP($P26,'Data (2)'!$A$4:$V$2000,'Data (2)'!$K$2,FALSE))</f>
        <v>1480000</v>
      </c>
      <c r="I26" s="10">
        <f>IF($P26="","",VLOOKUP($P26,'Data (2)'!$A$4:$V$2000,'Data (2)'!$M$2,FALSE)+VLOOKUP($P26,'Data (2)'!$A$4:$V$2000,'Data (2)'!$O$2,FALSE))</f>
        <v>1314534.57</v>
      </c>
      <c r="J26" s="10">
        <f t="shared" si="0"/>
        <v>165465.42999999993</v>
      </c>
      <c r="K26" s="6">
        <f t="shared" si="1"/>
        <v>0.88819999999999999</v>
      </c>
      <c r="P26">
        <f>IF((MAX($P$4:P25)+1)&gt;'Data (2)'!$A$1,"",MAX($P$4:P25)+1)</f>
        <v>22</v>
      </c>
    </row>
    <row r="27" spans="1:16" x14ac:dyDescent="0.2">
      <c r="A27" s="11">
        <f>IF(J27="","",RANK(J27,$J$5:$J$500)+COUNTIF($J$3:J26,J27))</f>
        <v>25</v>
      </c>
      <c r="B27" t="str">
        <f>IF($P27="","",VLOOKUP($P27,'Data (2)'!$A$4:$V$2000,'Data (2)'!$E$2,FALSE))</f>
        <v>A</v>
      </c>
      <c r="C27" t="str">
        <f>IF($P27="","",VLOOKUP($P27,'Data (2)'!$A$4:$V$2000,'Data (2)'!$F$2,FALSE))</f>
        <v>GENERAL FUND</v>
      </c>
      <c r="D27" t="str">
        <f>IF($P27="","",VLOOKUP($P27,'Data (2)'!$A$4:$V$2000,'Data (2)'!$G$2,FALSE))</f>
        <v>3020</v>
      </c>
      <c r="E27" t="str">
        <f>IF($P27="","",VLOOKUP($P27,'Data (2)'!$A$4:$V$2000,'Data (2)'!$H$2,FALSE))</f>
        <v>COMMUNICATION SYSTEM</v>
      </c>
      <c r="F27" t="str">
        <f>IF($P27="","",VLOOKUP($P27,'Data (2)'!$A$4:$V$2000,'Data (2)'!$I$2,FALSE))</f>
        <v>2000</v>
      </c>
      <c r="G27" t="str">
        <f>IF($P27="","",VLOOKUP($P27,'Data (2)'!$A$4:$V$2000,'Data (2)'!$J$2,FALSE))</f>
        <v>EQUIPMENT</v>
      </c>
      <c r="H27" s="10">
        <f>IF($P27="","",VLOOKUP($P27,'Data (2)'!$A$4:$V$2000,'Data (2)'!$K$2,FALSE))</f>
        <v>2007800</v>
      </c>
      <c r="I27" s="10">
        <f>IF($P27="","",VLOOKUP($P27,'Data (2)'!$A$4:$V$2000,'Data (2)'!$M$2,FALSE)+VLOOKUP($P27,'Data (2)'!$A$4:$V$2000,'Data (2)'!$O$2,FALSE))</f>
        <v>1969934.32</v>
      </c>
      <c r="J27" s="10">
        <f t="shared" si="0"/>
        <v>37865.679999999935</v>
      </c>
      <c r="K27" s="6">
        <f t="shared" si="1"/>
        <v>0.98109999999999997</v>
      </c>
      <c r="P27">
        <f>IF((MAX($P$4:P26)+1)&gt;'Data (2)'!$A$1,"",MAX($P$4:P26)+1)</f>
        <v>23</v>
      </c>
    </row>
    <row r="28" spans="1:16" x14ac:dyDescent="0.2">
      <c r="A28" s="11">
        <f>IF(J28="","",RANK(J28,$J$5:$J$500)+COUNTIF($J$3:J27,J28))</f>
        <v>68</v>
      </c>
      <c r="B28" t="str">
        <f>IF($P28="","",VLOOKUP($P28,'Data (2)'!$A$4:$V$2000,'Data (2)'!$E$2,FALSE))</f>
        <v>A</v>
      </c>
      <c r="C28" t="str">
        <f>IF($P28="","",VLOOKUP($P28,'Data (2)'!$A$4:$V$2000,'Data (2)'!$F$2,FALSE))</f>
        <v>GENERAL FUND</v>
      </c>
      <c r="D28" t="str">
        <f>IF($P28="","",VLOOKUP($P28,'Data (2)'!$A$4:$V$2000,'Data (2)'!$G$2,FALSE))</f>
        <v>3110</v>
      </c>
      <c r="E28" t="str">
        <f>IF($P28="","",VLOOKUP($P28,'Data (2)'!$A$4:$V$2000,'Data (2)'!$H$2,FALSE))</f>
        <v>SHERIFF</v>
      </c>
      <c r="F28" t="str">
        <f>IF($P28="","",VLOOKUP($P28,'Data (2)'!$A$4:$V$2000,'Data (2)'!$I$2,FALSE))</f>
        <v>2000</v>
      </c>
      <c r="G28" t="str">
        <f>IF($P28="","",VLOOKUP($P28,'Data (2)'!$A$4:$V$2000,'Data (2)'!$J$2,FALSE))</f>
        <v>EQUIPMENT</v>
      </c>
      <c r="H28" s="10">
        <f>IF($P28="","",VLOOKUP($P28,'Data (2)'!$A$4:$V$2000,'Data (2)'!$K$2,FALSE))</f>
        <v>191653</v>
      </c>
      <c r="I28" s="10">
        <f>IF($P28="","",VLOOKUP($P28,'Data (2)'!$A$4:$V$2000,'Data (2)'!$M$2,FALSE)+VLOOKUP($P28,'Data (2)'!$A$4:$V$2000,'Data (2)'!$O$2,FALSE))</f>
        <v>260653.56</v>
      </c>
      <c r="J28" s="10">
        <f t="shared" si="0"/>
        <v>-69000.56</v>
      </c>
      <c r="K28" s="6">
        <f t="shared" si="1"/>
        <v>1.36</v>
      </c>
      <c r="P28">
        <f>IF((MAX($P$4:P27)+1)&gt;'Data (2)'!$A$1,"",MAX($P$4:P27)+1)</f>
        <v>24</v>
      </c>
    </row>
    <row r="29" spans="1:16" x14ac:dyDescent="0.2">
      <c r="A29" s="11">
        <f>IF(J29="","",RANK(J29,$J$5:$J$500)+COUNTIF($J$3:J28,J29))</f>
        <v>61</v>
      </c>
      <c r="B29" t="str">
        <f>IF($P29="","",VLOOKUP($P29,'Data (2)'!$A$4:$V$2000,'Data (2)'!$E$2,FALSE))</f>
        <v>A</v>
      </c>
      <c r="C29" t="str">
        <f>IF($P29="","",VLOOKUP($P29,'Data (2)'!$A$4:$V$2000,'Data (2)'!$F$2,FALSE))</f>
        <v>GENERAL FUND</v>
      </c>
      <c r="D29" t="str">
        <f>IF($P29="","",VLOOKUP($P29,'Data (2)'!$A$4:$V$2000,'Data (2)'!$G$2,FALSE))</f>
        <v>3110</v>
      </c>
      <c r="E29" t="str">
        <f>IF($P29="","",VLOOKUP($P29,'Data (2)'!$A$4:$V$2000,'Data (2)'!$H$2,FALSE))</f>
        <v>SHERIFF</v>
      </c>
      <c r="F29" t="str">
        <f>IF($P29="","",VLOOKUP($P29,'Data (2)'!$A$4:$V$2000,'Data (2)'!$I$2,FALSE))</f>
        <v>4000</v>
      </c>
      <c r="G29" t="str">
        <f>IF($P29="","",VLOOKUP($P29,'Data (2)'!$A$4:$V$2000,'Data (2)'!$J$2,FALSE))</f>
        <v>CONTRACTUAL EXPENSES</v>
      </c>
      <c r="H29" s="10">
        <f>IF($P29="","",VLOOKUP($P29,'Data (2)'!$A$4:$V$2000,'Data (2)'!$K$2,FALSE))</f>
        <v>156550</v>
      </c>
      <c r="I29" s="10">
        <f>IF($P29="","",VLOOKUP($P29,'Data (2)'!$A$4:$V$2000,'Data (2)'!$M$2,FALSE)+VLOOKUP($P29,'Data (2)'!$A$4:$V$2000,'Data (2)'!$O$2,FALSE))</f>
        <v>184451.11</v>
      </c>
      <c r="J29" s="10">
        <f t="shared" si="0"/>
        <v>-27901.109999999986</v>
      </c>
      <c r="K29" s="6">
        <f t="shared" si="1"/>
        <v>1.1781999999999999</v>
      </c>
      <c r="P29">
        <f>IF((MAX($P$4:P28)+1)&gt;'Data (2)'!$A$1,"",MAX($P$4:P28)+1)</f>
        <v>25</v>
      </c>
    </row>
    <row r="30" spans="1:16" x14ac:dyDescent="0.2">
      <c r="A30" s="11">
        <f>IF(J30="","",RANK(J30,$J$5:$J$500)+COUNTIF($J$3:J29,J30))</f>
        <v>27</v>
      </c>
      <c r="B30" t="str">
        <f>IF($P30="","",VLOOKUP($P30,'Data (2)'!$A$4:$V$2000,'Data (2)'!$E$2,FALSE))</f>
        <v>A</v>
      </c>
      <c r="C30" t="str">
        <f>IF($P30="","",VLOOKUP($P30,'Data (2)'!$A$4:$V$2000,'Data (2)'!$F$2,FALSE))</f>
        <v>GENERAL FUND</v>
      </c>
      <c r="D30" t="str">
        <f>IF($P30="","",VLOOKUP($P30,'Data (2)'!$A$4:$V$2000,'Data (2)'!$G$2,FALSE))</f>
        <v>3140</v>
      </c>
      <c r="E30" t="str">
        <f>IF($P30="","",VLOOKUP($P30,'Data (2)'!$A$4:$V$2000,'Data (2)'!$H$2,FALSE))</f>
        <v>PROBATION</v>
      </c>
      <c r="F30" t="str">
        <f>IF($P30="","",VLOOKUP($P30,'Data (2)'!$A$4:$V$2000,'Data (2)'!$I$2,FALSE))</f>
        <v>1000</v>
      </c>
      <c r="G30" t="str">
        <f>IF($P30="","",VLOOKUP($P30,'Data (2)'!$A$4:$V$2000,'Data (2)'!$J$2,FALSE))</f>
        <v>PERSONAL SERVICES</v>
      </c>
      <c r="H30" s="10">
        <f>IF($P30="","",VLOOKUP($P30,'Data (2)'!$A$4:$V$2000,'Data (2)'!$K$2,FALSE))</f>
        <v>689614</v>
      </c>
      <c r="I30" s="10">
        <f>IF($P30="","",VLOOKUP($P30,'Data (2)'!$A$4:$V$2000,'Data (2)'!$M$2,FALSE)+VLOOKUP($P30,'Data (2)'!$A$4:$V$2000,'Data (2)'!$O$2,FALSE))</f>
        <v>656198.33999999985</v>
      </c>
      <c r="J30" s="10">
        <f t="shared" si="0"/>
        <v>33415.660000000149</v>
      </c>
      <c r="K30" s="6">
        <f t="shared" si="1"/>
        <v>0.95150000000000001</v>
      </c>
      <c r="P30">
        <f>IF((MAX($P$4:P29)+1)&gt;'Data (2)'!$A$1,"",MAX($P$4:P29)+1)</f>
        <v>26</v>
      </c>
    </row>
    <row r="31" spans="1:16" x14ac:dyDescent="0.2">
      <c r="A31" s="11">
        <f>IF(J31="","",RANK(J31,$J$5:$J$500)+COUNTIF($J$3:J30,J31))</f>
        <v>33</v>
      </c>
      <c r="B31" t="str">
        <f>IF($P31="","",VLOOKUP($P31,'Data (2)'!$A$4:$V$2000,'Data (2)'!$E$2,FALSE))</f>
        <v>A</v>
      </c>
      <c r="C31" t="str">
        <f>IF($P31="","",VLOOKUP($P31,'Data (2)'!$A$4:$V$2000,'Data (2)'!$F$2,FALSE))</f>
        <v>GENERAL FUND</v>
      </c>
      <c r="D31" t="str">
        <f>IF($P31="","",VLOOKUP($P31,'Data (2)'!$A$4:$V$2000,'Data (2)'!$G$2,FALSE))</f>
        <v>3140</v>
      </c>
      <c r="E31" t="str">
        <f>IF($P31="","",VLOOKUP($P31,'Data (2)'!$A$4:$V$2000,'Data (2)'!$H$2,FALSE))</f>
        <v>PROBATION</v>
      </c>
      <c r="F31" t="str">
        <f>IF($P31="","",VLOOKUP($P31,'Data (2)'!$A$4:$V$2000,'Data (2)'!$I$2,FALSE))</f>
        <v>4000</v>
      </c>
      <c r="G31" t="str">
        <f>IF($P31="","",VLOOKUP($P31,'Data (2)'!$A$4:$V$2000,'Data (2)'!$J$2,FALSE))</f>
        <v>CONTRACTUAL EXPENSES</v>
      </c>
      <c r="H31" s="10">
        <f>IF($P31="","",VLOOKUP($P31,'Data (2)'!$A$4:$V$2000,'Data (2)'!$K$2,FALSE))</f>
        <v>103949</v>
      </c>
      <c r="I31" s="10">
        <f>IF($P31="","",VLOOKUP($P31,'Data (2)'!$A$4:$V$2000,'Data (2)'!$M$2,FALSE)+VLOOKUP($P31,'Data (2)'!$A$4:$V$2000,'Data (2)'!$O$2,FALSE))</f>
        <v>82423.16</v>
      </c>
      <c r="J31" s="10">
        <f t="shared" si="0"/>
        <v>21525.839999999997</v>
      </c>
      <c r="K31" s="6">
        <f t="shared" si="1"/>
        <v>0.79290000000000005</v>
      </c>
      <c r="P31">
        <f>IF((MAX($P$4:P30)+1)&gt;'Data (2)'!$A$1,"",MAX($P$4:P30)+1)</f>
        <v>27</v>
      </c>
    </row>
    <row r="32" spans="1:16" x14ac:dyDescent="0.2">
      <c r="A32" s="11">
        <f>IF(J32="","",RANK(J32,$J$5:$J$500)+COUNTIF($J$3:J31,J32))</f>
        <v>69</v>
      </c>
      <c r="B32" t="str">
        <f>IF($P32="","",VLOOKUP($P32,'Data (2)'!$A$4:$V$2000,'Data (2)'!$E$2,FALSE))</f>
        <v>A</v>
      </c>
      <c r="C32" t="str">
        <f>IF($P32="","",VLOOKUP($P32,'Data (2)'!$A$4:$V$2000,'Data (2)'!$F$2,FALSE))</f>
        <v>GENERAL FUND</v>
      </c>
      <c r="D32" t="str">
        <f>IF($P32="","",VLOOKUP($P32,'Data (2)'!$A$4:$V$2000,'Data (2)'!$G$2,FALSE))</f>
        <v>3150</v>
      </c>
      <c r="E32" t="str">
        <f>IF($P32="","",VLOOKUP($P32,'Data (2)'!$A$4:$V$2000,'Data (2)'!$H$2,FALSE))</f>
        <v>JAIL</v>
      </c>
      <c r="F32" t="str">
        <f>IF($P32="","",VLOOKUP($P32,'Data (2)'!$A$4:$V$2000,'Data (2)'!$I$2,FALSE))</f>
        <v>1000</v>
      </c>
      <c r="G32" t="str">
        <f>IF($P32="","",VLOOKUP($P32,'Data (2)'!$A$4:$V$2000,'Data (2)'!$J$2,FALSE))</f>
        <v>PERSONAL SERVICES</v>
      </c>
      <c r="H32" s="10">
        <f>IF($P32="","",VLOOKUP($P32,'Data (2)'!$A$4:$V$2000,'Data (2)'!$K$2,FALSE))</f>
        <v>1250363</v>
      </c>
      <c r="I32" s="10">
        <f>IF($P32="","",VLOOKUP($P32,'Data (2)'!$A$4:$V$2000,'Data (2)'!$M$2,FALSE)+VLOOKUP($P32,'Data (2)'!$A$4:$V$2000,'Data (2)'!$O$2,FALSE))</f>
        <v>1320581.0299999998</v>
      </c>
      <c r="J32" s="10">
        <f t="shared" si="0"/>
        <v>-70218.029999999795</v>
      </c>
      <c r="K32" s="6">
        <f t="shared" si="1"/>
        <v>1.0562</v>
      </c>
      <c r="P32">
        <f>IF((MAX($P$4:P31)+1)&gt;'Data (2)'!$A$1,"",MAX($P$4:P31)+1)</f>
        <v>28</v>
      </c>
    </row>
    <row r="33" spans="1:16" x14ac:dyDescent="0.2">
      <c r="A33" s="11">
        <f>IF(J33="","",RANK(J33,$J$5:$J$500)+COUNTIF($J$3:J32,J33))</f>
        <v>58</v>
      </c>
      <c r="B33" t="str">
        <f>IF($P33="","",VLOOKUP($P33,'Data (2)'!$A$4:$V$2000,'Data (2)'!$E$2,FALSE))</f>
        <v>A</v>
      </c>
      <c r="C33" t="str">
        <f>IF($P33="","",VLOOKUP($P33,'Data (2)'!$A$4:$V$2000,'Data (2)'!$F$2,FALSE))</f>
        <v>GENERAL FUND</v>
      </c>
      <c r="D33" t="str">
        <f>IF($P33="","",VLOOKUP($P33,'Data (2)'!$A$4:$V$2000,'Data (2)'!$G$2,FALSE))</f>
        <v>3150</v>
      </c>
      <c r="E33" t="str">
        <f>IF($P33="","",VLOOKUP($P33,'Data (2)'!$A$4:$V$2000,'Data (2)'!$H$2,FALSE))</f>
        <v>JAIL</v>
      </c>
      <c r="F33" t="str">
        <f>IF($P33="","",VLOOKUP($P33,'Data (2)'!$A$4:$V$2000,'Data (2)'!$I$2,FALSE))</f>
        <v>4000</v>
      </c>
      <c r="G33" t="str">
        <f>IF($P33="","",VLOOKUP($P33,'Data (2)'!$A$4:$V$2000,'Data (2)'!$J$2,FALSE))</f>
        <v>CONTRACTUAL EXPENSES</v>
      </c>
      <c r="H33" s="10">
        <f>IF($P33="","",VLOOKUP($P33,'Data (2)'!$A$4:$V$2000,'Data (2)'!$K$2,FALSE))</f>
        <v>79400</v>
      </c>
      <c r="I33" s="10">
        <f>IF($P33="","",VLOOKUP($P33,'Data (2)'!$A$4:$V$2000,'Data (2)'!$M$2,FALSE)+VLOOKUP($P33,'Data (2)'!$A$4:$V$2000,'Data (2)'!$O$2,FALSE))</f>
        <v>102463.54</v>
      </c>
      <c r="J33" s="10">
        <f t="shared" si="0"/>
        <v>-23063.539999999994</v>
      </c>
      <c r="K33" s="6">
        <f t="shared" si="1"/>
        <v>1.2905</v>
      </c>
      <c r="P33">
        <f>IF((MAX($P$4:P32)+1)&gt;'Data (2)'!$A$1,"",MAX($P$4:P32)+1)</f>
        <v>29</v>
      </c>
    </row>
    <row r="34" spans="1:16" x14ac:dyDescent="0.2">
      <c r="A34" s="11">
        <f>IF(J34="","",RANK(J34,$J$5:$J$500)+COUNTIF($J$3:J33,J34))</f>
        <v>5</v>
      </c>
      <c r="B34" t="str">
        <f>IF($P34="","",VLOOKUP($P34,'Data (2)'!$A$4:$V$2000,'Data (2)'!$E$2,FALSE))</f>
        <v>A</v>
      </c>
      <c r="C34" t="str">
        <f>IF($P34="","",VLOOKUP($P34,'Data (2)'!$A$4:$V$2000,'Data (2)'!$F$2,FALSE))</f>
        <v>GENERAL FUND</v>
      </c>
      <c r="D34" t="str">
        <f>IF($P34="","",VLOOKUP($P34,'Data (2)'!$A$4:$V$2000,'Data (2)'!$G$2,FALSE))</f>
        <v>3170</v>
      </c>
      <c r="E34" t="str">
        <f>IF($P34="","",VLOOKUP($P34,'Data (2)'!$A$4:$V$2000,'Data (2)'!$H$2,FALSE))</f>
        <v>OTHER CORRECTIONAL AGENCIES</v>
      </c>
      <c r="F34" t="str">
        <f>IF($P34="","",VLOOKUP($P34,'Data (2)'!$A$4:$V$2000,'Data (2)'!$I$2,FALSE))</f>
        <v>4000</v>
      </c>
      <c r="G34" t="str">
        <f>IF($P34="","",VLOOKUP($P34,'Data (2)'!$A$4:$V$2000,'Data (2)'!$J$2,FALSE))</f>
        <v>CONTRACTUAL EXPENSES</v>
      </c>
      <c r="H34" s="10">
        <f>IF($P34="","",VLOOKUP($P34,'Data (2)'!$A$4:$V$2000,'Data (2)'!$K$2,FALSE))</f>
        <v>950000</v>
      </c>
      <c r="I34" s="10">
        <f>IF($P34="","",VLOOKUP($P34,'Data (2)'!$A$4:$V$2000,'Data (2)'!$M$2,FALSE)+VLOOKUP($P34,'Data (2)'!$A$4:$V$2000,'Data (2)'!$O$2,FALSE))</f>
        <v>603764.66</v>
      </c>
      <c r="J34" s="10">
        <f t="shared" si="0"/>
        <v>346235.33999999997</v>
      </c>
      <c r="K34" s="6">
        <f t="shared" si="1"/>
        <v>0.63549999999999995</v>
      </c>
      <c r="P34">
        <f>IF((MAX($P$4:P33)+1)&gt;'Data (2)'!$A$1,"",MAX($P$4:P33)+1)</f>
        <v>30</v>
      </c>
    </row>
    <row r="35" spans="1:16" x14ac:dyDescent="0.2">
      <c r="A35" s="11">
        <f>IF(J35="","",RANK(J35,$J$5:$J$500)+COUNTIF($J$3:J34,J35))</f>
        <v>39</v>
      </c>
      <c r="B35" t="str">
        <f>IF($P35="","",VLOOKUP($P35,'Data (2)'!$A$4:$V$2000,'Data (2)'!$E$2,FALSE))</f>
        <v>A</v>
      </c>
      <c r="C35" t="str">
        <f>IF($P35="","",VLOOKUP($P35,'Data (2)'!$A$4:$V$2000,'Data (2)'!$F$2,FALSE))</f>
        <v>GENERAL FUND</v>
      </c>
      <c r="D35" t="str">
        <f>IF($P35="","",VLOOKUP($P35,'Data (2)'!$A$4:$V$2000,'Data (2)'!$G$2,FALSE))</f>
        <v>3315</v>
      </c>
      <c r="E35" t="str">
        <f>IF($P35="","",VLOOKUP($P35,'Data (2)'!$A$4:$V$2000,'Data (2)'!$H$2,FALSE))</f>
        <v>SPECIAL TRAFFIC PROGRAM DWI</v>
      </c>
      <c r="F35" t="str">
        <f>IF($P35="","",VLOOKUP($P35,'Data (2)'!$A$4:$V$2000,'Data (2)'!$I$2,FALSE))</f>
        <v>4000</v>
      </c>
      <c r="G35" t="str">
        <f>IF($P35="","",VLOOKUP($P35,'Data (2)'!$A$4:$V$2000,'Data (2)'!$J$2,FALSE))</f>
        <v>CONTRACTUAL EXPENSES</v>
      </c>
      <c r="H35" s="10">
        <f>IF($P35="","",VLOOKUP($P35,'Data (2)'!$A$4:$V$2000,'Data (2)'!$K$2,FALSE))</f>
        <v>40936</v>
      </c>
      <c r="I35" s="10">
        <f>IF($P35="","",VLOOKUP($P35,'Data (2)'!$A$4:$V$2000,'Data (2)'!$M$2,FALSE)+VLOOKUP($P35,'Data (2)'!$A$4:$V$2000,'Data (2)'!$O$2,FALSE))</f>
        <v>28046.11</v>
      </c>
      <c r="J35" s="10">
        <f t="shared" si="0"/>
        <v>12889.89</v>
      </c>
      <c r="K35" s="6">
        <f t="shared" si="1"/>
        <v>0.68510000000000004</v>
      </c>
      <c r="P35">
        <f>IF((MAX($P$4:P34)+1)&gt;'Data (2)'!$A$1,"",MAX($P$4:P34)+1)</f>
        <v>31</v>
      </c>
    </row>
    <row r="36" spans="1:16" x14ac:dyDescent="0.2">
      <c r="A36" s="11">
        <f>IF(J36="","",RANK(J36,$J$5:$J$500)+COUNTIF($J$3:J35,J36))</f>
        <v>76</v>
      </c>
      <c r="B36" t="str">
        <f>IF($P36="","",VLOOKUP($P36,'Data (2)'!$A$4:$V$2000,'Data (2)'!$E$2,FALSE))</f>
        <v>A</v>
      </c>
      <c r="C36" t="str">
        <f>IF($P36="","",VLOOKUP($P36,'Data (2)'!$A$4:$V$2000,'Data (2)'!$F$2,FALSE))</f>
        <v>GENERAL FUND</v>
      </c>
      <c r="D36" t="str">
        <f>IF($P36="","",VLOOKUP($P36,'Data (2)'!$A$4:$V$2000,'Data (2)'!$G$2,FALSE))</f>
        <v>3410</v>
      </c>
      <c r="E36" t="str">
        <f>IF($P36="","",VLOOKUP($P36,'Data (2)'!$A$4:$V$2000,'Data (2)'!$H$2,FALSE))</f>
        <v>EMERGENCY SVCS - FIRE PREV.</v>
      </c>
      <c r="F36" t="str">
        <f>IF($P36="","",VLOOKUP($P36,'Data (2)'!$A$4:$V$2000,'Data (2)'!$I$2,FALSE))</f>
        <v>2000</v>
      </c>
      <c r="G36" t="str">
        <f>IF($P36="","",VLOOKUP($P36,'Data (2)'!$A$4:$V$2000,'Data (2)'!$J$2,FALSE))</f>
        <v>EQUIPMENT</v>
      </c>
      <c r="H36" s="10">
        <f>IF($P36="","",VLOOKUP($P36,'Data (2)'!$A$4:$V$2000,'Data (2)'!$K$2,FALSE))</f>
        <v>112500</v>
      </c>
      <c r="I36" s="10">
        <f>IF($P36="","",VLOOKUP($P36,'Data (2)'!$A$4:$V$2000,'Data (2)'!$M$2,FALSE)+VLOOKUP($P36,'Data (2)'!$A$4:$V$2000,'Data (2)'!$O$2,FALSE))</f>
        <v>265232.68</v>
      </c>
      <c r="J36" s="10">
        <f t="shared" si="0"/>
        <v>-152732.68</v>
      </c>
      <c r="K36" s="6">
        <f t="shared" si="1"/>
        <v>2.3576000000000001</v>
      </c>
      <c r="P36">
        <f>IF((MAX($P$4:P35)+1)&gt;'Data (2)'!$A$1,"",MAX($P$4:P35)+1)</f>
        <v>32</v>
      </c>
    </row>
    <row r="37" spans="1:16" x14ac:dyDescent="0.2">
      <c r="A37" s="11">
        <f>IF(J37="","",RANK(J37,$J$5:$J$500)+COUNTIF($J$3:J36,J37))</f>
        <v>29</v>
      </c>
      <c r="B37" t="str">
        <f>IF($P37="","",VLOOKUP($P37,'Data (2)'!$A$4:$V$2000,'Data (2)'!$E$2,FALSE))</f>
        <v>A</v>
      </c>
      <c r="C37" t="str">
        <f>IF($P37="","",VLOOKUP($P37,'Data (2)'!$A$4:$V$2000,'Data (2)'!$F$2,FALSE))</f>
        <v>GENERAL FUND</v>
      </c>
      <c r="D37" t="str">
        <f>IF($P37="","",VLOOKUP($P37,'Data (2)'!$A$4:$V$2000,'Data (2)'!$G$2,FALSE))</f>
        <v>3410</v>
      </c>
      <c r="E37" t="str">
        <f>IF($P37="","",VLOOKUP($P37,'Data (2)'!$A$4:$V$2000,'Data (2)'!$H$2,FALSE))</f>
        <v>EMERGENCY SVCS - FIRE PREV.</v>
      </c>
      <c r="F37" t="str">
        <f>IF($P37="","",VLOOKUP($P37,'Data (2)'!$A$4:$V$2000,'Data (2)'!$I$2,FALSE))</f>
        <v>4000</v>
      </c>
      <c r="G37" t="str">
        <f>IF($P37="","",VLOOKUP($P37,'Data (2)'!$A$4:$V$2000,'Data (2)'!$J$2,FALSE))</f>
        <v>CONTRACTUAL EXPENSES</v>
      </c>
      <c r="H37" s="10">
        <f>IF($P37="","",VLOOKUP($P37,'Data (2)'!$A$4:$V$2000,'Data (2)'!$K$2,FALSE))</f>
        <v>76550</v>
      </c>
      <c r="I37" s="10">
        <f>IF($P37="","",VLOOKUP($P37,'Data (2)'!$A$4:$V$2000,'Data (2)'!$M$2,FALSE)+VLOOKUP($P37,'Data (2)'!$A$4:$V$2000,'Data (2)'!$O$2,FALSE))</f>
        <v>47812.51</v>
      </c>
      <c r="J37" s="10">
        <f t="shared" si="0"/>
        <v>28737.489999999998</v>
      </c>
      <c r="K37" s="6">
        <f t="shared" si="1"/>
        <v>0.62460000000000004</v>
      </c>
      <c r="P37">
        <f>IF((MAX($P$4:P36)+1)&gt;'Data (2)'!$A$1,"",MAX($P$4:P36)+1)</f>
        <v>33</v>
      </c>
    </row>
    <row r="38" spans="1:16" x14ac:dyDescent="0.2">
      <c r="A38" s="11">
        <f>IF(J38="","",RANK(J38,$J$5:$J$500)+COUNTIF($J$3:J37,J38))</f>
        <v>62</v>
      </c>
      <c r="B38" t="str">
        <f>IF($P38="","",VLOOKUP($P38,'Data (2)'!$A$4:$V$2000,'Data (2)'!$E$2,FALSE))</f>
        <v>A</v>
      </c>
      <c r="C38" t="str">
        <f>IF($P38="","",VLOOKUP($P38,'Data (2)'!$A$4:$V$2000,'Data (2)'!$F$2,FALSE))</f>
        <v>GENERAL FUND</v>
      </c>
      <c r="D38" t="str">
        <f>IF($P38="","",VLOOKUP($P38,'Data (2)'!$A$4:$V$2000,'Data (2)'!$G$2,FALSE))</f>
        <v>3630</v>
      </c>
      <c r="E38" t="str">
        <f>IF($P38="","",VLOOKUP($P38,'Data (2)'!$A$4:$V$2000,'Data (2)'!$H$2,FALSE))</f>
        <v>EMERGENCY SVCS-MEDICAL RESP.</v>
      </c>
      <c r="F38" t="str">
        <f>IF($P38="","",VLOOKUP($P38,'Data (2)'!$A$4:$V$2000,'Data (2)'!$I$2,FALSE))</f>
        <v>1000</v>
      </c>
      <c r="G38" t="str">
        <f>IF($P38="","",VLOOKUP($P38,'Data (2)'!$A$4:$V$2000,'Data (2)'!$J$2,FALSE))</f>
        <v>PERSONAL SERVICES</v>
      </c>
      <c r="H38" s="10">
        <f>IF($P38="","",VLOOKUP($P38,'Data (2)'!$A$4:$V$2000,'Data (2)'!$K$2,FALSE))</f>
        <v>270289</v>
      </c>
      <c r="I38" s="10">
        <f>IF($P38="","",VLOOKUP($P38,'Data (2)'!$A$4:$V$2000,'Data (2)'!$M$2,FALSE)+VLOOKUP($P38,'Data (2)'!$A$4:$V$2000,'Data (2)'!$O$2,FALSE))</f>
        <v>298799.59000000003</v>
      </c>
      <c r="J38" s="10">
        <f t="shared" si="0"/>
        <v>-28510.590000000026</v>
      </c>
      <c r="K38" s="6">
        <f t="shared" si="1"/>
        <v>1.1054999999999999</v>
      </c>
      <c r="P38">
        <f>IF((MAX($P$4:P37)+1)&gt;'Data (2)'!$A$1,"",MAX($P$4:P37)+1)</f>
        <v>34</v>
      </c>
    </row>
    <row r="39" spans="1:16" x14ac:dyDescent="0.2">
      <c r="A39" s="11">
        <f>IF(J39="","",RANK(J39,$J$5:$J$500)+COUNTIF($J$3:J38,J39))</f>
        <v>34</v>
      </c>
      <c r="B39" t="str">
        <f>IF($P39="","",VLOOKUP($P39,'Data (2)'!$A$4:$V$2000,'Data (2)'!$E$2,FALSE))</f>
        <v>A</v>
      </c>
      <c r="C39" t="str">
        <f>IF($P39="","",VLOOKUP($P39,'Data (2)'!$A$4:$V$2000,'Data (2)'!$F$2,FALSE))</f>
        <v>GENERAL FUND</v>
      </c>
      <c r="D39" t="str">
        <f>IF($P39="","",VLOOKUP($P39,'Data (2)'!$A$4:$V$2000,'Data (2)'!$G$2,FALSE))</f>
        <v>3640</v>
      </c>
      <c r="E39" t="str">
        <f>IF($P39="","",VLOOKUP($P39,'Data (2)'!$A$4:$V$2000,'Data (2)'!$H$2,FALSE))</f>
        <v>EMERGENCY SERVICES</v>
      </c>
      <c r="F39" t="str">
        <f>IF($P39="","",VLOOKUP($P39,'Data (2)'!$A$4:$V$2000,'Data (2)'!$I$2,FALSE))</f>
        <v>1000</v>
      </c>
      <c r="G39" t="str">
        <f>IF($P39="","",VLOOKUP($P39,'Data (2)'!$A$4:$V$2000,'Data (2)'!$J$2,FALSE))</f>
        <v>PERSONAL SERVICES</v>
      </c>
      <c r="H39" s="10">
        <f>IF($P39="","",VLOOKUP($P39,'Data (2)'!$A$4:$V$2000,'Data (2)'!$K$2,FALSE))</f>
        <v>177307</v>
      </c>
      <c r="I39" s="10">
        <f>IF($P39="","",VLOOKUP($P39,'Data (2)'!$A$4:$V$2000,'Data (2)'!$M$2,FALSE)+VLOOKUP($P39,'Data (2)'!$A$4:$V$2000,'Data (2)'!$O$2,FALSE))</f>
        <v>158097.11000000002</v>
      </c>
      <c r="J39" s="10">
        <f t="shared" si="0"/>
        <v>19209.889999999985</v>
      </c>
      <c r="K39" s="6">
        <f t="shared" si="1"/>
        <v>0.89170000000000005</v>
      </c>
      <c r="P39">
        <f>IF((MAX($P$4:P38)+1)&gt;'Data (2)'!$A$1,"",MAX($P$4:P38)+1)</f>
        <v>35</v>
      </c>
    </row>
    <row r="40" spans="1:16" x14ac:dyDescent="0.2">
      <c r="A40" s="11">
        <f>IF(J40="","",RANK(J40,$J$5:$J$500)+COUNTIF($J$3:J39,J40))</f>
        <v>57</v>
      </c>
      <c r="B40" t="str">
        <f>IF($P40="","",VLOOKUP($P40,'Data (2)'!$A$4:$V$2000,'Data (2)'!$E$2,FALSE))</f>
        <v>A</v>
      </c>
      <c r="C40" t="str">
        <f>IF($P40="","",VLOOKUP($P40,'Data (2)'!$A$4:$V$2000,'Data (2)'!$F$2,FALSE))</f>
        <v>GENERAL FUND</v>
      </c>
      <c r="D40" t="str">
        <f>IF($P40="","",VLOOKUP($P40,'Data (2)'!$A$4:$V$2000,'Data (2)'!$G$2,FALSE))</f>
        <v>3640</v>
      </c>
      <c r="E40" t="str">
        <f>IF($P40="","",VLOOKUP($P40,'Data (2)'!$A$4:$V$2000,'Data (2)'!$H$2,FALSE))</f>
        <v>EMERGENCY SERVICES</v>
      </c>
      <c r="F40" t="str">
        <f>IF($P40="","",VLOOKUP($P40,'Data (2)'!$A$4:$V$2000,'Data (2)'!$I$2,FALSE))</f>
        <v>2000</v>
      </c>
      <c r="G40" t="str">
        <f>IF($P40="","",VLOOKUP($P40,'Data (2)'!$A$4:$V$2000,'Data (2)'!$J$2,FALSE))</f>
        <v>EQUIPMENT</v>
      </c>
      <c r="H40" s="10">
        <f>IF($P40="","",VLOOKUP($P40,'Data (2)'!$A$4:$V$2000,'Data (2)'!$K$2,FALSE))</f>
        <v>0</v>
      </c>
      <c r="I40" s="10">
        <f>IF($P40="","",VLOOKUP($P40,'Data (2)'!$A$4:$V$2000,'Data (2)'!$M$2,FALSE)+VLOOKUP($P40,'Data (2)'!$A$4:$V$2000,'Data (2)'!$O$2,FALSE))</f>
        <v>22437.78</v>
      </c>
      <c r="J40" s="10">
        <f t="shared" si="0"/>
        <v>-22437.78</v>
      </c>
      <c r="K40" s="6">
        <f t="shared" si="1"/>
        <v>0</v>
      </c>
      <c r="P40">
        <f>IF((MAX($P$4:P39)+1)&gt;'Data (2)'!$A$1,"",MAX($P$4:P39)+1)</f>
        <v>36</v>
      </c>
    </row>
    <row r="41" spans="1:16" x14ac:dyDescent="0.2">
      <c r="A41" s="11">
        <f>IF(J41="","",RANK(J41,$J$5:$J$500)+COUNTIF($J$3:J40,J41))</f>
        <v>64</v>
      </c>
      <c r="B41" t="str">
        <f>IF($P41="","",VLOOKUP($P41,'Data (2)'!$A$4:$V$2000,'Data (2)'!$E$2,FALSE))</f>
        <v>A</v>
      </c>
      <c r="C41" t="str">
        <f>IF($P41="","",VLOOKUP($P41,'Data (2)'!$A$4:$V$2000,'Data (2)'!$F$2,FALSE))</f>
        <v>GENERAL FUND</v>
      </c>
      <c r="D41" t="str">
        <f>IF($P41="","",VLOOKUP($P41,'Data (2)'!$A$4:$V$2000,'Data (2)'!$G$2,FALSE))</f>
        <v>3640</v>
      </c>
      <c r="E41" t="str">
        <f>IF($P41="","",VLOOKUP($P41,'Data (2)'!$A$4:$V$2000,'Data (2)'!$H$2,FALSE))</f>
        <v>EMERGENCY SERVICES</v>
      </c>
      <c r="F41" t="str">
        <f>IF($P41="","",VLOOKUP($P41,'Data (2)'!$A$4:$V$2000,'Data (2)'!$I$2,FALSE))</f>
        <v>4000</v>
      </c>
      <c r="G41" t="str">
        <f>IF($P41="","",VLOOKUP($P41,'Data (2)'!$A$4:$V$2000,'Data (2)'!$J$2,FALSE))</f>
        <v>CONTRACTUAL EXPENSES</v>
      </c>
      <c r="H41" s="10">
        <f>IF($P41="","",VLOOKUP($P41,'Data (2)'!$A$4:$V$2000,'Data (2)'!$K$2,FALSE))</f>
        <v>34266</v>
      </c>
      <c r="I41" s="10">
        <f>IF($P41="","",VLOOKUP($P41,'Data (2)'!$A$4:$V$2000,'Data (2)'!$M$2,FALSE)+VLOOKUP($P41,'Data (2)'!$A$4:$V$2000,'Data (2)'!$O$2,FALSE))</f>
        <v>76174.749999999985</v>
      </c>
      <c r="J41" s="10">
        <f t="shared" si="0"/>
        <v>-41908.749999999985</v>
      </c>
      <c r="K41" s="6">
        <f t="shared" si="1"/>
        <v>2.2229999999999999</v>
      </c>
      <c r="P41">
        <f>IF((MAX($P$4:P40)+1)&gt;'Data (2)'!$A$1,"",MAX($P$4:P40)+1)</f>
        <v>37</v>
      </c>
    </row>
    <row r="42" spans="1:16" x14ac:dyDescent="0.2">
      <c r="A42" s="11">
        <f>IF(J42="","",RANK(J42,$J$5:$J$500)+COUNTIF($J$3:J41,J42))</f>
        <v>28</v>
      </c>
      <c r="B42" t="str">
        <f>IF($P42="","",VLOOKUP($P42,'Data (2)'!$A$4:$V$2000,'Data (2)'!$E$2,FALSE))</f>
        <v>A</v>
      </c>
      <c r="C42" t="str">
        <f>IF($P42="","",VLOOKUP($P42,'Data (2)'!$A$4:$V$2000,'Data (2)'!$F$2,FALSE))</f>
        <v>GENERAL FUND</v>
      </c>
      <c r="D42" t="str">
        <f>IF($P42="","",VLOOKUP($P42,'Data (2)'!$A$4:$V$2000,'Data (2)'!$G$2,FALSE))</f>
        <v>4010</v>
      </c>
      <c r="E42" t="str">
        <f>IF($P42="","",VLOOKUP($P42,'Data (2)'!$A$4:$V$2000,'Data (2)'!$H$2,FALSE))</f>
        <v>PUBLIC HEALTH</v>
      </c>
      <c r="F42" t="str">
        <f>IF($P42="","",VLOOKUP($P42,'Data (2)'!$A$4:$V$2000,'Data (2)'!$I$2,FALSE))</f>
        <v>1000</v>
      </c>
      <c r="G42" t="str">
        <f>IF($P42="","",VLOOKUP($P42,'Data (2)'!$A$4:$V$2000,'Data (2)'!$J$2,FALSE))</f>
        <v>PERSONAL SERVICES</v>
      </c>
      <c r="H42" s="10">
        <f>IF($P42="","",VLOOKUP($P42,'Data (2)'!$A$4:$V$2000,'Data (2)'!$K$2,FALSE))</f>
        <v>731187</v>
      </c>
      <c r="I42" s="10">
        <f>IF($P42="","",VLOOKUP($P42,'Data (2)'!$A$4:$V$2000,'Data (2)'!$M$2,FALSE)+VLOOKUP($P42,'Data (2)'!$A$4:$V$2000,'Data (2)'!$O$2,FALSE))</f>
        <v>700726.37999999989</v>
      </c>
      <c r="J42" s="10">
        <f t="shared" si="0"/>
        <v>30460.620000000112</v>
      </c>
      <c r="K42" s="6">
        <f t="shared" si="1"/>
        <v>0.95830000000000004</v>
      </c>
      <c r="P42">
        <f>IF((MAX($P$4:P41)+1)&gt;'Data (2)'!$A$1,"",MAX($P$4:P41)+1)</f>
        <v>38</v>
      </c>
    </row>
    <row r="43" spans="1:16" x14ac:dyDescent="0.2">
      <c r="A43" s="11">
        <f>IF(J43="","",RANK(J43,$J$5:$J$500)+COUNTIF($J$3:J42,J43))</f>
        <v>43</v>
      </c>
      <c r="B43" t="str">
        <f>IF($P43="","",VLOOKUP($P43,'Data (2)'!$A$4:$V$2000,'Data (2)'!$E$2,FALSE))</f>
        <v>A</v>
      </c>
      <c r="C43" t="str">
        <f>IF($P43="","",VLOOKUP($P43,'Data (2)'!$A$4:$V$2000,'Data (2)'!$F$2,FALSE))</f>
        <v>GENERAL FUND</v>
      </c>
      <c r="D43" t="str">
        <f>IF($P43="","",VLOOKUP($P43,'Data (2)'!$A$4:$V$2000,'Data (2)'!$G$2,FALSE))</f>
        <v>4010</v>
      </c>
      <c r="E43" t="str">
        <f>IF($P43="","",VLOOKUP($P43,'Data (2)'!$A$4:$V$2000,'Data (2)'!$H$2,FALSE))</f>
        <v>PUBLIC HEALTH</v>
      </c>
      <c r="F43" t="str">
        <f>IF($P43="","",VLOOKUP($P43,'Data (2)'!$A$4:$V$2000,'Data (2)'!$I$2,FALSE))</f>
        <v>2000</v>
      </c>
      <c r="G43" t="str">
        <f>IF($P43="","",VLOOKUP($P43,'Data (2)'!$A$4:$V$2000,'Data (2)'!$J$2,FALSE))</f>
        <v>EQUIPMENT</v>
      </c>
      <c r="H43" s="10">
        <f>IF($P43="","",VLOOKUP($P43,'Data (2)'!$A$4:$V$2000,'Data (2)'!$K$2,FALSE))</f>
        <v>57250</v>
      </c>
      <c r="I43" s="10">
        <f>IF($P43="","",VLOOKUP($P43,'Data (2)'!$A$4:$V$2000,'Data (2)'!$M$2,FALSE)+VLOOKUP($P43,'Data (2)'!$A$4:$V$2000,'Data (2)'!$O$2,FALSE))</f>
        <v>45846.9</v>
      </c>
      <c r="J43" s="10">
        <f t="shared" si="0"/>
        <v>11403.099999999999</v>
      </c>
      <c r="K43" s="6">
        <f t="shared" si="1"/>
        <v>0.80079999999999996</v>
      </c>
      <c r="P43">
        <f>IF((MAX($P$4:P42)+1)&gt;'Data (2)'!$A$1,"",MAX($P$4:P42)+1)</f>
        <v>39</v>
      </c>
    </row>
    <row r="44" spans="1:16" x14ac:dyDescent="0.2">
      <c r="A44" s="11">
        <f>IF(J44="","",RANK(J44,$J$5:$J$500)+COUNTIF($J$3:J43,J44))</f>
        <v>14</v>
      </c>
      <c r="B44" t="str">
        <f>IF($P44="","",VLOOKUP($P44,'Data (2)'!$A$4:$V$2000,'Data (2)'!$E$2,FALSE))</f>
        <v>A</v>
      </c>
      <c r="C44" t="str">
        <f>IF($P44="","",VLOOKUP($P44,'Data (2)'!$A$4:$V$2000,'Data (2)'!$F$2,FALSE))</f>
        <v>GENERAL FUND</v>
      </c>
      <c r="D44" t="str">
        <f>IF($P44="","",VLOOKUP($P44,'Data (2)'!$A$4:$V$2000,'Data (2)'!$G$2,FALSE))</f>
        <v>4010</v>
      </c>
      <c r="E44" t="str">
        <f>IF($P44="","",VLOOKUP($P44,'Data (2)'!$A$4:$V$2000,'Data (2)'!$H$2,FALSE))</f>
        <v>PUBLIC HEALTH</v>
      </c>
      <c r="F44" t="str">
        <f>IF($P44="","",VLOOKUP($P44,'Data (2)'!$A$4:$V$2000,'Data (2)'!$I$2,FALSE))</f>
        <v>4000</v>
      </c>
      <c r="G44" t="str">
        <f>IF($P44="","",VLOOKUP($P44,'Data (2)'!$A$4:$V$2000,'Data (2)'!$J$2,FALSE))</f>
        <v>CONTRACTUAL EXPENSES</v>
      </c>
      <c r="H44" s="10">
        <f>IF($P44="","",VLOOKUP($P44,'Data (2)'!$A$4:$V$2000,'Data (2)'!$K$2,FALSE))</f>
        <v>284260</v>
      </c>
      <c r="I44" s="10">
        <f>IF($P44="","",VLOOKUP($P44,'Data (2)'!$A$4:$V$2000,'Data (2)'!$M$2,FALSE)+VLOOKUP($P44,'Data (2)'!$A$4:$V$2000,'Data (2)'!$O$2,FALSE))</f>
        <v>177105.26</v>
      </c>
      <c r="J44" s="10">
        <f t="shared" si="0"/>
        <v>107154.73999999999</v>
      </c>
      <c r="K44" s="6">
        <f t="shared" si="1"/>
        <v>0.623</v>
      </c>
      <c r="P44">
        <f>IF((MAX($P$4:P43)+1)&gt;'Data (2)'!$A$1,"",MAX($P$4:P43)+1)</f>
        <v>40</v>
      </c>
    </row>
    <row r="45" spans="1:16" x14ac:dyDescent="0.2">
      <c r="A45" s="11">
        <f>IF(J45="","",RANK(J45,$J$5:$J$500)+COUNTIF($J$3:J44,J45))</f>
        <v>44</v>
      </c>
      <c r="B45" t="str">
        <f>IF($P45="","",VLOOKUP($P45,'Data (2)'!$A$4:$V$2000,'Data (2)'!$E$2,FALSE))</f>
        <v>A</v>
      </c>
      <c r="C45" t="str">
        <f>IF($P45="","",VLOOKUP($P45,'Data (2)'!$A$4:$V$2000,'Data (2)'!$F$2,FALSE))</f>
        <v>GENERAL FUND</v>
      </c>
      <c r="D45" t="str">
        <f>IF($P45="","",VLOOKUP($P45,'Data (2)'!$A$4:$V$2000,'Data (2)'!$G$2,FALSE))</f>
        <v>4020</v>
      </c>
      <c r="E45" t="str">
        <f>IF($P45="","",VLOOKUP($P45,'Data (2)'!$A$4:$V$2000,'Data (2)'!$H$2,FALSE))</f>
        <v>IMMUNIZATION GRANT</v>
      </c>
      <c r="F45" t="str">
        <f>IF($P45="","",VLOOKUP($P45,'Data (2)'!$A$4:$V$2000,'Data (2)'!$I$2,FALSE))</f>
        <v>4000</v>
      </c>
      <c r="G45" t="str">
        <f>IF($P45="","",VLOOKUP($P45,'Data (2)'!$A$4:$V$2000,'Data (2)'!$J$2,FALSE))</f>
        <v>CONTRACTUAL EXPENSES</v>
      </c>
      <c r="H45" s="10">
        <f>IF($P45="","",VLOOKUP($P45,'Data (2)'!$A$4:$V$2000,'Data (2)'!$K$2,FALSE))</f>
        <v>15000</v>
      </c>
      <c r="I45" s="10">
        <f>IF($P45="","",VLOOKUP($P45,'Data (2)'!$A$4:$V$2000,'Data (2)'!$M$2,FALSE)+VLOOKUP($P45,'Data (2)'!$A$4:$V$2000,'Data (2)'!$O$2,FALSE))</f>
        <v>4903.88</v>
      </c>
      <c r="J45" s="10">
        <f t="shared" si="0"/>
        <v>10096.119999999999</v>
      </c>
      <c r="K45" s="6">
        <f t="shared" si="1"/>
        <v>0.32690000000000002</v>
      </c>
      <c r="P45">
        <f>IF((MAX($P$4:P44)+1)&gt;'Data (2)'!$A$1,"",MAX($P$4:P44)+1)</f>
        <v>41</v>
      </c>
    </row>
    <row r="46" spans="1:16" x14ac:dyDescent="0.2">
      <c r="A46" s="11">
        <f>IF(J46="","",RANK(J46,$J$5:$J$500)+COUNTIF($J$3:J45,J46))</f>
        <v>40</v>
      </c>
      <c r="B46" t="str">
        <f>IF($P46="","",VLOOKUP($P46,'Data (2)'!$A$4:$V$2000,'Data (2)'!$E$2,FALSE))</f>
        <v>A</v>
      </c>
      <c r="C46" t="str">
        <f>IF($P46="","",VLOOKUP($P46,'Data (2)'!$A$4:$V$2000,'Data (2)'!$F$2,FALSE))</f>
        <v>GENERAL FUND</v>
      </c>
      <c r="D46" t="str">
        <f>IF($P46="","",VLOOKUP($P46,'Data (2)'!$A$4:$V$2000,'Data (2)'!$G$2,FALSE))</f>
        <v>4050</v>
      </c>
      <c r="E46" t="str">
        <f>IF($P46="","",VLOOKUP($P46,'Data (2)'!$A$4:$V$2000,'Data (2)'!$H$2,FALSE))</f>
        <v>CHILDHOOD LEAD POISON PREV</v>
      </c>
      <c r="F46" t="str">
        <f>IF($P46="","",VLOOKUP($P46,'Data (2)'!$A$4:$V$2000,'Data (2)'!$I$2,FALSE))</f>
        <v>4000</v>
      </c>
      <c r="G46" t="str">
        <f>IF($P46="","",VLOOKUP($P46,'Data (2)'!$A$4:$V$2000,'Data (2)'!$J$2,FALSE))</f>
        <v>CONTRACTUAL EXPENSES</v>
      </c>
      <c r="H46" s="10">
        <f>IF($P46="","",VLOOKUP($P46,'Data (2)'!$A$4:$V$2000,'Data (2)'!$K$2,FALSE))</f>
        <v>17000</v>
      </c>
      <c r="I46" s="10">
        <f>IF($P46="","",VLOOKUP($P46,'Data (2)'!$A$4:$V$2000,'Data (2)'!$M$2,FALSE)+VLOOKUP($P46,'Data (2)'!$A$4:$V$2000,'Data (2)'!$O$2,FALSE))</f>
        <v>4122.74</v>
      </c>
      <c r="J46" s="10">
        <f t="shared" si="0"/>
        <v>12877.26</v>
      </c>
      <c r="K46" s="6">
        <f t="shared" si="1"/>
        <v>0.24249999999999999</v>
      </c>
      <c r="P46">
        <f>IF((MAX($P$4:P45)+1)&gt;'Data (2)'!$A$1,"",MAX($P$4:P45)+1)</f>
        <v>42</v>
      </c>
    </row>
    <row r="47" spans="1:16" x14ac:dyDescent="0.2">
      <c r="A47" s="11">
        <f>IF(J47="","",RANK(J47,$J$5:$J$500)+COUNTIF($J$3:J46,J47))</f>
        <v>19</v>
      </c>
      <c r="B47" t="str">
        <f>IF($P47="","",VLOOKUP($P47,'Data (2)'!$A$4:$V$2000,'Data (2)'!$E$2,FALSE))</f>
        <v>A</v>
      </c>
      <c r="C47" t="str">
        <f>IF($P47="","",VLOOKUP($P47,'Data (2)'!$A$4:$V$2000,'Data (2)'!$F$2,FALSE))</f>
        <v>GENERAL FUND</v>
      </c>
      <c r="D47" t="str">
        <f>IF($P47="","",VLOOKUP($P47,'Data (2)'!$A$4:$V$2000,'Data (2)'!$G$2,FALSE))</f>
        <v>4059</v>
      </c>
      <c r="E47" t="str">
        <f>IF($P47="","",VLOOKUP($P47,'Data (2)'!$A$4:$V$2000,'Data (2)'!$H$2,FALSE))</f>
        <v>EARLY INTERVENTION PROGRAM</v>
      </c>
      <c r="F47" t="str">
        <f>IF($P47="","",VLOOKUP($P47,'Data (2)'!$A$4:$V$2000,'Data (2)'!$I$2,FALSE))</f>
        <v>4000</v>
      </c>
      <c r="G47" t="str">
        <f>IF($P47="","",VLOOKUP($P47,'Data (2)'!$A$4:$V$2000,'Data (2)'!$J$2,FALSE))</f>
        <v>CONTRACTUAL EXPENSES</v>
      </c>
      <c r="H47" s="10">
        <f>IF($P47="","",VLOOKUP($P47,'Data (2)'!$A$4:$V$2000,'Data (2)'!$K$2,FALSE))</f>
        <v>145000</v>
      </c>
      <c r="I47" s="10">
        <f>IF($P47="","",VLOOKUP($P47,'Data (2)'!$A$4:$V$2000,'Data (2)'!$M$2,FALSE)+VLOOKUP($P47,'Data (2)'!$A$4:$V$2000,'Data (2)'!$O$2,FALSE))</f>
        <v>67126.83</v>
      </c>
      <c r="J47" s="10">
        <f t="shared" si="0"/>
        <v>77873.17</v>
      </c>
      <c r="K47" s="6">
        <f t="shared" si="1"/>
        <v>0.46289999999999998</v>
      </c>
      <c r="P47">
        <f>IF((MAX($P$4:P46)+1)&gt;'Data (2)'!$A$1,"",MAX($P$4:P46)+1)</f>
        <v>43</v>
      </c>
    </row>
    <row r="48" spans="1:16" x14ac:dyDescent="0.2">
      <c r="A48" s="11">
        <f>IF(J48="","",RANK(J48,$J$5:$J$500)+COUNTIF($J$3:J47,J48))</f>
        <v>17</v>
      </c>
      <c r="B48" t="str">
        <f>IF($P48="","",VLOOKUP($P48,'Data (2)'!$A$4:$V$2000,'Data (2)'!$E$2,FALSE))</f>
        <v>A</v>
      </c>
      <c r="C48" t="str">
        <f>IF($P48="","",VLOOKUP($P48,'Data (2)'!$A$4:$V$2000,'Data (2)'!$F$2,FALSE))</f>
        <v>GENERAL FUND</v>
      </c>
      <c r="D48" t="str">
        <f>IF($P48="","",VLOOKUP($P48,'Data (2)'!$A$4:$V$2000,'Data (2)'!$G$2,FALSE))</f>
        <v>4252</v>
      </c>
      <c r="E48" t="str">
        <f>IF($P48="","",VLOOKUP($P48,'Data (2)'!$A$4:$V$2000,'Data (2)'!$H$2,FALSE))</f>
        <v>CHEMICAL DEPENDENCY CLINIC</v>
      </c>
      <c r="F48" t="str">
        <f>IF($P48="","",VLOOKUP($P48,'Data (2)'!$A$4:$V$2000,'Data (2)'!$I$2,FALSE))</f>
        <v>1000</v>
      </c>
      <c r="G48" t="str">
        <f>IF($P48="","",VLOOKUP($P48,'Data (2)'!$A$4:$V$2000,'Data (2)'!$J$2,FALSE))</f>
        <v>PERSONAL SERVICES</v>
      </c>
      <c r="H48" s="10">
        <f>IF($P48="","",VLOOKUP($P48,'Data (2)'!$A$4:$V$2000,'Data (2)'!$K$2,FALSE))</f>
        <v>375465</v>
      </c>
      <c r="I48" s="10">
        <f>IF($P48="","",VLOOKUP($P48,'Data (2)'!$A$4:$V$2000,'Data (2)'!$M$2,FALSE)+VLOOKUP($P48,'Data (2)'!$A$4:$V$2000,'Data (2)'!$O$2,FALSE))</f>
        <v>289271.65000000002</v>
      </c>
      <c r="J48" s="10">
        <f t="shared" si="0"/>
        <v>86193.349999999977</v>
      </c>
      <c r="K48" s="6">
        <f t="shared" si="1"/>
        <v>0.77039999999999997</v>
      </c>
      <c r="P48">
        <f>IF((MAX($P$4:P47)+1)&gt;'Data (2)'!$A$1,"",MAX($P$4:P47)+1)</f>
        <v>44</v>
      </c>
    </row>
    <row r="49" spans="1:16" x14ac:dyDescent="0.2">
      <c r="A49" s="11">
        <f>IF(J49="","",RANK(J49,$J$5:$J$500)+COUNTIF($J$3:J48,J49))</f>
        <v>31</v>
      </c>
      <c r="B49" t="str">
        <f>IF($P49="","",VLOOKUP($P49,'Data (2)'!$A$4:$V$2000,'Data (2)'!$E$2,FALSE))</f>
        <v>A</v>
      </c>
      <c r="C49" t="str">
        <f>IF($P49="","",VLOOKUP($P49,'Data (2)'!$A$4:$V$2000,'Data (2)'!$F$2,FALSE))</f>
        <v>GENERAL FUND</v>
      </c>
      <c r="D49" t="str">
        <f>IF($P49="","",VLOOKUP($P49,'Data (2)'!$A$4:$V$2000,'Data (2)'!$G$2,FALSE))</f>
        <v>4252</v>
      </c>
      <c r="E49" t="str">
        <f>IF($P49="","",VLOOKUP($P49,'Data (2)'!$A$4:$V$2000,'Data (2)'!$H$2,FALSE))</f>
        <v>CHEMICAL DEPENDENCY CLINIC</v>
      </c>
      <c r="F49" t="str">
        <f>IF($P49="","",VLOOKUP($P49,'Data (2)'!$A$4:$V$2000,'Data (2)'!$I$2,FALSE))</f>
        <v>4000</v>
      </c>
      <c r="G49" t="str">
        <f>IF($P49="","",VLOOKUP($P49,'Data (2)'!$A$4:$V$2000,'Data (2)'!$J$2,FALSE))</f>
        <v>CONTRACTUAL EXPENSES</v>
      </c>
      <c r="H49" s="10">
        <f>IF($P49="","",VLOOKUP($P49,'Data (2)'!$A$4:$V$2000,'Data (2)'!$K$2,FALSE))</f>
        <v>89060</v>
      </c>
      <c r="I49" s="10">
        <f>IF($P49="","",VLOOKUP($P49,'Data (2)'!$A$4:$V$2000,'Data (2)'!$M$2,FALSE)+VLOOKUP($P49,'Data (2)'!$A$4:$V$2000,'Data (2)'!$O$2,FALSE))</f>
        <v>63579.09</v>
      </c>
      <c r="J49" s="10">
        <f t="shared" si="0"/>
        <v>25480.910000000003</v>
      </c>
      <c r="K49" s="6">
        <f t="shared" si="1"/>
        <v>0.71389999999999998</v>
      </c>
      <c r="P49">
        <f>IF((MAX($P$4:P48)+1)&gt;'Data (2)'!$A$1,"",MAX($P$4:P48)+1)</f>
        <v>45</v>
      </c>
    </row>
    <row r="50" spans="1:16" x14ac:dyDescent="0.2">
      <c r="A50" s="11">
        <f>IF(J50="","",RANK(J50,$J$5:$J$500)+COUNTIF($J$3:J49,J50))</f>
        <v>12</v>
      </c>
      <c r="B50" t="str">
        <f>IF($P50="","",VLOOKUP($P50,'Data (2)'!$A$4:$V$2000,'Data (2)'!$E$2,FALSE))</f>
        <v>A</v>
      </c>
      <c r="C50" t="str">
        <f>IF($P50="","",VLOOKUP($P50,'Data (2)'!$A$4:$V$2000,'Data (2)'!$F$2,FALSE))</f>
        <v>GENERAL FUND</v>
      </c>
      <c r="D50" t="str">
        <f>IF($P50="","",VLOOKUP($P50,'Data (2)'!$A$4:$V$2000,'Data (2)'!$G$2,FALSE))</f>
        <v>4310</v>
      </c>
      <c r="E50" t="str">
        <f>IF($P50="","",VLOOKUP($P50,'Data (2)'!$A$4:$V$2000,'Data (2)'!$H$2,FALSE))</f>
        <v>MENTAL HEALTH</v>
      </c>
      <c r="F50" t="str">
        <f>IF($P50="","",VLOOKUP($P50,'Data (2)'!$A$4:$V$2000,'Data (2)'!$I$2,FALSE))</f>
        <v>1000</v>
      </c>
      <c r="G50" t="str">
        <f>IF($P50="","",VLOOKUP($P50,'Data (2)'!$A$4:$V$2000,'Data (2)'!$J$2,FALSE))</f>
        <v>PERSONAL SERVICES</v>
      </c>
      <c r="H50" s="10">
        <f>IF($P50="","",VLOOKUP($P50,'Data (2)'!$A$4:$V$2000,'Data (2)'!$K$2,FALSE))</f>
        <v>1060979</v>
      </c>
      <c r="I50" s="10">
        <f>IF($P50="","",VLOOKUP($P50,'Data (2)'!$A$4:$V$2000,'Data (2)'!$M$2,FALSE)+VLOOKUP($P50,'Data (2)'!$A$4:$V$2000,'Data (2)'!$O$2,FALSE))</f>
        <v>934975.02999999991</v>
      </c>
      <c r="J50" s="10">
        <f t="shared" si="0"/>
        <v>126003.97000000009</v>
      </c>
      <c r="K50" s="6">
        <f t="shared" si="1"/>
        <v>0.88119999999999998</v>
      </c>
      <c r="P50">
        <f>IF((MAX($P$4:P49)+1)&gt;'Data (2)'!$A$1,"",MAX($P$4:P49)+1)</f>
        <v>46</v>
      </c>
    </row>
    <row r="51" spans="1:16" x14ac:dyDescent="0.2">
      <c r="A51" s="11">
        <f>IF(J51="","",RANK(J51,$J$5:$J$500)+COUNTIF($J$3:J50,J51))</f>
        <v>72</v>
      </c>
      <c r="B51" t="str">
        <f>IF($P51="","",VLOOKUP($P51,'Data (2)'!$A$4:$V$2000,'Data (2)'!$E$2,FALSE))</f>
        <v>A</v>
      </c>
      <c r="C51" t="str">
        <f>IF($P51="","",VLOOKUP($P51,'Data (2)'!$A$4:$V$2000,'Data (2)'!$F$2,FALSE))</f>
        <v>GENERAL FUND</v>
      </c>
      <c r="D51" t="str">
        <f>IF($P51="","",VLOOKUP($P51,'Data (2)'!$A$4:$V$2000,'Data (2)'!$G$2,FALSE))</f>
        <v>4310</v>
      </c>
      <c r="E51" t="str">
        <f>IF($P51="","",VLOOKUP($P51,'Data (2)'!$A$4:$V$2000,'Data (2)'!$H$2,FALSE))</f>
        <v>MENTAL HEALTH</v>
      </c>
      <c r="F51" t="str">
        <f>IF($P51="","",VLOOKUP($P51,'Data (2)'!$A$4:$V$2000,'Data (2)'!$I$2,FALSE))</f>
        <v>2000</v>
      </c>
      <c r="G51" t="str">
        <f>IF($P51="","",VLOOKUP($P51,'Data (2)'!$A$4:$V$2000,'Data (2)'!$J$2,FALSE))</f>
        <v>EQUIPMENT</v>
      </c>
      <c r="H51" s="10">
        <f>IF($P51="","",VLOOKUP($P51,'Data (2)'!$A$4:$V$2000,'Data (2)'!$K$2,FALSE))</f>
        <v>6000</v>
      </c>
      <c r="I51" s="10">
        <f>IF($P51="","",VLOOKUP($P51,'Data (2)'!$A$4:$V$2000,'Data (2)'!$M$2,FALSE)+VLOOKUP($P51,'Data (2)'!$A$4:$V$2000,'Data (2)'!$O$2,FALSE))</f>
        <v>95559.43</v>
      </c>
      <c r="J51" s="10">
        <f t="shared" si="0"/>
        <v>-89559.43</v>
      </c>
      <c r="K51" s="6">
        <f t="shared" si="1"/>
        <v>15.926600000000001</v>
      </c>
      <c r="P51">
        <f>IF((MAX($P$4:P50)+1)&gt;'Data (2)'!$A$1,"",MAX($P$4:P50)+1)</f>
        <v>47</v>
      </c>
    </row>
    <row r="52" spans="1:16" x14ac:dyDescent="0.2">
      <c r="A52" s="11">
        <f>IF(J52="","",RANK(J52,$J$5:$J$500)+COUNTIF($J$3:J51,J52))</f>
        <v>77</v>
      </c>
      <c r="B52" t="str">
        <f>IF($P52="","",VLOOKUP($P52,'Data (2)'!$A$4:$V$2000,'Data (2)'!$E$2,FALSE))</f>
        <v>A</v>
      </c>
      <c r="C52" t="str">
        <f>IF($P52="","",VLOOKUP($P52,'Data (2)'!$A$4:$V$2000,'Data (2)'!$F$2,FALSE))</f>
        <v>GENERAL FUND</v>
      </c>
      <c r="D52" t="str">
        <f>IF($P52="","",VLOOKUP($P52,'Data (2)'!$A$4:$V$2000,'Data (2)'!$G$2,FALSE))</f>
        <v>4310</v>
      </c>
      <c r="E52" t="str">
        <f>IF($P52="","",VLOOKUP($P52,'Data (2)'!$A$4:$V$2000,'Data (2)'!$H$2,FALSE))</f>
        <v>MENTAL HEALTH</v>
      </c>
      <c r="F52" t="str">
        <f>IF($P52="","",VLOOKUP($P52,'Data (2)'!$A$4:$V$2000,'Data (2)'!$I$2,FALSE))</f>
        <v>4000</v>
      </c>
      <c r="G52" t="str">
        <f>IF($P52="","",VLOOKUP($P52,'Data (2)'!$A$4:$V$2000,'Data (2)'!$J$2,FALSE))</f>
        <v>CONTRACTUAL EXPENSES</v>
      </c>
      <c r="H52" s="10">
        <f>IF($P52="","",VLOOKUP($P52,'Data (2)'!$A$4:$V$2000,'Data (2)'!$K$2,FALSE))</f>
        <v>601966</v>
      </c>
      <c r="I52" s="10">
        <f>IF($P52="","",VLOOKUP($P52,'Data (2)'!$A$4:$V$2000,'Data (2)'!$M$2,FALSE)+VLOOKUP($P52,'Data (2)'!$A$4:$V$2000,'Data (2)'!$O$2,FALSE))</f>
        <v>814003.62999999989</v>
      </c>
      <c r="J52" s="10">
        <f t="shared" si="0"/>
        <v>-212037.62999999989</v>
      </c>
      <c r="K52" s="6">
        <f t="shared" si="1"/>
        <v>1.3522000000000001</v>
      </c>
      <c r="P52">
        <f>IF((MAX($P$4:P51)+1)&gt;'Data (2)'!$A$1,"",MAX($P$4:P51)+1)</f>
        <v>48</v>
      </c>
    </row>
    <row r="53" spans="1:16" x14ac:dyDescent="0.2">
      <c r="A53" s="11">
        <f>IF(J53="","",RANK(J53,$J$5:$J$500)+COUNTIF($J$3:J52,J53))</f>
        <v>45</v>
      </c>
      <c r="B53" t="str">
        <f>IF($P53="","",VLOOKUP($P53,'Data (2)'!$A$4:$V$2000,'Data (2)'!$E$2,FALSE))</f>
        <v>A</v>
      </c>
      <c r="C53" t="str">
        <f>IF($P53="","",VLOOKUP($P53,'Data (2)'!$A$4:$V$2000,'Data (2)'!$F$2,FALSE))</f>
        <v>GENERAL FUND</v>
      </c>
      <c r="D53" t="str">
        <f>IF($P53="","",VLOOKUP($P53,'Data (2)'!$A$4:$V$2000,'Data (2)'!$G$2,FALSE))</f>
        <v>4321</v>
      </c>
      <c r="E53" t="str">
        <f>IF($P53="","",VLOOKUP($P53,'Data (2)'!$A$4:$V$2000,'Data (2)'!$H$2,FALSE))</f>
        <v>COMMUNITY SUPPORT</v>
      </c>
      <c r="F53" t="str">
        <f>IF($P53="","",VLOOKUP($P53,'Data (2)'!$A$4:$V$2000,'Data (2)'!$I$2,FALSE))</f>
        <v>4000</v>
      </c>
      <c r="G53" t="str">
        <f>IF($P53="","",VLOOKUP($P53,'Data (2)'!$A$4:$V$2000,'Data (2)'!$J$2,FALSE))</f>
        <v>CONTRACTUAL EXPENSES</v>
      </c>
      <c r="H53" s="10">
        <f>IF($P53="","",VLOOKUP($P53,'Data (2)'!$A$4:$V$2000,'Data (2)'!$K$2,FALSE))</f>
        <v>1026869</v>
      </c>
      <c r="I53" s="10">
        <f>IF($P53="","",VLOOKUP($P53,'Data (2)'!$A$4:$V$2000,'Data (2)'!$M$2,FALSE)+VLOOKUP($P53,'Data (2)'!$A$4:$V$2000,'Data (2)'!$O$2,FALSE))</f>
        <v>1037129.5099999999</v>
      </c>
      <c r="J53" s="10">
        <f t="shared" si="0"/>
        <v>-10260.509999999893</v>
      </c>
      <c r="K53" s="6">
        <f t="shared" si="1"/>
        <v>1.01</v>
      </c>
      <c r="P53">
        <f>IF((MAX($P$4:P52)+1)&gt;'Data (2)'!$A$1,"",MAX($P$4:P52)+1)</f>
        <v>49</v>
      </c>
    </row>
    <row r="54" spans="1:16" x14ac:dyDescent="0.2">
      <c r="A54" s="11">
        <f>IF(J54="","",RANK(J54,$J$5:$J$500)+COUNTIF($J$3:J53,J54))</f>
        <v>41</v>
      </c>
      <c r="B54" t="str">
        <f>IF($P54="","",VLOOKUP($P54,'Data (2)'!$A$4:$V$2000,'Data (2)'!$E$2,FALSE))</f>
        <v>A</v>
      </c>
      <c r="C54" t="str">
        <f>IF($P54="","",VLOOKUP($P54,'Data (2)'!$A$4:$V$2000,'Data (2)'!$F$2,FALSE))</f>
        <v>GENERAL FUND</v>
      </c>
      <c r="D54" t="str">
        <f>IF($P54="","",VLOOKUP($P54,'Data (2)'!$A$4:$V$2000,'Data (2)'!$G$2,FALSE))</f>
        <v>5630</v>
      </c>
      <c r="E54" t="str">
        <f>IF($P54="","",VLOOKUP($P54,'Data (2)'!$A$4:$V$2000,'Data (2)'!$H$2,FALSE))</f>
        <v>TRANSPORTATION</v>
      </c>
      <c r="F54" t="str">
        <f>IF($P54="","",VLOOKUP($P54,'Data (2)'!$A$4:$V$2000,'Data (2)'!$I$2,FALSE))</f>
        <v>1000</v>
      </c>
      <c r="G54" t="str">
        <f>IF($P54="","",VLOOKUP($P54,'Data (2)'!$A$4:$V$2000,'Data (2)'!$J$2,FALSE))</f>
        <v>PERSONAL SERVICES</v>
      </c>
      <c r="H54" s="10">
        <f>IF($P54="","",VLOOKUP($P54,'Data (2)'!$A$4:$V$2000,'Data (2)'!$K$2,FALSE))</f>
        <v>200504</v>
      </c>
      <c r="I54" s="10">
        <f>IF($P54="","",VLOOKUP($P54,'Data (2)'!$A$4:$V$2000,'Data (2)'!$M$2,FALSE)+VLOOKUP($P54,'Data (2)'!$A$4:$V$2000,'Data (2)'!$O$2,FALSE))</f>
        <v>187765.26</v>
      </c>
      <c r="J54" s="10">
        <f t="shared" si="0"/>
        <v>12738.739999999991</v>
      </c>
      <c r="K54" s="6">
        <f t="shared" si="1"/>
        <v>0.9365</v>
      </c>
      <c r="P54">
        <f>IF((MAX($P$4:P53)+1)&gt;'Data (2)'!$A$1,"",MAX($P$4:P53)+1)</f>
        <v>50</v>
      </c>
    </row>
    <row r="55" spans="1:16" x14ac:dyDescent="0.2">
      <c r="A55" s="11">
        <f>IF(J55="","",RANK(J55,$J$5:$J$500)+COUNTIF($J$3:J54,J55))</f>
        <v>4</v>
      </c>
      <c r="B55" t="str">
        <f>IF($P55="","",VLOOKUP($P55,'Data (2)'!$A$4:$V$2000,'Data (2)'!$E$2,FALSE))</f>
        <v>A</v>
      </c>
      <c r="C55" t="str">
        <f>IF($P55="","",VLOOKUP($P55,'Data (2)'!$A$4:$V$2000,'Data (2)'!$F$2,FALSE))</f>
        <v>GENERAL FUND</v>
      </c>
      <c r="D55" t="str">
        <f>IF($P55="","",VLOOKUP($P55,'Data (2)'!$A$4:$V$2000,'Data (2)'!$G$2,FALSE))</f>
        <v>5630</v>
      </c>
      <c r="E55" t="str">
        <f>IF($P55="","",VLOOKUP($P55,'Data (2)'!$A$4:$V$2000,'Data (2)'!$H$2,FALSE))</f>
        <v>TRANSPORTATION</v>
      </c>
      <c r="F55" t="str">
        <f>IF($P55="","",VLOOKUP($P55,'Data (2)'!$A$4:$V$2000,'Data (2)'!$I$2,FALSE))</f>
        <v>4000</v>
      </c>
      <c r="G55" t="str">
        <f>IF($P55="","",VLOOKUP($P55,'Data (2)'!$A$4:$V$2000,'Data (2)'!$J$2,FALSE))</f>
        <v>CONTRACTUAL EXPENSES</v>
      </c>
      <c r="H55" s="10">
        <f>IF($P55="","",VLOOKUP($P55,'Data (2)'!$A$4:$V$2000,'Data (2)'!$K$2,FALSE))</f>
        <v>1325790</v>
      </c>
      <c r="I55" s="10">
        <f>IF($P55="","",VLOOKUP($P55,'Data (2)'!$A$4:$V$2000,'Data (2)'!$M$2,FALSE)+VLOOKUP($P55,'Data (2)'!$A$4:$V$2000,'Data (2)'!$O$2,FALSE))</f>
        <v>951260.45000000019</v>
      </c>
      <c r="J55" s="10">
        <f t="shared" si="0"/>
        <v>374529.54999999981</v>
      </c>
      <c r="K55" s="6">
        <f t="shared" si="1"/>
        <v>0.71750000000000003</v>
      </c>
      <c r="P55">
        <f>IF((MAX($P$4:P54)+1)&gt;'Data (2)'!$A$1,"",MAX($P$4:P54)+1)</f>
        <v>51</v>
      </c>
    </row>
    <row r="56" spans="1:16" x14ac:dyDescent="0.2">
      <c r="A56" s="11">
        <f>IF(J56="","",RANK(J56,$J$5:$J$500)+COUNTIF($J$3:J55,J56))</f>
        <v>7</v>
      </c>
      <c r="B56" t="str">
        <f>IF($P56="","",VLOOKUP($P56,'Data (2)'!$A$4:$V$2000,'Data (2)'!$E$2,FALSE))</f>
        <v>A</v>
      </c>
      <c r="C56" t="str">
        <f>IF($P56="","",VLOOKUP($P56,'Data (2)'!$A$4:$V$2000,'Data (2)'!$F$2,FALSE))</f>
        <v>GENERAL FUND</v>
      </c>
      <c r="D56" t="str">
        <f>IF($P56="","",VLOOKUP($P56,'Data (2)'!$A$4:$V$2000,'Data (2)'!$G$2,FALSE))</f>
        <v>6010</v>
      </c>
      <c r="E56" t="str">
        <f>IF($P56="","",VLOOKUP($P56,'Data (2)'!$A$4:$V$2000,'Data (2)'!$H$2,FALSE))</f>
        <v>SOCIAL SERVICES ADMIN</v>
      </c>
      <c r="F56" t="str">
        <f>IF($P56="","",VLOOKUP($P56,'Data (2)'!$A$4:$V$2000,'Data (2)'!$I$2,FALSE))</f>
        <v>1000</v>
      </c>
      <c r="G56" t="str">
        <f>IF($P56="","",VLOOKUP($P56,'Data (2)'!$A$4:$V$2000,'Data (2)'!$J$2,FALSE))</f>
        <v>PERSONAL SERVICES</v>
      </c>
      <c r="H56" s="10">
        <f>IF($P56="","",VLOOKUP($P56,'Data (2)'!$A$4:$V$2000,'Data (2)'!$K$2,FALSE))</f>
        <v>3640538</v>
      </c>
      <c r="I56" s="10">
        <f>IF($P56="","",VLOOKUP($P56,'Data (2)'!$A$4:$V$2000,'Data (2)'!$M$2,FALSE)+VLOOKUP($P56,'Data (2)'!$A$4:$V$2000,'Data (2)'!$O$2,FALSE))</f>
        <v>3422629.419999999</v>
      </c>
      <c r="J56" s="10">
        <f t="shared" si="0"/>
        <v>217908.58000000101</v>
      </c>
      <c r="K56" s="6">
        <f t="shared" si="1"/>
        <v>0.94010000000000005</v>
      </c>
      <c r="P56">
        <f>IF((MAX($P$4:P55)+1)&gt;'Data (2)'!$A$1,"",MAX($P$4:P55)+1)</f>
        <v>52</v>
      </c>
    </row>
    <row r="57" spans="1:16" x14ac:dyDescent="0.2">
      <c r="A57" s="11">
        <f>IF(J57="","",RANK(J57,$J$5:$J$500)+COUNTIF($J$3:J56,J57))</f>
        <v>71</v>
      </c>
      <c r="B57" t="str">
        <f>IF($P57="","",VLOOKUP($P57,'Data (2)'!$A$4:$V$2000,'Data (2)'!$E$2,FALSE))</f>
        <v>A</v>
      </c>
      <c r="C57" t="str">
        <f>IF($P57="","",VLOOKUP($P57,'Data (2)'!$A$4:$V$2000,'Data (2)'!$F$2,FALSE))</f>
        <v>GENERAL FUND</v>
      </c>
      <c r="D57" t="str">
        <f>IF($P57="","",VLOOKUP($P57,'Data (2)'!$A$4:$V$2000,'Data (2)'!$G$2,FALSE))</f>
        <v>6010</v>
      </c>
      <c r="E57" t="str">
        <f>IF($P57="","",VLOOKUP($P57,'Data (2)'!$A$4:$V$2000,'Data (2)'!$H$2,FALSE))</f>
        <v>SOCIAL SERVICES ADMIN</v>
      </c>
      <c r="F57" t="str">
        <f>IF($P57="","",VLOOKUP($P57,'Data (2)'!$A$4:$V$2000,'Data (2)'!$I$2,FALSE))</f>
        <v>2000</v>
      </c>
      <c r="G57" t="str">
        <f>IF($P57="","",VLOOKUP($P57,'Data (2)'!$A$4:$V$2000,'Data (2)'!$J$2,FALSE))</f>
        <v>EQUIPMENT</v>
      </c>
      <c r="H57" s="10">
        <f>IF($P57="","",VLOOKUP($P57,'Data (2)'!$A$4:$V$2000,'Data (2)'!$K$2,FALSE))</f>
        <v>54000</v>
      </c>
      <c r="I57" s="10">
        <f>IF($P57="","",VLOOKUP($P57,'Data (2)'!$A$4:$V$2000,'Data (2)'!$M$2,FALSE)+VLOOKUP($P57,'Data (2)'!$A$4:$V$2000,'Data (2)'!$O$2,FALSE))</f>
        <v>141225.88</v>
      </c>
      <c r="J57" s="10">
        <f t="shared" si="0"/>
        <v>-87225.88</v>
      </c>
      <c r="K57" s="6">
        <f t="shared" si="1"/>
        <v>2.6153</v>
      </c>
      <c r="P57">
        <f>IF((MAX($P$4:P56)+1)&gt;'Data (2)'!$A$1,"",MAX($P$4:P56)+1)</f>
        <v>53</v>
      </c>
    </row>
    <row r="58" spans="1:16" x14ac:dyDescent="0.2">
      <c r="A58" s="11">
        <f>IF(J58="","",RANK(J58,$J$5:$J$500)+COUNTIF($J$3:J57,J58))</f>
        <v>73</v>
      </c>
      <c r="B58" t="str">
        <f>IF($P58="","",VLOOKUP($P58,'Data (2)'!$A$4:$V$2000,'Data (2)'!$E$2,FALSE))</f>
        <v>A</v>
      </c>
      <c r="C58" t="str">
        <f>IF($P58="","",VLOOKUP($P58,'Data (2)'!$A$4:$V$2000,'Data (2)'!$F$2,FALSE))</f>
        <v>GENERAL FUND</v>
      </c>
      <c r="D58" t="str">
        <f>IF($P58="","",VLOOKUP($P58,'Data (2)'!$A$4:$V$2000,'Data (2)'!$G$2,FALSE))</f>
        <v>6010</v>
      </c>
      <c r="E58" t="str">
        <f>IF($P58="","",VLOOKUP($P58,'Data (2)'!$A$4:$V$2000,'Data (2)'!$H$2,FALSE))</f>
        <v>SOCIAL SERVICES ADMIN</v>
      </c>
      <c r="F58" t="str">
        <f>IF($P58="","",VLOOKUP($P58,'Data (2)'!$A$4:$V$2000,'Data (2)'!$I$2,FALSE))</f>
        <v>4000</v>
      </c>
      <c r="G58" t="str">
        <f>IF($P58="","",VLOOKUP($P58,'Data (2)'!$A$4:$V$2000,'Data (2)'!$J$2,FALSE))</f>
        <v>CONTRACTUAL EXPENSES</v>
      </c>
      <c r="H58" s="10">
        <f>IF($P58="","",VLOOKUP($P58,'Data (2)'!$A$4:$V$2000,'Data (2)'!$K$2,FALSE))</f>
        <v>500326</v>
      </c>
      <c r="I58" s="10">
        <f>IF($P58="","",VLOOKUP($P58,'Data (2)'!$A$4:$V$2000,'Data (2)'!$M$2,FALSE)+VLOOKUP($P58,'Data (2)'!$A$4:$V$2000,'Data (2)'!$O$2,FALSE))</f>
        <v>597944.47999999986</v>
      </c>
      <c r="J58" s="10">
        <f t="shared" si="0"/>
        <v>-97618.479999999865</v>
      </c>
      <c r="K58" s="6">
        <f t="shared" si="1"/>
        <v>1.1951000000000001</v>
      </c>
      <c r="P58">
        <f>IF((MAX($P$4:P57)+1)&gt;'Data (2)'!$A$1,"",MAX($P$4:P57)+1)</f>
        <v>54</v>
      </c>
    </row>
    <row r="59" spans="1:16" x14ac:dyDescent="0.2">
      <c r="A59" s="11">
        <f>IF(J59="","",RANK(J59,$J$5:$J$500)+COUNTIF($J$3:J58,J59))</f>
        <v>10</v>
      </c>
      <c r="B59" t="str">
        <f>IF($P59="","",VLOOKUP($P59,'Data (2)'!$A$4:$V$2000,'Data (2)'!$E$2,FALSE))</f>
        <v>A</v>
      </c>
      <c r="C59" t="str">
        <f>IF($P59="","",VLOOKUP($P59,'Data (2)'!$A$4:$V$2000,'Data (2)'!$F$2,FALSE))</f>
        <v>GENERAL FUND</v>
      </c>
      <c r="D59" t="str">
        <f>IF($P59="","",VLOOKUP($P59,'Data (2)'!$A$4:$V$2000,'Data (2)'!$G$2,FALSE))</f>
        <v>6055</v>
      </c>
      <c r="E59" t="str">
        <f>IF($P59="","",VLOOKUP($P59,'Data (2)'!$A$4:$V$2000,'Data (2)'!$H$2,FALSE))</f>
        <v>DAY CARE</v>
      </c>
      <c r="F59" t="str">
        <f>IF($P59="","",VLOOKUP($P59,'Data (2)'!$A$4:$V$2000,'Data (2)'!$I$2,FALSE))</f>
        <v>4000</v>
      </c>
      <c r="G59" t="str">
        <f>IF($P59="","",VLOOKUP($P59,'Data (2)'!$A$4:$V$2000,'Data (2)'!$J$2,FALSE))</f>
        <v>CONTRACTUAL EXPENSES</v>
      </c>
      <c r="H59" s="10">
        <f>IF($P59="","",VLOOKUP($P59,'Data (2)'!$A$4:$V$2000,'Data (2)'!$K$2,FALSE))</f>
        <v>400000</v>
      </c>
      <c r="I59" s="10">
        <f>IF($P59="","",VLOOKUP($P59,'Data (2)'!$A$4:$V$2000,'Data (2)'!$M$2,FALSE)+VLOOKUP($P59,'Data (2)'!$A$4:$V$2000,'Data (2)'!$O$2,FALSE))</f>
        <v>254501.64</v>
      </c>
      <c r="J59" s="10">
        <f t="shared" si="0"/>
        <v>145498.35999999999</v>
      </c>
      <c r="K59" s="6">
        <f t="shared" si="1"/>
        <v>0.63629999999999998</v>
      </c>
      <c r="P59">
        <f>IF((MAX($P$4:P58)+1)&gt;'Data (2)'!$A$1,"",MAX($P$4:P58)+1)</f>
        <v>55</v>
      </c>
    </row>
    <row r="60" spans="1:16" x14ac:dyDescent="0.2">
      <c r="A60" s="11">
        <f>IF(J60="","",RANK(J60,$J$5:$J$500)+COUNTIF($J$3:J59,J60))</f>
        <v>59</v>
      </c>
      <c r="B60" t="str">
        <f>IF($P60="","",VLOOKUP($P60,'Data (2)'!$A$4:$V$2000,'Data (2)'!$E$2,FALSE))</f>
        <v>A</v>
      </c>
      <c r="C60" t="str">
        <f>IF($P60="","",VLOOKUP($P60,'Data (2)'!$A$4:$V$2000,'Data (2)'!$F$2,FALSE))</f>
        <v>GENERAL FUND</v>
      </c>
      <c r="D60" t="str">
        <f>IF($P60="","",VLOOKUP($P60,'Data (2)'!$A$4:$V$2000,'Data (2)'!$G$2,FALSE))</f>
        <v>6101</v>
      </c>
      <c r="E60" t="str">
        <f>IF($P60="","",VLOOKUP($P60,'Data (2)'!$A$4:$V$2000,'Data (2)'!$H$2,FALSE))</f>
        <v>MEDICAL ASSISTANCE - DSS</v>
      </c>
      <c r="F60" t="str">
        <f>IF($P60="","",VLOOKUP($P60,'Data (2)'!$A$4:$V$2000,'Data (2)'!$I$2,FALSE))</f>
        <v>4000</v>
      </c>
      <c r="G60" t="str">
        <f>IF($P60="","",VLOOKUP($P60,'Data (2)'!$A$4:$V$2000,'Data (2)'!$J$2,FALSE))</f>
        <v>CONTRACTUAL EXPENSES</v>
      </c>
      <c r="H60" s="10">
        <f>IF($P60="","",VLOOKUP($P60,'Data (2)'!$A$4:$V$2000,'Data (2)'!$K$2,FALSE))</f>
        <v>0</v>
      </c>
      <c r="I60" s="10">
        <f>IF($P60="","",VLOOKUP($P60,'Data (2)'!$A$4:$V$2000,'Data (2)'!$M$2,FALSE)+VLOOKUP($P60,'Data (2)'!$A$4:$V$2000,'Data (2)'!$O$2,FALSE))</f>
        <v>24290.799999999999</v>
      </c>
      <c r="J60" s="10">
        <f t="shared" si="0"/>
        <v>-24290.799999999999</v>
      </c>
      <c r="K60" s="6">
        <f t="shared" si="1"/>
        <v>0</v>
      </c>
      <c r="P60">
        <f>IF((MAX($P$4:P59)+1)&gt;'Data (2)'!$A$1,"",MAX($P$4:P59)+1)</f>
        <v>56</v>
      </c>
    </row>
    <row r="61" spans="1:16" x14ac:dyDescent="0.2">
      <c r="A61" s="11">
        <f>IF(J61="","",RANK(J61,$J$5:$J$500)+COUNTIF($J$3:J60,J61))</f>
        <v>26</v>
      </c>
      <c r="B61" t="str">
        <f>IF($P61="","",VLOOKUP($P61,'Data (2)'!$A$4:$V$2000,'Data (2)'!$E$2,FALSE))</f>
        <v>A</v>
      </c>
      <c r="C61" t="str">
        <f>IF($P61="","",VLOOKUP($P61,'Data (2)'!$A$4:$V$2000,'Data (2)'!$F$2,FALSE))</f>
        <v>GENERAL FUND</v>
      </c>
      <c r="D61" t="str">
        <f>IF($P61="","",VLOOKUP($P61,'Data (2)'!$A$4:$V$2000,'Data (2)'!$G$2,FALSE))</f>
        <v>6102</v>
      </c>
      <c r="E61" t="str">
        <f>IF($P61="","",VLOOKUP($P61,'Data (2)'!$A$4:$V$2000,'Data (2)'!$H$2,FALSE))</f>
        <v>MEDICAL ASSISTANCE - MMIS</v>
      </c>
      <c r="F61" t="str">
        <f>IF($P61="","",VLOOKUP($P61,'Data (2)'!$A$4:$V$2000,'Data (2)'!$I$2,FALSE))</f>
        <v>4000</v>
      </c>
      <c r="G61" t="str">
        <f>IF($P61="","",VLOOKUP($P61,'Data (2)'!$A$4:$V$2000,'Data (2)'!$J$2,FALSE))</f>
        <v>CONTRACTUAL EXPENSES</v>
      </c>
      <c r="H61" s="10">
        <f>IF($P61="","",VLOOKUP($P61,'Data (2)'!$A$4:$V$2000,'Data (2)'!$K$2,FALSE))</f>
        <v>5518136</v>
      </c>
      <c r="I61" s="10">
        <f>IF($P61="","",VLOOKUP($P61,'Data (2)'!$A$4:$V$2000,'Data (2)'!$M$2,FALSE)+VLOOKUP($P61,'Data (2)'!$A$4:$V$2000,'Data (2)'!$O$2,FALSE))</f>
        <v>5480423</v>
      </c>
      <c r="J61" s="10">
        <f t="shared" si="0"/>
        <v>37713</v>
      </c>
      <c r="K61" s="6">
        <f t="shared" si="1"/>
        <v>0.99319999999999997</v>
      </c>
      <c r="P61">
        <f>IF((MAX($P$4:P60)+1)&gt;'Data (2)'!$A$1,"",MAX($P$4:P60)+1)</f>
        <v>57</v>
      </c>
    </row>
    <row r="62" spans="1:16" x14ac:dyDescent="0.2">
      <c r="A62" s="11">
        <f>IF(J62="","",RANK(J62,$J$5:$J$500)+COUNTIF($J$3:J61,J62))</f>
        <v>53</v>
      </c>
      <c r="B62" t="str">
        <f>IF($P62="","",VLOOKUP($P62,'Data (2)'!$A$4:$V$2000,'Data (2)'!$E$2,FALSE))</f>
        <v>A</v>
      </c>
      <c r="C62" t="str">
        <f>IF($P62="","",VLOOKUP($P62,'Data (2)'!$A$4:$V$2000,'Data (2)'!$F$2,FALSE))</f>
        <v>GENERAL FUND</v>
      </c>
      <c r="D62" t="str">
        <f>IF($P62="","",VLOOKUP($P62,'Data (2)'!$A$4:$V$2000,'Data (2)'!$G$2,FALSE))</f>
        <v>6109</v>
      </c>
      <c r="E62" t="str">
        <f>IF($P62="","",VLOOKUP($P62,'Data (2)'!$A$4:$V$2000,'Data (2)'!$H$2,FALSE))</f>
        <v>TEMP ASSISTANCE NEEDY FAMILY</v>
      </c>
      <c r="F62" t="str">
        <f>IF($P62="","",VLOOKUP($P62,'Data (2)'!$A$4:$V$2000,'Data (2)'!$I$2,FALSE))</f>
        <v>4000</v>
      </c>
      <c r="G62" t="str">
        <f>IF($P62="","",VLOOKUP($P62,'Data (2)'!$A$4:$V$2000,'Data (2)'!$J$2,FALSE))</f>
        <v>CONTRACTUAL EXPENSES</v>
      </c>
      <c r="H62" s="10">
        <f>IF($P62="","",VLOOKUP($P62,'Data (2)'!$A$4:$V$2000,'Data (2)'!$K$2,FALSE))</f>
        <v>2700000</v>
      </c>
      <c r="I62" s="10">
        <f>IF($P62="","",VLOOKUP($P62,'Data (2)'!$A$4:$V$2000,'Data (2)'!$M$2,FALSE)+VLOOKUP($P62,'Data (2)'!$A$4:$V$2000,'Data (2)'!$O$2,FALSE))</f>
        <v>2720306.11</v>
      </c>
      <c r="J62" s="10">
        <f t="shared" si="0"/>
        <v>-20306.10999999987</v>
      </c>
      <c r="K62" s="6">
        <f t="shared" si="1"/>
        <v>1.0075000000000001</v>
      </c>
      <c r="P62">
        <f>IF((MAX($P$4:P61)+1)&gt;'Data (2)'!$A$1,"",MAX($P$4:P61)+1)</f>
        <v>58</v>
      </c>
    </row>
    <row r="63" spans="1:16" x14ac:dyDescent="0.2">
      <c r="A63" s="11">
        <f>IF(J63="","",RANK(J63,$J$5:$J$500)+COUNTIF($J$3:J62,J63))</f>
        <v>6</v>
      </c>
      <c r="B63" t="str">
        <f>IF($P63="","",VLOOKUP($P63,'Data (2)'!$A$4:$V$2000,'Data (2)'!$E$2,FALSE))</f>
        <v>A</v>
      </c>
      <c r="C63" t="str">
        <f>IF($P63="","",VLOOKUP($P63,'Data (2)'!$A$4:$V$2000,'Data (2)'!$F$2,FALSE))</f>
        <v>GENERAL FUND</v>
      </c>
      <c r="D63" t="str">
        <f>IF($P63="","",VLOOKUP($P63,'Data (2)'!$A$4:$V$2000,'Data (2)'!$G$2,FALSE))</f>
        <v>6119</v>
      </c>
      <c r="E63" t="str">
        <f>IF($P63="","",VLOOKUP($P63,'Data (2)'!$A$4:$V$2000,'Data (2)'!$H$2,FALSE))</f>
        <v>FOSTER CARE - RM &amp; BOARD</v>
      </c>
      <c r="F63" t="str">
        <f>IF($P63="","",VLOOKUP($P63,'Data (2)'!$A$4:$V$2000,'Data (2)'!$I$2,FALSE))</f>
        <v>4000</v>
      </c>
      <c r="G63" t="str">
        <f>IF($P63="","",VLOOKUP($P63,'Data (2)'!$A$4:$V$2000,'Data (2)'!$J$2,FALSE))</f>
        <v>CONTRACTUAL EXPENSES</v>
      </c>
      <c r="H63" s="10">
        <f>IF($P63="","",VLOOKUP($P63,'Data (2)'!$A$4:$V$2000,'Data (2)'!$K$2,FALSE))</f>
        <v>1773000</v>
      </c>
      <c r="I63" s="10">
        <f>IF($P63="","",VLOOKUP($P63,'Data (2)'!$A$4:$V$2000,'Data (2)'!$M$2,FALSE)+VLOOKUP($P63,'Data (2)'!$A$4:$V$2000,'Data (2)'!$O$2,FALSE))</f>
        <v>1438821.22</v>
      </c>
      <c r="J63" s="10">
        <f t="shared" si="0"/>
        <v>334178.78000000003</v>
      </c>
      <c r="K63" s="6">
        <f t="shared" si="1"/>
        <v>0.8115</v>
      </c>
      <c r="P63">
        <f>IF((MAX($P$4:P62)+1)&gt;'Data (2)'!$A$1,"",MAX($P$4:P62)+1)</f>
        <v>59</v>
      </c>
    </row>
    <row r="64" spans="1:16" x14ac:dyDescent="0.2">
      <c r="A64" s="11">
        <f>IF(J64="","",RANK(J64,$J$5:$J$500)+COUNTIF($J$3:J63,J64))</f>
        <v>75</v>
      </c>
      <c r="B64" t="str">
        <f>IF($P64="","",VLOOKUP($P64,'Data (2)'!$A$4:$V$2000,'Data (2)'!$E$2,FALSE))</f>
        <v>A</v>
      </c>
      <c r="C64" t="str">
        <f>IF($P64="","",VLOOKUP($P64,'Data (2)'!$A$4:$V$2000,'Data (2)'!$F$2,FALSE))</f>
        <v>GENERAL FUND</v>
      </c>
      <c r="D64" t="str">
        <f>IF($P64="","",VLOOKUP($P64,'Data (2)'!$A$4:$V$2000,'Data (2)'!$G$2,FALSE))</f>
        <v>6123</v>
      </c>
      <c r="E64" t="str">
        <f>IF($P64="","",VLOOKUP($P64,'Data (2)'!$A$4:$V$2000,'Data (2)'!$H$2,FALSE))</f>
        <v>JUVENILE DEL. FOSTER CARE</v>
      </c>
      <c r="F64" t="str">
        <f>IF($P64="","",VLOOKUP($P64,'Data (2)'!$A$4:$V$2000,'Data (2)'!$I$2,FALSE))</f>
        <v>4000</v>
      </c>
      <c r="G64" t="str">
        <f>IF($P64="","",VLOOKUP($P64,'Data (2)'!$A$4:$V$2000,'Data (2)'!$J$2,FALSE))</f>
        <v>CONTRACTUAL EXPENSES</v>
      </c>
      <c r="H64" s="10">
        <f>IF($P64="","",VLOOKUP($P64,'Data (2)'!$A$4:$V$2000,'Data (2)'!$K$2,FALSE))</f>
        <v>102000</v>
      </c>
      <c r="I64" s="10">
        <f>IF($P64="","",VLOOKUP($P64,'Data (2)'!$A$4:$V$2000,'Data (2)'!$M$2,FALSE)+VLOOKUP($P64,'Data (2)'!$A$4:$V$2000,'Data (2)'!$O$2,FALSE))</f>
        <v>225429.33</v>
      </c>
      <c r="J64" s="10">
        <f t="shared" si="0"/>
        <v>-123429.32999999999</v>
      </c>
      <c r="K64" s="6">
        <f t="shared" si="1"/>
        <v>2.2101000000000002</v>
      </c>
      <c r="P64">
        <f>IF((MAX($P$4:P63)+1)&gt;'Data (2)'!$A$1,"",MAX($P$4:P63)+1)</f>
        <v>60</v>
      </c>
    </row>
    <row r="65" spans="1:16" x14ac:dyDescent="0.2">
      <c r="A65" s="11">
        <f>IF(J65="","",RANK(J65,$J$5:$J$500)+COUNTIF($J$3:J64,J65))</f>
        <v>11</v>
      </c>
      <c r="B65" t="str">
        <f>IF($P65="","",VLOOKUP($P65,'Data (2)'!$A$4:$V$2000,'Data (2)'!$E$2,FALSE))</f>
        <v>A</v>
      </c>
      <c r="C65" t="str">
        <f>IF($P65="","",VLOOKUP($P65,'Data (2)'!$A$4:$V$2000,'Data (2)'!$F$2,FALSE))</f>
        <v>GENERAL FUND</v>
      </c>
      <c r="D65" t="str">
        <f>IF($P65="","",VLOOKUP($P65,'Data (2)'!$A$4:$V$2000,'Data (2)'!$G$2,FALSE))</f>
        <v>6129</v>
      </c>
      <c r="E65" t="str">
        <f>IF($P65="","",VLOOKUP($P65,'Data (2)'!$A$4:$V$2000,'Data (2)'!$H$2,FALSE))</f>
        <v>STATE TRAINING SCHOOL</v>
      </c>
      <c r="F65" t="str">
        <f>IF($P65="","",VLOOKUP($P65,'Data (2)'!$A$4:$V$2000,'Data (2)'!$I$2,FALSE))</f>
        <v>4000</v>
      </c>
      <c r="G65" t="str">
        <f>IF($P65="","",VLOOKUP($P65,'Data (2)'!$A$4:$V$2000,'Data (2)'!$J$2,FALSE))</f>
        <v>CONTRACTUAL EXPENSES</v>
      </c>
      <c r="H65" s="10">
        <f>IF($P65="","",VLOOKUP($P65,'Data (2)'!$A$4:$V$2000,'Data (2)'!$K$2,FALSE))</f>
        <v>200000</v>
      </c>
      <c r="I65" s="10">
        <f>IF($P65="","",VLOOKUP($P65,'Data (2)'!$A$4:$V$2000,'Data (2)'!$M$2,FALSE)+VLOOKUP($P65,'Data (2)'!$A$4:$V$2000,'Data (2)'!$O$2,FALSE))</f>
        <v>54970.94</v>
      </c>
      <c r="J65" s="10">
        <f t="shared" si="0"/>
        <v>145029.06</v>
      </c>
      <c r="K65" s="6">
        <f t="shared" si="1"/>
        <v>0.27489999999999998</v>
      </c>
      <c r="P65">
        <f>IF((MAX($P$4:P64)+1)&gt;'Data (2)'!$A$1,"",MAX($P$4:P64)+1)</f>
        <v>61</v>
      </c>
    </row>
    <row r="66" spans="1:16" x14ac:dyDescent="0.2">
      <c r="A66" s="11">
        <f>IF(J66="","",RANK(J66,$J$5:$J$500)+COUNTIF($J$3:J65,J66))</f>
        <v>8</v>
      </c>
      <c r="B66" t="str">
        <f>IF($P66="","",VLOOKUP($P66,'Data (2)'!$A$4:$V$2000,'Data (2)'!$E$2,FALSE))</f>
        <v>A</v>
      </c>
      <c r="C66" t="str">
        <f>IF($P66="","",VLOOKUP($P66,'Data (2)'!$A$4:$V$2000,'Data (2)'!$F$2,FALSE))</f>
        <v>GENERAL FUND</v>
      </c>
      <c r="D66" t="str">
        <f>IF($P66="","",VLOOKUP($P66,'Data (2)'!$A$4:$V$2000,'Data (2)'!$G$2,FALSE))</f>
        <v>6140</v>
      </c>
      <c r="E66" t="str">
        <f>IF($P66="","",VLOOKUP($P66,'Data (2)'!$A$4:$V$2000,'Data (2)'!$H$2,FALSE))</f>
        <v>SAFETY NET PROGRAM</v>
      </c>
      <c r="F66" t="str">
        <f>IF($P66="","",VLOOKUP($P66,'Data (2)'!$A$4:$V$2000,'Data (2)'!$I$2,FALSE))</f>
        <v>4000</v>
      </c>
      <c r="G66" t="str">
        <f>IF($P66="","",VLOOKUP($P66,'Data (2)'!$A$4:$V$2000,'Data (2)'!$J$2,FALSE))</f>
        <v>CONTRACTUAL EXPENSES</v>
      </c>
      <c r="H66" s="10">
        <f>IF($P66="","",VLOOKUP($P66,'Data (2)'!$A$4:$V$2000,'Data (2)'!$K$2,FALSE))</f>
        <v>750000</v>
      </c>
      <c r="I66" s="10">
        <f>IF($P66="","",VLOOKUP($P66,'Data (2)'!$A$4:$V$2000,'Data (2)'!$M$2,FALSE)+VLOOKUP($P66,'Data (2)'!$A$4:$V$2000,'Data (2)'!$O$2,FALSE))</f>
        <v>581508.28</v>
      </c>
      <c r="J66" s="10">
        <f t="shared" si="0"/>
        <v>168491.71999999997</v>
      </c>
      <c r="K66" s="6">
        <f t="shared" si="1"/>
        <v>0.77529999999999999</v>
      </c>
      <c r="P66">
        <f>IF((MAX($P$4:P65)+1)&gt;'Data (2)'!$A$1,"",MAX($P$4:P65)+1)</f>
        <v>62</v>
      </c>
    </row>
    <row r="67" spans="1:16" x14ac:dyDescent="0.2">
      <c r="A67" s="11">
        <f>IF(J67="","",RANK(J67,$J$5:$J$500)+COUNTIF($J$3:J66,J67))</f>
        <v>66</v>
      </c>
      <c r="B67" t="str">
        <f>IF($P67="","",VLOOKUP($P67,'Data (2)'!$A$4:$V$2000,'Data (2)'!$E$2,FALSE))</f>
        <v>A</v>
      </c>
      <c r="C67" t="str">
        <f>IF($P67="","",VLOOKUP($P67,'Data (2)'!$A$4:$V$2000,'Data (2)'!$F$2,FALSE))</f>
        <v>GENERAL FUND</v>
      </c>
      <c r="D67" t="str">
        <f>IF($P67="","",VLOOKUP($P67,'Data (2)'!$A$4:$V$2000,'Data (2)'!$G$2,FALSE))</f>
        <v>6142</v>
      </c>
      <c r="E67" t="str">
        <f>IF($P67="","",VLOOKUP($P67,'Data (2)'!$A$4:$V$2000,'Data (2)'!$H$2,FALSE))</f>
        <v>EMERGENCY ASSISTANCE-ADULTS</v>
      </c>
      <c r="F67" t="str">
        <f>IF($P67="","",VLOOKUP($P67,'Data (2)'!$A$4:$V$2000,'Data (2)'!$I$2,FALSE))</f>
        <v>4000</v>
      </c>
      <c r="G67" t="str">
        <f>IF($P67="","",VLOOKUP($P67,'Data (2)'!$A$4:$V$2000,'Data (2)'!$J$2,FALSE))</f>
        <v>CONTRACTUAL EXPENSES</v>
      </c>
      <c r="H67" s="10">
        <f>IF($P67="","",VLOOKUP($P67,'Data (2)'!$A$4:$V$2000,'Data (2)'!$K$2,FALSE))</f>
        <v>75000</v>
      </c>
      <c r="I67" s="10">
        <f>IF($P67="","",VLOOKUP($P67,'Data (2)'!$A$4:$V$2000,'Data (2)'!$M$2,FALSE)+VLOOKUP($P67,'Data (2)'!$A$4:$V$2000,'Data (2)'!$O$2,FALSE))</f>
        <v>126715.87</v>
      </c>
      <c r="J67" s="10">
        <f t="shared" si="0"/>
        <v>-51715.869999999995</v>
      </c>
      <c r="K67" s="6">
        <f t="shared" si="1"/>
        <v>1.6895</v>
      </c>
      <c r="P67">
        <f>IF((MAX($P$4:P66)+1)&gt;'Data (2)'!$A$1,"",MAX($P$4:P66)+1)</f>
        <v>63</v>
      </c>
    </row>
    <row r="68" spans="1:16" x14ac:dyDescent="0.2">
      <c r="A68" s="11">
        <f>IF(J68="","",RANK(J68,$J$5:$J$500)+COUNTIF($J$3:J67,J68))</f>
        <v>46</v>
      </c>
      <c r="B68" t="str">
        <f>IF($P68="","",VLOOKUP($P68,'Data (2)'!$A$4:$V$2000,'Data (2)'!$E$2,FALSE))</f>
        <v>A</v>
      </c>
      <c r="C68" t="str">
        <f>IF($P68="","",VLOOKUP($P68,'Data (2)'!$A$4:$V$2000,'Data (2)'!$F$2,FALSE))</f>
        <v>GENERAL FUND</v>
      </c>
      <c r="D68" t="str">
        <f>IF($P68="","",VLOOKUP($P68,'Data (2)'!$A$4:$V$2000,'Data (2)'!$G$2,FALSE))</f>
        <v>6410</v>
      </c>
      <c r="E68" t="str">
        <f>IF($P68="","",VLOOKUP($P68,'Data (2)'!$A$4:$V$2000,'Data (2)'!$H$2,FALSE))</f>
        <v>PUBLICITY</v>
      </c>
      <c r="F68" t="str">
        <f>IF($P68="","",VLOOKUP($P68,'Data (2)'!$A$4:$V$2000,'Data (2)'!$I$2,FALSE))</f>
        <v>4000</v>
      </c>
      <c r="G68" t="str">
        <f>IF($P68="","",VLOOKUP($P68,'Data (2)'!$A$4:$V$2000,'Data (2)'!$J$2,FALSE))</f>
        <v>CONTRACTUAL EXPENSES</v>
      </c>
      <c r="H68" s="10">
        <f>IF($P68="","",VLOOKUP($P68,'Data (2)'!$A$4:$V$2000,'Data (2)'!$K$2,FALSE))</f>
        <v>122850</v>
      </c>
      <c r="I68" s="10">
        <f>IF($P68="","",VLOOKUP($P68,'Data (2)'!$A$4:$V$2000,'Data (2)'!$M$2,FALSE)+VLOOKUP($P68,'Data (2)'!$A$4:$V$2000,'Data (2)'!$O$2,FALSE))</f>
        <v>138776</v>
      </c>
      <c r="J68" s="10">
        <f t="shared" si="0"/>
        <v>-15926</v>
      </c>
      <c r="K68" s="6">
        <f t="shared" si="1"/>
        <v>1.1295999999999999</v>
      </c>
      <c r="P68">
        <f>IF((MAX($P$4:P67)+1)&gt;'Data (2)'!$A$1,"",MAX($P$4:P67)+1)</f>
        <v>64</v>
      </c>
    </row>
    <row r="69" spans="1:16" x14ac:dyDescent="0.2">
      <c r="A69" s="11">
        <f>IF(J69="","",RANK(J69,$J$5:$J$500)+COUNTIF($J$3:J68,J69))</f>
        <v>51</v>
      </c>
      <c r="B69" t="str">
        <f>IF($P69="","",VLOOKUP($P69,'Data (2)'!$A$4:$V$2000,'Data (2)'!$E$2,FALSE))</f>
        <v>A</v>
      </c>
      <c r="C69" t="str">
        <f>IF($P69="","",VLOOKUP($P69,'Data (2)'!$A$4:$V$2000,'Data (2)'!$F$2,FALSE))</f>
        <v>GENERAL FUND</v>
      </c>
      <c r="D69" t="str">
        <f>IF($P69="","",VLOOKUP($P69,'Data (2)'!$A$4:$V$2000,'Data (2)'!$G$2,FALSE))</f>
        <v>6510</v>
      </c>
      <c r="E69" t="str">
        <f>IF($P69="","",VLOOKUP($P69,'Data (2)'!$A$4:$V$2000,'Data (2)'!$H$2,FALSE))</f>
        <v>VETERANS SERVICES</v>
      </c>
      <c r="F69" t="str">
        <f>IF($P69="","",VLOOKUP($P69,'Data (2)'!$A$4:$V$2000,'Data (2)'!$I$2,FALSE))</f>
        <v>1000</v>
      </c>
      <c r="G69" t="str">
        <f>IF($P69="","",VLOOKUP($P69,'Data (2)'!$A$4:$V$2000,'Data (2)'!$J$2,FALSE))</f>
        <v>PERSONAL SERVICES</v>
      </c>
      <c r="H69" s="10">
        <f>IF($P69="","",VLOOKUP($P69,'Data (2)'!$A$4:$V$2000,'Data (2)'!$K$2,FALSE))</f>
        <v>19380</v>
      </c>
      <c r="I69" s="10">
        <f>IF($P69="","",VLOOKUP($P69,'Data (2)'!$A$4:$V$2000,'Data (2)'!$M$2,FALSE)+VLOOKUP($P69,'Data (2)'!$A$4:$V$2000,'Data (2)'!$O$2,FALSE))</f>
        <v>38109.919999999998</v>
      </c>
      <c r="J69" s="10">
        <f t="shared" si="0"/>
        <v>-18729.919999999998</v>
      </c>
      <c r="K69" s="6">
        <f t="shared" si="1"/>
        <v>1.9664999999999999</v>
      </c>
      <c r="P69">
        <f>IF((MAX($P$4:P68)+1)&gt;'Data (2)'!$A$1,"",MAX($P$4:P68)+1)</f>
        <v>65</v>
      </c>
    </row>
    <row r="70" spans="1:16" x14ac:dyDescent="0.2">
      <c r="A70" s="11">
        <f>IF(J70="","",RANK(J70,$J$5:$J$500)+COUNTIF($J$3:J69,J70))</f>
        <v>37</v>
      </c>
      <c r="B70" t="str">
        <f>IF($P70="","",VLOOKUP($P70,'Data (2)'!$A$4:$V$2000,'Data (2)'!$E$2,FALSE))</f>
        <v>A</v>
      </c>
      <c r="C70" t="str">
        <f>IF($P70="","",VLOOKUP($P70,'Data (2)'!$A$4:$V$2000,'Data (2)'!$F$2,FALSE))</f>
        <v>GENERAL FUND</v>
      </c>
      <c r="D70" t="str">
        <f>IF($P70="","",VLOOKUP($P70,'Data (2)'!$A$4:$V$2000,'Data (2)'!$G$2,FALSE))</f>
        <v>6772</v>
      </c>
      <c r="E70" t="str">
        <f>IF($P70="","",VLOOKUP($P70,'Data (2)'!$A$4:$V$2000,'Data (2)'!$H$2,FALSE))</f>
        <v>OFFICE FOR THE AGING</v>
      </c>
      <c r="F70" t="str">
        <f>IF($P70="","",VLOOKUP($P70,'Data (2)'!$A$4:$V$2000,'Data (2)'!$I$2,FALSE))</f>
        <v>1000</v>
      </c>
      <c r="G70" t="str">
        <f>IF($P70="","",VLOOKUP($P70,'Data (2)'!$A$4:$V$2000,'Data (2)'!$J$2,FALSE))</f>
        <v>PERSONAL SERVICES</v>
      </c>
      <c r="H70" s="10">
        <f>IF($P70="","",VLOOKUP($P70,'Data (2)'!$A$4:$V$2000,'Data (2)'!$K$2,FALSE))</f>
        <v>408231</v>
      </c>
      <c r="I70" s="10">
        <f>IF($P70="","",VLOOKUP($P70,'Data (2)'!$A$4:$V$2000,'Data (2)'!$M$2,FALSE)+VLOOKUP($P70,'Data (2)'!$A$4:$V$2000,'Data (2)'!$O$2,FALSE))</f>
        <v>394483.58000000007</v>
      </c>
      <c r="J70" s="10">
        <f t="shared" ref="J70:J133" si="2">IF(P70="","",H70-I70)</f>
        <v>13747.419999999925</v>
      </c>
      <c r="K70" s="6">
        <f t="shared" ref="K70:K133" si="3">IF(P70="","",IF(H70=0,0,ROUND((I70)/H70,4)))</f>
        <v>0.96630000000000005</v>
      </c>
      <c r="P70">
        <f>IF((MAX($P$4:P69)+1)&gt;'Data (2)'!$A$1,"",MAX($P$4:P69)+1)</f>
        <v>66</v>
      </c>
    </row>
    <row r="71" spans="1:16" x14ac:dyDescent="0.2">
      <c r="A71" s="11">
        <f>IF(J71="","",RANK(J71,$J$5:$J$500)+COUNTIF($J$3:J70,J71))</f>
        <v>65</v>
      </c>
      <c r="B71" t="str">
        <f>IF($P71="","",VLOOKUP($P71,'Data (2)'!$A$4:$V$2000,'Data (2)'!$E$2,FALSE))</f>
        <v>A</v>
      </c>
      <c r="C71" t="str">
        <f>IF($P71="","",VLOOKUP($P71,'Data (2)'!$A$4:$V$2000,'Data (2)'!$F$2,FALSE))</f>
        <v>GENERAL FUND</v>
      </c>
      <c r="D71" t="str">
        <f>IF($P71="","",VLOOKUP($P71,'Data (2)'!$A$4:$V$2000,'Data (2)'!$G$2,FALSE))</f>
        <v>6772</v>
      </c>
      <c r="E71" t="str">
        <f>IF($P71="","",VLOOKUP($P71,'Data (2)'!$A$4:$V$2000,'Data (2)'!$H$2,FALSE))</f>
        <v>OFFICE FOR THE AGING</v>
      </c>
      <c r="F71" t="str">
        <f>IF($P71="","",VLOOKUP($P71,'Data (2)'!$A$4:$V$2000,'Data (2)'!$I$2,FALSE))</f>
        <v>2000</v>
      </c>
      <c r="G71" t="str">
        <f>IF($P71="","",VLOOKUP($P71,'Data (2)'!$A$4:$V$2000,'Data (2)'!$J$2,FALSE))</f>
        <v>EQUIPMENT</v>
      </c>
      <c r="H71" s="10">
        <f>IF($P71="","",VLOOKUP($P71,'Data (2)'!$A$4:$V$2000,'Data (2)'!$K$2,FALSE))</f>
        <v>30500</v>
      </c>
      <c r="I71" s="10">
        <f>IF($P71="","",VLOOKUP($P71,'Data (2)'!$A$4:$V$2000,'Data (2)'!$M$2,FALSE)+VLOOKUP($P71,'Data (2)'!$A$4:$V$2000,'Data (2)'!$O$2,FALSE))</f>
        <v>76127.490000000005</v>
      </c>
      <c r="J71" s="10">
        <f t="shared" si="2"/>
        <v>-45627.490000000005</v>
      </c>
      <c r="K71" s="6">
        <f t="shared" si="3"/>
        <v>2.496</v>
      </c>
      <c r="P71">
        <f>IF((MAX($P$4:P70)+1)&gt;'Data (2)'!$A$1,"",MAX($P$4:P70)+1)</f>
        <v>67</v>
      </c>
    </row>
    <row r="72" spans="1:16" x14ac:dyDescent="0.2">
      <c r="A72" s="11">
        <f>IF(J72="","",RANK(J72,$J$5:$J$500)+COUNTIF($J$3:J71,J72))</f>
        <v>21</v>
      </c>
      <c r="B72" t="str">
        <f>IF($P72="","",VLOOKUP($P72,'Data (2)'!$A$4:$V$2000,'Data (2)'!$E$2,FALSE))</f>
        <v>A</v>
      </c>
      <c r="C72" t="str">
        <f>IF($P72="","",VLOOKUP($P72,'Data (2)'!$A$4:$V$2000,'Data (2)'!$F$2,FALSE))</f>
        <v>GENERAL FUND</v>
      </c>
      <c r="D72" t="str">
        <f>IF($P72="","",VLOOKUP($P72,'Data (2)'!$A$4:$V$2000,'Data (2)'!$G$2,FALSE))</f>
        <v>6772</v>
      </c>
      <c r="E72" t="str">
        <f>IF($P72="","",VLOOKUP($P72,'Data (2)'!$A$4:$V$2000,'Data (2)'!$H$2,FALSE))</f>
        <v>OFFICE FOR THE AGING</v>
      </c>
      <c r="F72" t="str">
        <f>IF($P72="","",VLOOKUP($P72,'Data (2)'!$A$4:$V$2000,'Data (2)'!$I$2,FALSE))</f>
        <v>4000</v>
      </c>
      <c r="G72" t="str">
        <f>IF($P72="","",VLOOKUP($P72,'Data (2)'!$A$4:$V$2000,'Data (2)'!$J$2,FALSE))</f>
        <v>CONTRACTUAL EXPENSES</v>
      </c>
      <c r="H72" s="10">
        <f>IF($P72="","",VLOOKUP($P72,'Data (2)'!$A$4:$V$2000,'Data (2)'!$K$2,FALSE))</f>
        <v>846478</v>
      </c>
      <c r="I72" s="10">
        <f>IF($P72="","",VLOOKUP($P72,'Data (2)'!$A$4:$V$2000,'Data (2)'!$M$2,FALSE)+VLOOKUP($P72,'Data (2)'!$A$4:$V$2000,'Data (2)'!$O$2,FALSE))</f>
        <v>792479.51000000013</v>
      </c>
      <c r="J72" s="10">
        <f t="shared" si="2"/>
        <v>53998.489999999874</v>
      </c>
      <c r="K72" s="6">
        <f t="shared" si="3"/>
        <v>0.93620000000000003</v>
      </c>
      <c r="P72">
        <f>IF((MAX($P$4:P71)+1)&gt;'Data (2)'!$A$1,"",MAX($P$4:P71)+1)</f>
        <v>68</v>
      </c>
    </row>
    <row r="73" spans="1:16" x14ac:dyDescent="0.2">
      <c r="A73" s="11">
        <f>IF(J73="","",RANK(J73,$J$5:$J$500)+COUNTIF($J$3:J72,J73))</f>
        <v>2</v>
      </c>
      <c r="B73" t="str">
        <f>IF($P73="","",VLOOKUP($P73,'Data (2)'!$A$4:$V$2000,'Data (2)'!$E$2,FALSE))</f>
        <v>A</v>
      </c>
      <c r="C73" t="str">
        <f>IF($P73="","",VLOOKUP($P73,'Data (2)'!$A$4:$V$2000,'Data (2)'!$F$2,FALSE))</f>
        <v>GENERAL FUND</v>
      </c>
      <c r="D73" t="str">
        <f>IF($P73="","",VLOOKUP($P73,'Data (2)'!$A$4:$V$2000,'Data (2)'!$G$2,FALSE))</f>
        <v>8020</v>
      </c>
      <c r="E73" t="str">
        <f>IF($P73="","",VLOOKUP($P73,'Data (2)'!$A$4:$V$2000,'Data (2)'!$H$2,FALSE))</f>
        <v>PLANNING AND DEVELOPMENT</v>
      </c>
      <c r="F73" t="str">
        <f>IF($P73="","",VLOOKUP($P73,'Data (2)'!$A$4:$V$2000,'Data (2)'!$I$2,FALSE))</f>
        <v>4000</v>
      </c>
      <c r="G73" t="str">
        <f>IF($P73="","",VLOOKUP($P73,'Data (2)'!$A$4:$V$2000,'Data (2)'!$J$2,FALSE))</f>
        <v>CONTRACTUAL EXPENSES</v>
      </c>
      <c r="H73" s="10">
        <f>IF($P73="","",VLOOKUP($P73,'Data (2)'!$A$4:$V$2000,'Data (2)'!$K$2,FALSE))</f>
        <v>3676500</v>
      </c>
      <c r="I73" s="10">
        <f>IF($P73="","",VLOOKUP($P73,'Data (2)'!$A$4:$V$2000,'Data (2)'!$M$2,FALSE)+VLOOKUP($P73,'Data (2)'!$A$4:$V$2000,'Data (2)'!$O$2,FALSE))</f>
        <v>228632.78999999998</v>
      </c>
      <c r="J73" s="10">
        <f t="shared" si="2"/>
        <v>3447867.21</v>
      </c>
      <c r="K73" s="6">
        <f t="shared" si="3"/>
        <v>6.2199999999999998E-2</v>
      </c>
      <c r="P73">
        <f>IF((MAX($P$4:P72)+1)&gt;'Data (2)'!$A$1,"",MAX($P$4:P72)+1)</f>
        <v>69</v>
      </c>
    </row>
    <row r="74" spans="1:16" x14ac:dyDescent="0.2">
      <c r="A74" s="11">
        <f>IF(J74="","",RANK(J74,$J$5:$J$500)+COUNTIF($J$3:J73,J74))</f>
        <v>60</v>
      </c>
      <c r="B74" t="str">
        <f>IF($P74="","",VLOOKUP($P74,'Data (2)'!$A$4:$V$2000,'Data (2)'!$E$2,FALSE))</f>
        <v>A</v>
      </c>
      <c r="C74" t="str">
        <f>IF($P74="","",VLOOKUP($P74,'Data (2)'!$A$4:$V$2000,'Data (2)'!$F$2,FALSE))</f>
        <v>GENERAL FUND</v>
      </c>
      <c r="D74" t="str">
        <f>IF($P74="","",VLOOKUP($P74,'Data (2)'!$A$4:$V$2000,'Data (2)'!$G$2,FALSE))</f>
        <v>8720</v>
      </c>
      <c r="E74" t="str">
        <f>IF($P74="","",VLOOKUP($P74,'Data (2)'!$A$4:$V$2000,'Data (2)'!$H$2,FALSE))</f>
        <v>SOIL AND WATER CONSERVATION</v>
      </c>
      <c r="F74" t="str">
        <f>IF($P74="","",VLOOKUP($P74,'Data (2)'!$A$4:$V$2000,'Data (2)'!$I$2,FALSE))</f>
        <v>4000</v>
      </c>
      <c r="G74" t="str">
        <f>IF($P74="","",VLOOKUP($P74,'Data (2)'!$A$4:$V$2000,'Data (2)'!$J$2,FALSE))</f>
        <v>CONTRACTUAL EXPENSES</v>
      </c>
      <c r="H74" s="10">
        <f>IF($P74="","",VLOOKUP($P74,'Data (2)'!$A$4:$V$2000,'Data (2)'!$K$2,FALSE))</f>
        <v>136350</v>
      </c>
      <c r="I74" s="10">
        <f>IF($P74="","",VLOOKUP($P74,'Data (2)'!$A$4:$V$2000,'Data (2)'!$M$2,FALSE)+VLOOKUP($P74,'Data (2)'!$A$4:$V$2000,'Data (2)'!$O$2,FALSE))</f>
        <v>160767.28</v>
      </c>
      <c r="J74" s="10">
        <f t="shared" si="2"/>
        <v>-24417.279999999999</v>
      </c>
      <c r="K74" s="6">
        <f t="shared" si="3"/>
        <v>1.1791</v>
      </c>
      <c r="P74">
        <f>IF((MAX($P$4:P73)+1)&gt;'Data (2)'!$A$1,"",MAX($P$4:P73)+1)</f>
        <v>70</v>
      </c>
    </row>
    <row r="75" spans="1:16" x14ac:dyDescent="0.2">
      <c r="A75" s="11">
        <f>IF(J75="","",RANK(J75,$J$5:$J$500)+COUNTIF($J$3:J74,J75))</f>
        <v>15</v>
      </c>
      <c r="B75" t="str">
        <f>IF($P75="","",VLOOKUP($P75,'Data (2)'!$A$4:$V$2000,'Data (2)'!$E$2,FALSE))</f>
        <v>A</v>
      </c>
      <c r="C75" t="str">
        <f>IF($P75="","",VLOOKUP($P75,'Data (2)'!$A$4:$V$2000,'Data (2)'!$F$2,FALSE))</f>
        <v>GENERAL FUND</v>
      </c>
      <c r="D75" t="str">
        <f>IF($P75="","",VLOOKUP($P75,'Data (2)'!$A$4:$V$2000,'Data (2)'!$G$2,FALSE))</f>
        <v>9010</v>
      </c>
      <c r="E75" t="str">
        <f>IF($P75="","",VLOOKUP($P75,'Data (2)'!$A$4:$V$2000,'Data (2)'!$H$2,FALSE))</f>
        <v>RETIREMENT</v>
      </c>
      <c r="F75" t="str">
        <f>IF($P75="","",VLOOKUP($P75,'Data (2)'!$A$4:$V$2000,'Data (2)'!$I$2,FALSE))</f>
        <v>8000</v>
      </c>
      <c r="G75" t="str">
        <f>IF($P75="","",VLOOKUP($P75,'Data (2)'!$A$4:$V$2000,'Data (2)'!$J$2,FALSE))</f>
        <v>EMPLOYEE BENEFITS</v>
      </c>
      <c r="H75" s="10">
        <f>IF($P75="","",VLOOKUP($P75,'Data (2)'!$A$4:$V$2000,'Data (2)'!$K$2,FALSE))</f>
        <v>2150000</v>
      </c>
      <c r="I75" s="10">
        <f>IF($P75="","",VLOOKUP($P75,'Data (2)'!$A$4:$V$2000,'Data (2)'!$M$2,FALSE)+VLOOKUP($P75,'Data (2)'!$A$4:$V$2000,'Data (2)'!$O$2,FALSE))</f>
        <v>2050931.83</v>
      </c>
      <c r="J75" s="10">
        <f t="shared" si="2"/>
        <v>99068.169999999925</v>
      </c>
      <c r="K75" s="6">
        <f t="shared" si="3"/>
        <v>0.95389999999999997</v>
      </c>
      <c r="P75">
        <f>IF((MAX($P$4:P74)+1)&gt;'Data (2)'!$A$1,"",MAX($P$4:P74)+1)</f>
        <v>71</v>
      </c>
    </row>
    <row r="76" spans="1:16" x14ac:dyDescent="0.2">
      <c r="A76" s="11">
        <f>IF(J76="","",RANK(J76,$J$5:$J$500)+COUNTIF($J$3:J75,J76))</f>
        <v>13</v>
      </c>
      <c r="B76" t="str">
        <f>IF($P76="","",VLOOKUP($P76,'Data (2)'!$A$4:$V$2000,'Data (2)'!$E$2,FALSE))</f>
        <v>A</v>
      </c>
      <c r="C76" t="str">
        <f>IF($P76="","",VLOOKUP($P76,'Data (2)'!$A$4:$V$2000,'Data (2)'!$F$2,FALSE))</f>
        <v>GENERAL FUND</v>
      </c>
      <c r="D76" t="str">
        <f>IF($P76="","",VLOOKUP($P76,'Data (2)'!$A$4:$V$2000,'Data (2)'!$G$2,FALSE))</f>
        <v>9030</v>
      </c>
      <c r="E76" t="str">
        <f>IF($P76="","",VLOOKUP($P76,'Data (2)'!$A$4:$V$2000,'Data (2)'!$H$2,FALSE))</f>
        <v>SOCIAL SECURITY</v>
      </c>
      <c r="F76" t="str">
        <f>IF($P76="","",VLOOKUP($P76,'Data (2)'!$A$4:$V$2000,'Data (2)'!$I$2,FALSE))</f>
        <v>8000</v>
      </c>
      <c r="G76" t="str">
        <f>IF($P76="","",VLOOKUP($P76,'Data (2)'!$A$4:$V$2000,'Data (2)'!$J$2,FALSE))</f>
        <v>EMPLOYEE BENEFITS</v>
      </c>
      <c r="H76" s="10">
        <f>IF($P76="","",VLOOKUP($P76,'Data (2)'!$A$4:$V$2000,'Data (2)'!$K$2,FALSE))</f>
        <v>1252400</v>
      </c>
      <c r="I76" s="10">
        <f>IF($P76="","",VLOOKUP($P76,'Data (2)'!$A$4:$V$2000,'Data (2)'!$M$2,FALSE)+VLOOKUP($P76,'Data (2)'!$A$4:$V$2000,'Data (2)'!$O$2,FALSE))</f>
        <v>1135667.5900000001</v>
      </c>
      <c r="J76" s="10">
        <f t="shared" si="2"/>
        <v>116732.40999999992</v>
      </c>
      <c r="K76" s="6">
        <f t="shared" si="3"/>
        <v>0.90680000000000005</v>
      </c>
      <c r="P76">
        <f>IF((MAX($P$4:P75)+1)&gt;'Data (2)'!$A$1,"",MAX($P$4:P75)+1)</f>
        <v>72</v>
      </c>
    </row>
    <row r="77" spans="1:16" x14ac:dyDescent="0.2">
      <c r="A77" s="11">
        <f>IF(J77="","",RANK(J77,$J$5:$J$500)+COUNTIF($J$3:J76,J77))</f>
        <v>49</v>
      </c>
      <c r="B77" t="str">
        <f>IF($P77="","",VLOOKUP($P77,'Data (2)'!$A$4:$V$2000,'Data (2)'!$E$2,FALSE))</f>
        <v>A</v>
      </c>
      <c r="C77" t="str">
        <f>IF($P77="","",VLOOKUP($P77,'Data (2)'!$A$4:$V$2000,'Data (2)'!$F$2,FALSE))</f>
        <v>GENERAL FUND</v>
      </c>
      <c r="D77" t="str">
        <f>IF($P77="","",VLOOKUP($P77,'Data (2)'!$A$4:$V$2000,'Data (2)'!$G$2,FALSE))</f>
        <v>9040</v>
      </c>
      <c r="E77" t="str">
        <f>IF($P77="","",VLOOKUP($P77,'Data (2)'!$A$4:$V$2000,'Data (2)'!$H$2,FALSE))</f>
        <v>WORKERS COMPENSATION</v>
      </c>
      <c r="F77" t="str">
        <f>IF($P77="","",VLOOKUP($P77,'Data (2)'!$A$4:$V$2000,'Data (2)'!$I$2,FALSE))</f>
        <v>8000</v>
      </c>
      <c r="G77" t="str">
        <f>IF($P77="","",VLOOKUP($P77,'Data (2)'!$A$4:$V$2000,'Data (2)'!$J$2,FALSE))</f>
        <v>EMPLOYEE BENEFITS</v>
      </c>
      <c r="H77" s="10">
        <f>IF($P77="","",VLOOKUP($P77,'Data (2)'!$A$4:$V$2000,'Data (2)'!$K$2,FALSE))</f>
        <v>234300</v>
      </c>
      <c r="I77" s="10">
        <f>IF($P77="","",VLOOKUP($P77,'Data (2)'!$A$4:$V$2000,'Data (2)'!$M$2,FALSE)+VLOOKUP($P77,'Data (2)'!$A$4:$V$2000,'Data (2)'!$O$2,FALSE))</f>
        <v>251075.4</v>
      </c>
      <c r="J77" s="10">
        <f t="shared" si="2"/>
        <v>-16775.399999999994</v>
      </c>
      <c r="K77" s="6">
        <f t="shared" si="3"/>
        <v>1.0716000000000001</v>
      </c>
      <c r="P77">
        <f>IF((MAX($P$4:P76)+1)&gt;'Data (2)'!$A$1,"",MAX($P$4:P76)+1)</f>
        <v>73</v>
      </c>
    </row>
    <row r="78" spans="1:16" x14ac:dyDescent="0.2">
      <c r="A78" s="11">
        <f>IF(J78="","",RANK(J78,$J$5:$J$500)+COUNTIF($J$3:J77,J78))</f>
        <v>38</v>
      </c>
      <c r="B78" t="str">
        <f>IF($P78="","",VLOOKUP($P78,'Data (2)'!$A$4:$V$2000,'Data (2)'!$E$2,FALSE))</f>
        <v>A</v>
      </c>
      <c r="C78" t="str">
        <f>IF($P78="","",VLOOKUP($P78,'Data (2)'!$A$4:$V$2000,'Data (2)'!$F$2,FALSE))</f>
        <v>GENERAL FUND</v>
      </c>
      <c r="D78" t="str">
        <f>IF($P78="","",VLOOKUP($P78,'Data (2)'!$A$4:$V$2000,'Data (2)'!$G$2,FALSE))</f>
        <v>9050</v>
      </c>
      <c r="E78" t="str">
        <f>IF($P78="","",VLOOKUP($P78,'Data (2)'!$A$4:$V$2000,'Data (2)'!$H$2,FALSE))</f>
        <v>UNEMPLOYMENT INSURANCE</v>
      </c>
      <c r="F78" t="str">
        <f>IF($P78="","",VLOOKUP($P78,'Data (2)'!$A$4:$V$2000,'Data (2)'!$I$2,FALSE))</f>
        <v>8000</v>
      </c>
      <c r="G78" t="str">
        <f>IF($P78="","",VLOOKUP($P78,'Data (2)'!$A$4:$V$2000,'Data (2)'!$J$2,FALSE))</f>
        <v>EMPLOYEE BENEFITS</v>
      </c>
      <c r="H78" s="10">
        <f>IF($P78="","",VLOOKUP($P78,'Data (2)'!$A$4:$V$2000,'Data (2)'!$K$2,FALSE))</f>
        <v>20000</v>
      </c>
      <c r="I78" s="10">
        <f>IF($P78="","",VLOOKUP($P78,'Data (2)'!$A$4:$V$2000,'Data (2)'!$M$2,FALSE)+VLOOKUP($P78,'Data (2)'!$A$4:$V$2000,'Data (2)'!$O$2,FALSE))</f>
        <v>6387.57</v>
      </c>
      <c r="J78" s="10">
        <f t="shared" si="2"/>
        <v>13612.43</v>
      </c>
      <c r="K78" s="6">
        <f t="shared" si="3"/>
        <v>0.31940000000000002</v>
      </c>
      <c r="P78">
        <f>IF((MAX($P$4:P77)+1)&gt;'Data (2)'!$A$1,"",MAX($P$4:P77)+1)</f>
        <v>74</v>
      </c>
    </row>
    <row r="79" spans="1:16" x14ac:dyDescent="0.2">
      <c r="A79" s="11">
        <f>IF(J79="","",RANK(J79,$J$5:$J$500)+COUNTIF($J$3:J78,J79))</f>
        <v>24</v>
      </c>
      <c r="B79" t="str">
        <f>IF($P79="","",VLOOKUP($P79,'Data (2)'!$A$4:$V$2000,'Data (2)'!$E$2,FALSE))</f>
        <v>A</v>
      </c>
      <c r="C79" t="str">
        <f>IF($P79="","",VLOOKUP($P79,'Data (2)'!$A$4:$V$2000,'Data (2)'!$F$2,FALSE))</f>
        <v>GENERAL FUND</v>
      </c>
      <c r="D79" t="str">
        <f>IF($P79="","",VLOOKUP($P79,'Data (2)'!$A$4:$V$2000,'Data (2)'!$G$2,FALSE))</f>
        <v>9060</v>
      </c>
      <c r="E79" t="str">
        <f>IF($P79="","",VLOOKUP($P79,'Data (2)'!$A$4:$V$2000,'Data (2)'!$H$2,FALSE))</f>
        <v>MEDICAL INSURANCE</v>
      </c>
      <c r="F79" t="str">
        <f>IF($P79="","",VLOOKUP($P79,'Data (2)'!$A$4:$V$2000,'Data (2)'!$I$2,FALSE))</f>
        <v>8000</v>
      </c>
      <c r="G79" t="str">
        <f>IF($P79="","",VLOOKUP($P79,'Data (2)'!$A$4:$V$2000,'Data (2)'!$J$2,FALSE))</f>
        <v>EMPLOYEE BENEFITS</v>
      </c>
      <c r="H79" s="10">
        <f>IF($P79="","",VLOOKUP($P79,'Data (2)'!$A$4:$V$2000,'Data (2)'!$K$2,FALSE))</f>
        <v>6750000</v>
      </c>
      <c r="I79" s="10">
        <f>IF($P79="","",VLOOKUP($P79,'Data (2)'!$A$4:$V$2000,'Data (2)'!$M$2,FALSE)+VLOOKUP($P79,'Data (2)'!$A$4:$V$2000,'Data (2)'!$O$2,FALSE))</f>
        <v>6702003.4299999997</v>
      </c>
      <c r="J79" s="10">
        <f t="shared" si="2"/>
        <v>47996.570000000298</v>
      </c>
      <c r="K79" s="6">
        <f t="shared" si="3"/>
        <v>0.9929</v>
      </c>
      <c r="P79">
        <f>IF((MAX($P$4:P78)+1)&gt;'Data (2)'!$A$1,"",MAX($P$4:P78)+1)</f>
        <v>75</v>
      </c>
    </row>
    <row r="80" spans="1:16" x14ac:dyDescent="0.2">
      <c r="A80" s="11">
        <f>IF(J80="","",RANK(J80,$J$5:$J$500)+COUNTIF($J$3:J79,J80))</f>
        <v>74</v>
      </c>
      <c r="B80" t="str">
        <f>IF($P80="","",VLOOKUP($P80,'Data (2)'!$A$4:$V$2000,'Data (2)'!$E$2,FALSE))</f>
        <v>A</v>
      </c>
      <c r="C80" t="str">
        <f>IF($P80="","",VLOOKUP($P80,'Data (2)'!$A$4:$V$2000,'Data (2)'!$F$2,FALSE))</f>
        <v>GENERAL FUND</v>
      </c>
      <c r="D80" t="str">
        <f>IF($P80="","",VLOOKUP($P80,'Data (2)'!$A$4:$V$2000,'Data (2)'!$G$2,FALSE))</f>
        <v>9566</v>
      </c>
      <c r="E80" t="str">
        <f>IF($P80="","",VLOOKUP($P80,'Data (2)'!$A$4:$V$2000,'Data (2)'!$H$2,FALSE))</f>
        <v>TRANSFER TO DEBT SERVICE</v>
      </c>
      <c r="F80" t="str">
        <f>IF($P80="","",VLOOKUP($P80,'Data (2)'!$A$4:$V$2000,'Data (2)'!$I$2,FALSE))</f>
        <v>9000</v>
      </c>
      <c r="G80" t="str">
        <f>IF($P80="","",VLOOKUP($P80,'Data (2)'!$A$4:$V$2000,'Data (2)'!$J$2,FALSE))</f>
        <v>TRANSFERS</v>
      </c>
      <c r="H80" s="10">
        <f>IF($P80="","",VLOOKUP($P80,'Data (2)'!$A$4:$V$2000,'Data (2)'!$K$2,FALSE))</f>
        <v>812500</v>
      </c>
      <c r="I80" s="10">
        <f>IF($P80="","",VLOOKUP($P80,'Data (2)'!$A$4:$V$2000,'Data (2)'!$M$2,FALSE)+VLOOKUP($P80,'Data (2)'!$A$4:$V$2000,'Data (2)'!$O$2,FALSE))</f>
        <v>921308.65</v>
      </c>
      <c r="J80" s="10">
        <f t="shared" si="2"/>
        <v>-108808.65000000002</v>
      </c>
      <c r="K80" s="6">
        <f t="shared" si="3"/>
        <v>1.1338999999999999</v>
      </c>
      <c r="P80">
        <f>IF((MAX($P$4:P79)+1)&gt;'Data (2)'!$A$1,"",MAX($P$4:P79)+1)</f>
        <v>76</v>
      </c>
    </row>
    <row r="81" spans="1:16" x14ac:dyDescent="0.2">
      <c r="A81" s="11">
        <f>IF(J81="","",RANK(J81,$J$5:$J$500)+COUNTIF($J$3:J80,J81))</f>
        <v>1</v>
      </c>
      <c r="B81" t="str">
        <f>IF($P81="","",VLOOKUP($P81,'Data (2)'!$A$4:$V$2000,'Data (2)'!$E$2,FALSE))</f>
        <v>A</v>
      </c>
      <c r="C81" t="str">
        <f>IF($P81="","",VLOOKUP($P81,'Data (2)'!$A$4:$V$2000,'Data (2)'!$F$2,FALSE))</f>
        <v>GENERAL FUND</v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>
        <f>IF($P81="","",VLOOKUP($P81,'Data (2)'!$A$4:$V$2000,'Data (2)'!$K$2,FALSE))</f>
        <v>70689360</v>
      </c>
      <c r="I81" s="10">
        <f>IF($P81="","",VLOOKUP($P81,'Data (2)'!$A$4:$V$2000,'Data (2)'!$M$2,FALSE)+VLOOKUP($P81,'Data (2)'!$A$4:$V$2000,'Data (2)'!$O$2,FALSE))</f>
        <v>64853472.720000006</v>
      </c>
      <c r="J81" s="10">
        <f t="shared" si="2"/>
        <v>5835887.2799999937</v>
      </c>
      <c r="K81" s="6">
        <f t="shared" si="3"/>
        <v>0.91739999999999999</v>
      </c>
      <c r="P81">
        <f>IF((MAX($P$4:P80)+1)&gt;'Data (2)'!$A$1,"",MAX($P$4:P80)+1)</f>
        <v>77</v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57</v>
      </c>
      <c r="B5" t="str">
        <f>IF($P5="","",VLOOKUP($P5,'Data (2)'!$B$4:$V$2000,'Data (2)'!$E$2-1,FALSE))</f>
        <v>A</v>
      </c>
      <c r="C5" t="str">
        <f>IF($P5="","",VLOOKUP($P5,'Data (2)'!$B$4:$V$2000,'Data (2)'!$F$2-1,FALSE))</f>
        <v>GENERAL FUND</v>
      </c>
      <c r="D5" t="str">
        <f>IF($P5="","",VLOOKUP($P5,'Data (2)'!$B$4:$V$2000,'Data (2)'!$G$2-1,FALSE))</f>
        <v>1110</v>
      </c>
      <c r="E5" t="str">
        <f>IF($P5="","",VLOOKUP($P5,'Data (2)'!$B$4:$V$2000,'Data (2)'!$H$2-1,FALSE))</f>
        <v>COUNTY COURT</v>
      </c>
      <c r="F5" t="str">
        <f>IF($P5="","",VLOOKUP($P5,'Data (2)'!$B$4:$V$2000,'Data (2)'!$I$2-1,FALSE))</f>
        <v>4000</v>
      </c>
      <c r="G5" t="str">
        <f>IF($P5="","",VLOOKUP($P5,'Data (2)'!$B$4:$V$2000,'Data (2)'!$J$2-1,FALSE))</f>
        <v>CONTRACTUAL EXPENSES</v>
      </c>
      <c r="H5" s="10">
        <f>IF($P5="","",VLOOKUP($P5,'Data (2)'!$B$4:$V$2000,'Data (2)'!$L$2-1,FALSE))</f>
        <v>4740</v>
      </c>
      <c r="I5" s="10">
        <f>IF($P5="","",VLOOKUP($P5,'Data (2)'!$B$4:$V$2000,'Data (2)'!$M$2-1,FALSE)+VLOOKUP($P5,'Data (2)'!$B$4:$V$2000,'Data (2)'!$O$2-1,FALSE))</f>
        <v>26154.28</v>
      </c>
      <c r="J5" s="10">
        <f>IF(P5="","",H5-I5)</f>
        <v>-21414.28</v>
      </c>
      <c r="K5" s="6">
        <f>IF(P5="","",IF(H5=0,0,ROUND((I5)/H5,4)))</f>
        <v>5.5178000000000003</v>
      </c>
      <c r="P5">
        <v>1</v>
      </c>
    </row>
    <row r="6" spans="1:16" x14ac:dyDescent="0.2">
      <c r="A6" s="11">
        <f>IF(J6="","",RANK(J6,$J$5:$J$500)+COUNTIF($J$3:J5,J6))</f>
        <v>20</v>
      </c>
      <c r="B6" t="str">
        <f>IF($P6="","",VLOOKUP($P6,'Data (2)'!$B$4:$V$2000,'Data (2)'!$E$2-1,FALSE))</f>
        <v>A</v>
      </c>
      <c r="C6" t="str">
        <f>IF($P6="","",VLOOKUP($P6,'Data (2)'!$B$4:$V$2000,'Data (2)'!$F$2-1,FALSE))</f>
        <v>GENERAL FUND</v>
      </c>
      <c r="D6" t="str">
        <f>IF($P6="","",VLOOKUP($P6,'Data (2)'!$B$4:$V$2000,'Data (2)'!$G$2-1,FALSE))</f>
        <v>1170</v>
      </c>
      <c r="E6" t="str">
        <f>IF($P6="","",VLOOKUP($P6,'Data (2)'!$B$4:$V$2000,'Data (2)'!$H$2-1,FALSE))</f>
        <v>LEGAL DEFENSE OF INDIGENTS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515660</v>
      </c>
      <c r="I6" s="10">
        <f>IF($P6="","",VLOOKUP($P6,'Data (2)'!$B$4:$V$2000,'Data (2)'!$M$2-1,FALSE)+VLOOKUP($P6,'Data (2)'!$B$4:$V$2000,'Data (2)'!$O$2-1,FALSE))</f>
        <v>423462.8</v>
      </c>
      <c r="J6" s="10">
        <f t="shared" ref="J6:J69" si="0">IF(P6="","",H6-I6)</f>
        <v>92197.200000000012</v>
      </c>
      <c r="K6" s="6">
        <f t="shared" ref="K6:K69" si="1">IF(P6="","",IF(H6=0,0,ROUND((I6)/H6,4)))</f>
        <v>0.82120000000000004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59</v>
      </c>
      <c r="B7" t="str">
        <f>IF($P7="","",VLOOKUP($P7,'Data (2)'!$B$4:$V$2000,'Data (2)'!$E$2-1,FALSE))</f>
        <v>A</v>
      </c>
      <c r="C7" t="str">
        <f>IF($P7="","",VLOOKUP($P7,'Data (2)'!$B$4:$V$2000,'Data (2)'!$F$2-1,FALSE))</f>
        <v>GENERAL FUND</v>
      </c>
      <c r="D7" t="str">
        <f>IF($P7="","",VLOOKUP($P7,'Data (2)'!$B$4:$V$2000,'Data (2)'!$G$2-1,FALSE))</f>
        <v>1185</v>
      </c>
      <c r="E7" t="str">
        <f>IF($P7="","",VLOOKUP($P7,'Data (2)'!$B$4:$V$2000,'Data (2)'!$H$2-1,FALSE))</f>
        <v>CORONERS &amp; MEDICAL EXAMINERS</v>
      </c>
      <c r="F7" t="str">
        <f>IF($P7="","",VLOOKUP($P7,'Data (2)'!$B$4:$V$2000,'Data (2)'!$I$2-1,FALSE))</f>
        <v>4000</v>
      </c>
      <c r="G7" t="str">
        <f>IF($P7="","",VLOOKUP($P7,'Data (2)'!$B$4:$V$2000,'Data (2)'!$J$2-1,FALSE))</f>
        <v>CONTRACTUAL EXPENSES</v>
      </c>
      <c r="H7" s="10">
        <f>IF($P7="","",VLOOKUP($P7,'Data (2)'!$B$4:$V$2000,'Data (2)'!$L$2-1,FALSE))</f>
        <v>61500</v>
      </c>
      <c r="I7" s="10">
        <f>IF($P7="","",VLOOKUP($P7,'Data (2)'!$B$4:$V$2000,'Data (2)'!$M$2-1,FALSE)+VLOOKUP($P7,'Data (2)'!$B$4:$V$2000,'Data (2)'!$O$2-1,FALSE))</f>
        <v>114618.49</v>
      </c>
      <c r="J7" s="10">
        <f t="shared" si="0"/>
        <v>-53118.490000000005</v>
      </c>
      <c r="K7" s="6">
        <f t="shared" si="1"/>
        <v>1.8636999999999999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58</v>
      </c>
      <c r="B8" t="str">
        <f>IF($P8="","",VLOOKUP($P8,'Data (2)'!$B$4:$V$2000,'Data (2)'!$E$2-1,FALSE))</f>
        <v>A</v>
      </c>
      <c r="C8" t="str">
        <f>IF($P8="","",VLOOKUP($P8,'Data (2)'!$B$4:$V$2000,'Data (2)'!$F$2-1,FALSE))</f>
        <v>GENERAL FUND</v>
      </c>
      <c r="D8" t="str">
        <f>IF($P8="","",VLOOKUP($P8,'Data (2)'!$B$4:$V$2000,'Data (2)'!$G$2-1,FALSE))</f>
        <v>1325</v>
      </c>
      <c r="E8" t="str">
        <f>IF($P8="","",VLOOKUP($P8,'Data (2)'!$B$4:$V$2000,'Data (2)'!$H$2-1,FALSE))</f>
        <v>TREASURER</v>
      </c>
      <c r="F8" t="str">
        <f>IF($P8="","",VLOOKUP($P8,'Data (2)'!$B$4:$V$2000,'Data (2)'!$I$2-1,FALSE))</f>
        <v>1000</v>
      </c>
      <c r="G8" t="str">
        <f>IF($P8="","",VLOOKUP($P8,'Data (2)'!$B$4:$V$2000,'Data (2)'!$J$2-1,FALSE))</f>
        <v>PERSONAL SERVICES</v>
      </c>
      <c r="H8" s="10">
        <f>IF($P8="","",VLOOKUP($P8,'Data (2)'!$B$4:$V$2000,'Data (2)'!$L$2-1,FALSE))</f>
        <v>482373</v>
      </c>
      <c r="I8" s="10">
        <f>IF($P8="","",VLOOKUP($P8,'Data (2)'!$B$4:$V$2000,'Data (2)'!$M$2-1,FALSE)+VLOOKUP($P8,'Data (2)'!$B$4:$V$2000,'Data (2)'!$O$2-1,FALSE))</f>
        <v>509528.69999999995</v>
      </c>
      <c r="J8" s="10">
        <f t="shared" si="0"/>
        <v>-27155.699999999953</v>
      </c>
      <c r="K8" s="6">
        <f t="shared" si="1"/>
        <v>1.0563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47</v>
      </c>
      <c r="B9" t="str">
        <f>IF($P9="","",VLOOKUP($P9,'Data (2)'!$B$4:$V$2000,'Data (2)'!$E$2-1,FALSE))</f>
        <v>A</v>
      </c>
      <c r="C9" t="str">
        <f>IF($P9="","",VLOOKUP($P9,'Data (2)'!$B$4:$V$2000,'Data (2)'!$F$2-1,FALSE))</f>
        <v>GENERAL FUND</v>
      </c>
      <c r="D9" t="str">
        <f>IF($P9="","",VLOOKUP($P9,'Data (2)'!$B$4:$V$2000,'Data (2)'!$G$2-1,FALSE))</f>
        <v>1362</v>
      </c>
      <c r="E9" t="str">
        <f>IF($P9="","",VLOOKUP($P9,'Data (2)'!$B$4:$V$2000,'Data (2)'!$H$2-1,FALSE))</f>
        <v>TAX ADVERTISING &amp; EXPENSES</v>
      </c>
      <c r="F9" t="str">
        <f>IF($P9="","",VLOOKUP($P9,'Data (2)'!$B$4:$V$2000,'Data (2)'!$I$2-1,FALSE))</f>
        <v>4000</v>
      </c>
      <c r="G9" t="str">
        <f>IF($P9="","",VLOOKUP($P9,'Data (2)'!$B$4:$V$2000,'Data (2)'!$J$2-1,FALSE))</f>
        <v>CONTRACTUAL EXPENSES</v>
      </c>
      <c r="H9" s="10">
        <f>IF($P9="","",VLOOKUP($P9,'Data (2)'!$B$4:$V$2000,'Data (2)'!$L$2-1,FALSE))</f>
        <v>158500</v>
      </c>
      <c r="I9" s="10">
        <f>IF($P9="","",VLOOKUP($P9,'Data (2)'!$B$4:$V$2000,'Data (2)'!$M$2-1,FALSE)+VLOOKUP($P9,'Data (2)'!$B$4:$V$2000,'Data (2)'!$O$2-1,FALSE))</f>
        <v>146248.13</v>
      </c>
      <c r="J9" s="10">
        <f t="shared" si="0"/>
        <v>12251.869999999995</v>
      </c>
      <c r="K9" s="6">
        <f t="shared" si="1"/>
        <v>0.92269999999999996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29</v>
      </c>
      <c r="B10" t="str">
        <f>IF($P10="","",VLOOKUP($P10,'Data (2)'!$B$4:$V$2000,'Data (2)'!$E$2-1,FALSE))</f>
        <v>A</v>
      </c>
      <c r="C10" t="str">
        <f>IF($P10="","",VLOOKUP($P10,'Data (2)'!$B$4:$V$2000,'Data (2)'!$F$2-1,FALSE))</f>
        <v>GENERAL FUND</v>
      </c>
      <c r="D10" t="str">
        <f>IF($P10="","",VLOOKUP($P10,'Data (2)'!$B$4:$V$2000,'Data (2)'!$G$2-1,FALSE))</f>
        <v>1410</v>
      </c>
      <c r="E10" t="str">
        <f>IF($P10="","",VLOOKUP($P10,'Data (2)'!$B$4:$V$2000,'Data (2)'!$H$2-1,FALSE))</f>
        <v>COUNTY CLERK</v>
      </c>
      <c r="F10" t="str">
        <f>IF($P10="","",VLOOKUP($P10,'Data (2)'!$B$4:$V$2000,'Data (2)'!$I$2-1,FALSE))</f>
        <v>1000</v>
      </c>
      <c r="G10" t="str">
        <f>IF($P10="","",VLOOKUP($P10,'Data (2)'!$B$4:$V$2000,'Data (2)'!$J$2-1,FALSE))</f>
        <v>PERSONAL SERVICES</v>
      </c>
      <c r="H10" s="10">
        <f>IF($P10="","",VLOOKUP($P10,'Data (2)'!$B$4:$V$2000,'Data (2)'!$L$2-1,FALSE))</f>
        <v>541103</v>
      </c>
      <c r="I10" s="10">
        <f>IF($P10="","",VLOOKUP($P10,'Data (2)'!$B$4:$V$2000,'Data (2)'!$M$2-1,FALSE)+VLOOKUP($P10,'Data (2)'!$B$4:$V$2000,'Data (2)'!$O$2-1,FALSE))</f>
        <v>492118.83</v>
      </c>
      <c r="J10" s="10">
        <f t="shared" si="0"/>
        <v>48984.169999999984</v>
      </c>
      <c r="K10" s="6">
        <f t="shared" si="1"/>
        <v>0.90949999999999998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38</v>
      </c>
      <c r="B11" t="str">
        <f>IF($P11="","",VLOOKUP($P11,'Data (2)'!$B$4:$V$2000,'Data (2)'!$E$2-1,FALSE))</f>
        <v>A</v>
      </c>
      <c r="C11" t="str">
        <f>IF($P11="","",VLOOKUP($P11,'Data (2)'!$B$4:$V$2000,'Data (2)'!$F$2-1,FALSE))</f>
        <v>GENERAL FUND</v>
      </c>
      <c r="D11" t="str">
        <f>IF($P11="","",VLOOKUP($P11,'Data (2)'!$B$4:$V$2000,'Data (2)'!$G$2-1,FALSE))</f>
        <v>1450</v>
      </c>
      <c r="E11" t="str">
        <f>IF($P11="","",VLOOKUP($P11,'Data (2)'!$B$4:$V$2000,'Data (2)'!$H$2-1,FALSE))</f>
        <v>ELECTIONS</v>
      </c>
      <c r="F11" t="str">
        <f>IF($P11="","",VLOOKUP($P11,'Data (2)'!$B$4:$V$2000,'Data (2)'!$I$2-1,FALSE))</f>
        <v>4000</v>
      </c>
      <c r="G11" t="str">
        <f>IF($P11="","",VLOOKUP($P11,'Data (2)'!$B$4:$V$2000,'Data (2)'!$J$2-1,FALSE))</f>
        <v>CONTRACTUAL EXPENSES</v>
      </c>
      <c r="H11" s="10">
        <f>IF($P11="","",VLOOKUP($P11,'Data (2)'!$B$4:$V$2000,'Data (2)'!$L$2-1,FALSE))</f>
        <v>167582</v>
      </c>
      <c r="I11" s="10">
        <f>IF($P11="","",VLOOKUP($P11,'Data (2)'!$B$4:$V$2000,'Data (2)'!$M$2-1,FALSE)+VLOOKUP($P11,'Data (2)'!$B$4:$V$2000,'Data (2)'!$O$2-1,FALSE))</f>
        <v>149181.04</v>
      </c>
      <c r="J11" s="10">
        <f t="shared" si="0"/>
        <v>18400.959999999992</v>
      </c>
      <c r="K11" s="6">
        <f t="shared" si="1"/>
        <v>0.89019999999999999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28</v>
      </c>
      <c r="B12" t="str">
        <f>IF($P12="","",VLOOKUP($P12,'Data (2)'!$B$4:$V$2000,'Data (2)'!$E$2-1,FALSE))</f>
        <v>A</v>
      </c>
      <c r="C12" t="str">
        <f>IF($P12="","",VLOOKUP($P12,'Data (2)'!$B$4:$V$2000,'Data (2)'!$F$2-1,FALSE))</f>
        <v>GENERAL FUND</v>
      </c>
      <c r="D12" t="str">
        <f>IF($P12="","",VLOOKUP($P12,'Data (2)'!$B$4:$V$2000,'Data (2)'!$G$2-1,FALSE))</f>
        <v>1490</v>
      </c>
      <c r="E12" t="str">
        <f>IF($P12="","",VLOOKUP($P12,'Data (2)'!$B$4:$V$2000,'Data (2)'!$H$2-1,FALSE))</f>
        <v>PUBLIC WORKS</v>
      </c>
      <c r="F12" t="str">
        <f>IF($P12="","",VLOOKUP($P12,'Data (2)'!$B$4:$V$2000,'Data (2)'!$I$2-1,FALSE))</f>
        <v>1000</v>
      </c>
      <c r="G12" t="str">
        <f>IF($P12="","",VLOOKUP($P12,'Data (2)'!$B$4:$V$2000,'Data (2)'!$J$2-1,FALSE))</f>
        <v>PERSONAL SERVICES</v>
      </c>
      <c r="H12" s="10">
        <f>IF($P12="","",VLOOKUP($P12,'Data (2)'!$B$4:$V$2000,'Data (2)'!$L$2-1,FALSE))</f>
        <v>396326</v>
      </c>
      <c r="I12" s="10">
        <f>IF($P12="","",VLOOKUP($P12,'Data (2)'!$B$4:$V$2000,'Data (2)'!$M$2-1,FALSE)+VLOOKUP($P12,'Data (2)'!$B$4:$V$2000,'Data (2)'!$O$2-1,FALSE))</f>
        <v>344200.88</v>
      </c>
      <c r="J12" s="10">
        <f t="shared" si="0"/>
        <v>52125.119999999995</v>
      </c>
      <c r="K12" s="6">
        <f t="shared" si="1"/>
        <v>0.86850000000000005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45</v>
      </c>
      <c r="B13" t="str">
        <f>IF($P13="","",VLOOKUP($P13,'Data (2)'!$B$4:$V$2000,'Data (2)'!$E$2-1,FALSE))</f>
        <v>A</v>
      </c>
      <c r="C13" t="str">
        <f>IF($P13="","",VLOOKUP($P13,'Data (2)'!$B$4:$V$2000,'Data (2)'!$F$2-1,FALSE))</f>
        <v>GENERAL FUND</v>
      </c>
      <c r="D13" t="str">
        <f>IF($P13="","",VLOOKUP($P13,'Data (2)'!$B$4:$V$2000,'Data (2)'!$G$2-1,FALSE))</f>
        <v>1620</v>
      </c>
      <c r="E13" t="str">
        <f>IF($P13="","",VLOOKUP($P13,'Data (2)'!$B$4:$V$2000,'Data (2)'!$H$2-1,FALSE))</f>
        <v>BUILDINGS &amp; GROUNDS</v>
      </c>
      <c r="F13" t="str">
        <f>IF($P13="","",VLOOKUP($P13,'Data (2)'!$B$4:$V$2000,'Data (2)'!$I$2-1,FALSE))</f>
        <v>2000</v>
      </c>
      <c r="G13" t="str">
        <f>IF($P13="","",VLOOKUP($P13,'Data (2)'!$B$4:$V$2000,'Data (2)'!$J$2-1,FALSE))</f>
        <v>EQUIPMENT</v>
      </c>
      <c r="H13" s="10">
        <f>IF($P13="","",VLOOKUP($P13,'Data (2)'!$B$4:$V$2000,'Data (2)'!$L$2-1,FALSE))</f>
        <v>30617.18</v>
      </c>
      <c r="I13" s="10">
        <f>IF($P13="","",VLOOKUP($P13,'Data (2)'!$B$4:$V$2000,'Data (2)'!$M$2-1,FALSE)+VLOOKUP($P13,'Data (2)'!$B$4:$V$2000,'Data (2)'!$O$2-1,FALSE))</f>
        <v>17331.88</v>
      </c>
      <c r="J13" s="10">
        <f t="shared" si="0"/>
        <v>13285.3</v>
      </c>
      <c r="K13" s="6">
        <f t="shared" si="1"/>
        <v>0.56610000000000005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9</v>
      </c>
      <c r="B14" t="str">
        <f>IF($P14="","",VLOOKUP($P14,'Data (2)'!$B$4:$V$2000,'Data (2)'!$E$2-1,FALSE))</f>
        <v>A</v>
      </c>
      <c r="C14" t="str">
        <f>IF($P14="","",VLOOKUP($P14,'Data (2)'!$B$4:$V$2000,'Data (2)'!$F$2-1,FALSE))</f>
        <v>GENERAL FUND</v>
      </c>
      <c r="D14" t="str">
        <f>IF($P14="","",VLOOKUP($P14,'Data (2)'!$B$4:$V$2000,'Data (2)'!$G$2-1,FALSE))</f>
        <v>1620</v>
      </c>
      <c r="E14" t="str">
        <f>IF($P14="","",VLOOKUP($P14,'Data (2)'!$B$4:$V$2000,'Data (2)'!$H$2-1,FALSE))</f>
        <v>BUILDINGS &amp; GROUNDS</v>
      </c>
      <c r="F14" t="str">
        <f>IF($P14="","",VLOOKUP($P14,'Data (2)'!$B$4:$V$2000,'Data (2)'!$I$2-1,FALSE))</f>
        <v>4000</v>
      </c>
      <c r="G14" t="str">
        <f>IF($P14="","",VLOOKUP($P14,'Data (2)'!$B$4:$V$2000,'Data (2)'!$J$2-1,FALSE))</f>
        <v>CONTRACTUAL EXPENSES</v>
      </c>
      <c r="H14" s="10">
        <f>IF($P14="","",VLOOKUP($P14,'Data (2)'!$B$4:$V$2000,'Data (2)'!$L$2-1,FALSE))</f>
        <v>1436671</v>
      </c>
      <c r="I14" s="10">
        <f>IF($P14="","",VLOOKUP($P14,'Data (2)'!$B$4:$V$2000,'Data (2)'!$M$2-1,FALSE)+VLOOKUP($P14,'Data (2)'!$B$4:$V$2000,'Data (2)'!$O$2-1,FALSE))</f>
        <v>1269116.1299999997</v>
      </c>
      <c r="J14" s="10">
        <f t="shared" si="0"/>
        <v>167554.87000000034</v>
      </c>
      <c r="K14" s="6">
        <f t="shared" si="1"/>
        <v>0.88339999999999996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42</v>
      </c>
      <c r="B15" t="str">
        <f>IF($P15="","",VLOOKUP($P15,'Data (2)'!$B$4:$V$2000,'Data (2)'!$E$2-1,FALSE))</f>
        <v>A</v>
      </c>
      <c r="C15" t="str">
        <f>IF($P15="","",VLOOKUP($P15,'Data (2)'!$B$4:$V$2000,'Data (2)'!$F$2-1,FALSE))</f>
        <v>GENERAL FUND</v>
      </c>
      <c r="D15" t="str">
        <f>IF($P15="","",VLOOKUP($P15,'Data (2)'!$B$4:$V$2000,'Data (2)'!$G$2-1,FALSE))</f>
        <v>1680</v>
      </c>
      <c r="E15" t="str">
        <f>IF($P15="","",VLOOKUP($P15,'Data (2)'!$B$4:$V$2000,'Data (2)'!$H$2-1,FALSE))</f>
        <v>INFORMATION TECHNOLOGY</v>
      </c>
      <c r="F15" t="str">
        <f>IF($P15="","",VLOOKUP($P15,'Data (2)'!$B$4:$V$2000,'Data (2)'!$I$2-1,FALSE))</f>
        <v>1000</v>
      </c>
      <c r="G15" t="str">
        <f>IF($P15="","",VLOOKUP($P15,'Data (2)'!$B$4:$V$2000,'Data (2)'!$J$2-1,FALSE))</f>
        <v>PERSONAL SERVICES</v>
      </c>
      <c r="H15" s="10">
        <f>IF($P15="","",VLOOKUP($P15,'Data (2)'!$B$4:$V$2000,'Data (2)'!$L$2-1,FALSE))</f>
        <v>558385</v>
      </c>
      <c r="I15" s="10">
        <f>IF($P15="","",VLOOKUP($P15,'Data (2)'!$B$4:$V$2000,'Data (2)'!$M$2-1,FALSE)+VLOOKUP($P15,'Data (2)'!$B$4:$V$2000,'Data (2)'!$O$2-1,FALSE))</f>
        <v>543422.62</v>
      </c>
      <c r="J15" s="10">
        <f t="shared" si="0"/>
        <v>14962.380000000005</v>
      </c>
      <c r="K15" s="6">
        <f t="shared" si="1"/>
        <v>0.97319999999999995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49</v>
      </c>
      <c r="B16" t="str">
        <f>IF($P16="","",VLOOKUP($P16,'Data (2)'!$B$4:$V$2000,'Data (2)'!$E$2-1,FALSE))</f>
        <v>A</v>
      </c>
      <c r="C16" t="str">
        <f>IF($P16="","",VLOOKUP($P16,'Data (2)'!$B$4:$V$2000,'Data (2)'!$F$2-1,FALSE))</f>
        <v>GENERAL FUND</v>
      </c>
      <c r="D16" t="str">
        <f>IF($P16="","",VLOOKUP($P16,'Data (2)'!$B$4:$V$2000,'Data (2)'!$G$2-1,FALSE))</f>
        <v>1680</v>
      </c>
      <c r="E16" t="str">
        <f>IF($P16="","",VLOOKUP($P16,'Data (2)'!$B$4:$V$2000,'Data (2)'!$H$2-1,FALSE))</f>
        <v>INFORMATION TECHNOLOGY</v>
      </c>
      <c r="F16" t="str">
        <f>IF($P16="","",VLOOKUP($P16,'Data (2)'!$B$4:$V$2000,'Data (2)'!$I$2-1,FALSE))</f>
        <v>4000</v>
      </c>
      <c r="G16" t="str">
        <f>IF($P16="","",VLOOKUP($P16,'Data (2)'!$B$4:$V$2000,'Data (2)'!$J$2-1,FALSE))</f>
        <v>CONTRACTUAL EXPENSES</v>
      </c>
      <c r="H16" s="10">
        <f>IF($P16="","",VLOOKUP($P16,'Data (2)'!$B$4:$V$2000,'Data (2)'!$L$2-1,FALSE))</f>
        <v>442714.66000000003</v>
      </c>
      <c r="I16" s="10">
        <f>IF($P16="","",VLOOKUP($P16,'Data (2)'!$B$4:$V$2000,'Data (2)'!$M$2-1,FALSE)+VLOOKUP($P16,'Data (2)'!$B$4:$V$2000,'Data (2)'!$O$2-1,FALSE))</f>
        <v>431504.57</v>
      </c>
      <c r="J16" s="10">
        <f t="shared" si="0"/>
        <v>11210.090000000026</v>
      </c>
      <c r="K16" s="6">
        <f t="shared" si="1"/>
        <v>0.97470000000000001</v>
      </c>
      <c r="P16">
        <f>IF((MAX($P$4:P15)+1)&gt;'Data (2)'!$B$1,"",MAX($P$4:P15)+1)</f>
        <v>12</v>
      </c>
    </row>
    <row r="17" spans="1:16" x14ac:dyDescent="0.2">
      <c r="A17" s="11">
        <f>IF(J17="","",RANK(J17,$J$5:$J$500)+COUNTIF($J$3:J16,J17))</f>
        <v>54</v>
      </c>
      <c r="B17" t="str">
        <f>IF($P17="","",VLOOKUP($P17,'Data (2)'!$B$4:$V$2000,'Data (2)'!$E$2-1,FALSE))</f>
        <v>A</v>
      </c>
      <c r="C17" t="str">
        <f>IF($P17="","",VLOOKUP($P17,'Data (2)'!$B$4:$V$2000,'Data (2)'!$F$2-1,FALSE))</f>
        <v>GENERAL FUND</v>
      </c>
      <c r="D17" t="str">
        <f>IF($P17="","",VLOOKUP($P17,'Data (2)'!$B$4:$V$2000,'Data (2)'!$G$2-1,FALSE))</f>
        <v>1910</v>
      </c>
      <c r="E17" t="str">
        <f>IF($P17="","",VLOOKUP($P17,'Data (2)'!$B$4:$V$2000,'Data (2)'!$H$2-1,FALSE))</f>
        <v>SPECIAL ITEMS - INSURANCE</v>
      </c>
      <c r="F17" t="str">
        <f>IF($P17="","",VLOOKUP($P17,'Data (2)'!$B$4:$V$2000,'Data (2)'!$I$2-1,FALSE))</f>
        <v>4000</v>
      </c>
      <c r="G17" t="str">
        <f>IF($P17="","",VLOOKUP($P17,'Data (2)'!$B$4:$V$2000,'Data (2)'!$J$2-1,FALSE))</f>
        <v>CONTRACTUAL EXPENSES</v>
      </c>
      <c r="H17" s="10">
        <f>IF($P17="","",VLOOKUP($P17,'Data (2)'!$B$4:$V$2000,'Data (2)'!$L$2-1,FALSE))</f>
        <v>600000</v>
      </c>
      <c r="I17" s="10">
        <f>IF($P17="","",VLOOKUP($P17,'Data (2)'!$B$4:$V$2000,'Data (2)'!$M$2-1,FALSE)+VLOOKUP($P17,'Data (2)'!$B$4:$V$2000,'Data (2)'!$O$2-1,FALSE))</f>
        <v>619712.80000000005</v>
      </c>
      <c r="J17" s="10">
        <f t="shared" si="0"/>
        <v>-19712.800000000047</v>
      </c>
      <c r="K17" s="6">
        <f t="shared" si="1"/>
        <v>1.0328999999999999</v>
      </c>
      <c r="P17">
        <f>IF((MAX($P$4:P16)+1)&gt;'Data (2)'!$B$1,"",MAX($P$4:P16)+1)</f>
        <v>13</v>
      </c>
    </row>
    <row r="18" spans="1:16" x14ac:dyDescent="0.2">
      <c r="A18" s="11">
        <f>IF(J18="","",RANK(J18,$J$5:$J$500)+COUNTIF($J$3:J17,J18))</f>
        <v>40</v>
      </c>
      <c r="B18" t="str">
        <f>IF($P18="","",VLOOKUP($P18,'Data (2)'!$B$4:$V$2000,'Data (2)'!$E$2-1,FALSE))</f>
        <v>A</v>
      </c>
      <c r="C18" t="str">
        <f>IF($P18="","",VLOOKUP($P18,'Data (2)'!$B$4:$V$2000,'Data (2)'!$F$2-1,FALSE))</f>
        <v>GENERAL FUND</v>
      </c>
      <c r="D18" t="str">
        <f>IF($P18="","",VLOOKUP($P18,'Data (2)'!$B$4:$V$2000,'Data (2)'!$G$2-1,FALSE))</f>
        <v>1935</v>
      </c>
      <c r="E18" t="str">
        <f>IF($P18="","",VLOOKUP($P18,'Data (2)'!$B$4:$V$2000,'Data (2)'!$H$2-1,FALSE))</f>
        <v>TAX CERTIORARI</v>
      </c>
      <c r="F18" t="str">
        <f>IF($P18="","",VLOOKUP($P18,'Data (2)'!$B$4:$V$2000,'Data (2)'!$I$2-1,FALSE))</f>
        <v>4000</v>
      </c>
      <c r="G18" t="str">
        <f>IF($P18="","",VLOOKUP($P18,'Data (2)'!$B$4:$V$2000,'Data (2)'!$J$2-1,FALSE))</f>
        <v>CONTRACTUAL EXPENSES</v>
      </c>
      <c r="H18" s="10">
        <f>IF($P18="","",VLOOKUP($P18,'Data (2)'!$B$4:$V$2000,'Data (2)'!$L$2-1,FALSE))</f>
        <v>17500</v>
      </c>
      <c r="I18" s="10">
        <f>IF($P18="","",VLOOKUP($P18,'Data (2)'!$B$4:$V$2000,'Data (2)'!$M$2-1,FALSE)+VLOOKUP($P18,'Data (2)'!$B$4:$V$2000,'Data (2)'!$O$2-1,FALSE))</f>
        <v>934.84</v>
      </c>
      <c r="J18" s="10">
        <f t="shared" si="0"/>
        <v>16565.16</v>
      </c>
      <c r="K18" s="6">
        <f t="shared" si="1"/>
        <v>5.3400000000000003E-2</v>
      </c>
      <c r="P18">
        <f>IF((MAX($P$4:P17)+1)&gt;'Data (2)'!$B$1,"",MAX($P$4:P17)+1)</f>
        <v>14</v>
      </c>
    </row>
    <row r="19" spans="1:16" x14ac:dyDescent="0.2">
      <c r="A19" s="11">
        <f>IF(J19="","",RANK(J19,$J$5:$J$500)+COUNTIF($J$3:J18,J19))</f>
        <v>7</v>
      </c>
      <c r="B19" t="str">
        <f>IF($P19="","",VLOOKUP($P19,'Data (2)'!$B$4:$V$2000,'Data (2)'!$E$2-1,FALSE))</f>
        <v>A</v>
      </c>
      <c r="C19" t="str">
        <f>IF($P19="","",VLOOKUP($P19,'Data (2)'!$B$4:$V$2000,'Data (2)'!$F$2-1,FALSE))</f>
        <v>GENERAL FUND</v>
      </c>
      <c r="D19" t="str">
        <f>IF($P19="","",VLOOKUP($P19,'Data (2)'!$B$4:$V$2000,'Data (2)'!$G$2-1,FALSE))</f>
        <v>1990</v>
      </c>
      <c r="E19" t="str">
        <f>IF($P19="","",VLOOKUP($P19,'Data (2)'!$B$4:$V$2000,'Data (2)'!$H$2-1,FALSE))</f>
        <v>CONTINGENT ACCOUNT</v>
      </c>
      <c r="F19" t="str">
        <f>IF($P19="","",VLOOKUP($P19,'Data (2)'!$B$4:$V$2000,'Data (2)'!$I$2-1,FALSE))</f>
        <v>4000</v>
      </c>
      <c r="G19" t="str">
        <f>IF($P19="","",VLOOKUP($P19,'Data (2)'!$B$4:$V$2000,'Data (2)'!$J$2-1,FALSE))</f>
        <v>CONTRACTUAL EXPENSES</v>
      </c>
      <c r="H19" s="10">
        <f>IF($P19="","",VLOOKUP($P19,'Data (2)'!$B$4:$V$2000,'Data (2)'!$L$2-1,FALSE))</f>
        <v>296079</v>
      </c>
      <c r="I19" s="10">
        <f>IF($P19="","",VLOOKUP($P19,'Data (2)'!$B$4:$V$2000,'Data (2)'!$M$2-1,FALSE)+VLOOKUP($P19,'Data (2)'!$B$4:$V$2000,'Data (2)'!$O$2-1,FALSE))</f>
        <v>0</v>
      </c>
      <c r="J19" s="10">
        <f t="shared" si="0"/>
        <v>296079</v>
      </c>
      <c r="K19" s="6">
        <f t="shared" si="1"/>
        <v>0</v>
      </c>
      <c r="P19">
        <f>IF((MAX($P$4:P18)+1)&gt;'Data (2)'!$B$1,"",MAX($P$4:P18)+1)</f>
        <v>15</v>
      </c>
    </row>
    <row r="20" spans="1:16" x14ac:dyDescent="0.2">
      <c r="A20" s="11">
        <f>IF(J20="","",RANK(J20,$J$5:$J$500)+COUNTIF($J$3:J19,J20))</f>
        <v>10</v>
      </c>
      <c r="B20" t="str">
        <f>IF($P20="","",VLOOKUP($P20,'Data (2)'!$B$4:$V$2000,'Data (2)'!$E$2-1,FALSE))</f>
        <v>A</v>
      </c>
      <c r="C20" t="str">
        <f>IF($P20="","",VLOOKUP($P20,'Data (2)'!$B$4:$V$2000,'Data (2)'!$F$2-1,FALSE))</f>
        <v>GENERAL FUND</v>
      </c>
      <c r="D20" t="str">
        <f>IF($P20="","",VLOOKUP($P20,'Data (2)'!$B$4:$V$2000,'Data (2)'!$G$2-1,FALSE))</f>
        <v>2960</v>
      </c>
      <c r="E20" t="str">
        <f>IF($P20="","",VLOOKUP($P20,'Data (2)'!$B$4:$V$2000,'Data (2)'!$H$2-1,FALSE))</f>
        <v>EDUCATION OF PHYS HAND CHILD</v>
      </c>
      <c r="F20" t="str">
        <f>IF($P20="","",VLOOKUP($P20,'Data (2)'!$B$4:$V$2000,'Data (2)'!$I$2-1,FALSE))</f>
        <v>4000</v>
      </c>
      <c r="G20" t="str">
        <f>IF($P20="","",VLOOKUP($P20,'Data (2)'!$B$4:$V$2000,'Data (2)'!$J$2-1,FALSE))</f>
        <v>CONTRACTUAL EXPENSES</v>
      </c>
      <c r="H20" s="10">
        <f>IF($P20="","",VLOOKUP($P20,'Data (2)'!$B$4:$V$2000,'Data (2)'!$L$2-1,FALSE))</f>
        <v>1480000</v>
      </c>
      <c r="I20" s="10">
        <f>IF($P20="","",VLOOKUP($P20,'Data (2)'!$B$4:$V$2000,'Data (2)'!$M$2-1,FALSE)+VLOOKUP($P20,'Data (2)'!$B$4:$V$2000,'Data (2)'!$O$2-1,FALSE))</f>
        <v>1314534.57</v>
      </c>
      <c r="J20" s="10">
        <f t="shared" si="0"/>
        <v>165465.42999999993</v>
      </c>
      <c r="K20" s="6">
        <f t="shared" si="1"/>
        <v>0.88819999999999999</v>
      </c>
      <c r="P20">
        <f>IF((MAX($P$4:P19)+1)&gt;'Data (2)'!$B$1,"",MAX($P$4:P19)+1)</f>
        <v>16</v>
      </c>
    </row>
    <row r="21" spans="1:16" x14ac:dyDescent="0.2">
      <c r="A21" s="11">
        <f>IF(J21="","",RANK(J21,$J$5:$J$500)+COUNTIF($J$3:J20,J21))</f>
        <v>4</v>
      </c>
      <c r="B21" t="str">
        <f>IF($P21="","",VLOOKUP($P21,'Data (2)'!$B$4:$V$2000,'Data (2)'!$E$2-1,FALSE))</f>
        <v>A</v>
      </c>
      <c r="C21" t="str">
        <f>IF($P21="","",VLOOKUP($P21,'Data (2)'!$B$4:$V$2000,'Data (2)'!$F$2-1,FALSE))</f>
        <v>GENERAL FUND</v>
      </c>
      <c r="D21" t="str">
        <f>IF($P21="","",VLOOKUP($P21,'Data (2)'!$B$4:$V$2000,'Data (2)'!$G$2-1,FALSE))</f>
        <v>3020</v>
      </c>
      <c r="E21" t="str">
        <f>IF($P21="","",VLOOKUP($P21,'Data (2)'!$B$4:$V$2000,'Data (2)'!$H$2-1,FALSE))</f>
        <v>COMMUNICATION SYSTEM</v>
      </c>
      <c r="F21" t="str">
        <f>IF($P21="","",VLOOKUP($P21,'Data (2)'!$B$4:$V$2000,'Data (2)'!$I$2-1,FALSE))</f>
        <v>2000</v>
      </c>
      <c r="G21" t="str">
        <f>IF($P21="","",VLOOKUP($P21,'Data (2)'!$B$4:$V$2000,'Data (2)'!$J$2-1,FALSE))</f>
        <v>EQUIPMENT</v>
      </c>
      <c r="H21" s="10">
        <f>IF($P21="","",VLOOKUP($P21,'Data (2)'!$B$4:$V$2000,'Data (2)'!$L$2-1,FALSE))</f>
        <v>2345382.11</v>
      </c>
      <c r="I21" s="10">
        <f>IF($P21="","",VLOOKUP($P21,'Data (2)'!$B$4:$V$2000,'Data (2)'!$M$2-1,FALSE)+VLOOKUP($P21,'Data (2)'!$B$4:$V$2000,'Data (2)'!$O$2-1,FALSE))</f>
        <v>1969934.32</v>
      </c>
      <c r="J21" s="10">
        <f t="shared" si="0"/>
        <v>375447.7899999998</v>
      </c>
      <c r="K21" s="6">
        <f t="shared" si="1"/>
        <v>0.83989999999999998</v>
      </c>
      <c r="P21">
        <f>IF((MAX($P$4:P20)+1)&gt;'Data (2)'!$B$1,"",MAX($P$4:P20)+1)</f>
        <v>17</v>
      </c>
    </row>
    <row r="22" spans="1:16" x14ac:dyDescent="0.2">
      <c r="A22" s="11">
        <f>IF(J22="","",RANK(J22,$J$5:$J$500)+COUNTIF($J$3:J21,J22))</f>
        <v>23</v>
      </c>
      <c r="B22" t="str">
        <f>IF($P22="","",VLOOKUP($P22,'Data (2)'!$B$4:$V$2000,'Data (2)'!$E$2-1,FALSE))</f>
        <v>A</v>
      </c>
      <c r="C22" t="str">
        <f>IF($P22="","",VLOOKUP($P22,'Data (2)'!$B$4:$V$2000,'Data (2)'!$F$2-1,FALSE))</f>
        <v>GENERAL FUND</v>
      </c>
      <c r="D22" t="str">
        <f>IF($P22="","",VLOOKUP($P22,'Data (2)'!$B$4:$V$2000,'Data (2)'!$G$2-1,FALSE))</f>
        <v>3110</v>
      </c>
      <c r="E22" t="str">
        <f>IF($P22="","",VLOOKUP($P22,'Data (2)'!$B$4:$V$2000,'Data (2)'!$H$2-1,FALSE))</f>
        <v>SHERIFF</v>
      </c>
      <c r="F22" t="str">
        <f>IF($P22="","",VLOOKUP($P22,'Data (2)'!$B$4:$V$2000,'Data (2)'!$I$2-1,FALSE))</f>
        <v>2000</v>
      </c>
      <c r="G22" t="str">
        <f>IF($P22="","",VLOOKUP($P22,'Data (2)'!$B$4:$V$2000,'Data (2)'!$J$2-1,FALSE))</f>
        <v>EQUIPMENT</v>
      </c>
      <c r="H22" s="10">
        <f>IF($P22="","",VLOOKUP($P22,'Data (2)'!$B$4:$V$2000,'Data (2)'!$L$2-1,FALSE))</f>
        <v>344608.53</v>
      </c>
      <c r="I22" s="10">
        <f>IF($P22="","",VLOOKUP($P22,'Data (2)'!$B$4:$V$2000,'Data (2)'!$M$2-1,FALSE)+VLOOKUP($P22,'Data (2)'!$B$4:$V$2000,'Data (2)'!$O$2-1,FALSE))</f>
        <v>260653.56</v>
      </c>
      <c r="J22" s="10">
        <f t="shared" si="0"/>
        <v>83954.97000000003</v>
      </c>
      <c r="K22" s="6">
        <f t="shared" si="1"/>
        <v>0.75639999999999996</v>
      </c>
      <c r="P22">
        <f>IF((MAX($P$4:P21)+1)&gt;'Data (2)'!$B$1,"",MAX($P$4:P21)+1)</f>
        <v>18</v>
      </c>
    </row>
    <row r="23" spans="1:16" x14ac:dyDescent="0.2">
      <c r="A23" s="11">
        <f>IF(J23="","",RANK(J23,$J$5:$J$500)+COUNTIF($J$3:J22,J23))</f>
        <v>33</v>
      </c>
      <c r="B23" t="str">
        <f>IF($P23="","",VLOOKUP($P23,'Data (2)'!$B$4:$V$2000,'Data (2)'!$E$2-1,FALSE))</f>
        <v>A</v>
      </c>
      <c r="C23" t="str">
        <f>IF($P23="","",VLOOKUP($P23,'Data (2)'!$B$4:$V$2000,'Data (2)'!$F$2-1,FALSE))</f>
        <v>GENERAL FUND</v>
      </c>
      <c r="D23" t="str">
        <f>IF($P23="","",VLOOKUP($P23,'Data (2)'!$B$4:$V$2000,'Data (2)'!$G$2-1,FALSE))</f>
        <v>3140</v>
      </c>
      <c r="E23" t="str">
        <f>IF($P23="","",VLOOKUP($P23,'Data (2)'!$B$4:$V$2000,'Data (2)'!$H$2-1,FALSE))</f>
        <v>PROBATION</v>
      </c>
      <c r="F23" t="str">
        <f>IF($P23="","",VLOOKUP($P23,'Data (2)'!$B$4:$V$2000,'Data (2)'!$I$2-1,FALSE))</f>
        <v>1000</v>
      </c>
      <c r="G23" t="str">
        <f>IF($P23="","",VLOOKUP($P23,'Data (2)'!$B$4:$V$2000,'Data (2)'!$J$2-1,FALSE))</f>
        <v>PERSONAL SERVICES</v>
      </c>
      <c r="H23" s="10">
        <f>IF($P23="","",VLOOKUP($P23,'Data (2)'!$B$4:$V$2000,'Data (2)'!$L$2-1,FALSE))</f>
        <v>689819</v>
      </c>
      <c r="I23" s="10">
        <f>IF($P23="","",VLOOKUP($P23,'Data (2)'!$B$4:$V$2000,'Data (2)'!$M$2-1,FALSE)+VLOOKUP($P23,'Data (2)'!$B$4:$V$2000,'Data (2)'!$O$2-1,FALSE))</f>
        <v>656198.33999999985</v>
      </c>
      <c r="J23" s="10">
        <f t="shared" si="0"/>
        <v>33620.660000000149</v>
      </c>
      <c r="K23" s="6">
        <f t="shared" si="1"/>
        <v>0.95130000000000003</v>
      </c>
      <c r="P23">
        <f>IF((MAX($P$4:P22)+1)&gt;'Data (2)'!$B$1,"",MAX($P$4:P22)+1)</f>
        <v>19</v>
      </c>
    </row>
    <row r="24" spans="1:16" x14ac:dyDescent="0.2">
      <c r="A24" s="11">
        <f>IF(J24="","",RANK(J24,$J$5:$J$500)+COUNTIF($J$3:J23,J24))</f>
        <v>35</v>
      </c>
      <c r="B24" t="str">
        <f>IF($P24="","",VLOOKUP($P24,'Data (2)'!$B$4:$V$2000,'Data (2)'!$E$2-1,FALSE))</f>
        <v>A</v>
      </c>
      <c r="C24" t="str">
        <f>IF($P24="","",VLOOKUP($P24,'Data (2)'!$B$4:$V$2000,'Data (2)'!$F$2-1,FALSE))</f>
        <v>GENERAL FUND</v>
      </c>
      <c r="D24" t="str">
        <f>IF($P24="","",VLOOKUP($P24,'Data (2)'!$B$4:$V$2000,'Data (2)'!$G$2-1,FALSE))</f>
        <v>3140</v>
      </c>
      <c r="E24" t="str">
        <f>IF($P24="","",VLOOKUP($P24,'Data (2)'!$B$4:$V$2000,'Data (2)'!$H$2-1,FALSE))</f>
        <v>PROBATION</v>
      </c>
      <c r="F24" t="str">
        <f>IF($P24="","",VLOOKUP($P24,'Data (2)'!$B$4:$V$2000,'Data (2)'!$I$2-1,FALSE))</f>
        <v>4000</v>
      </c>
      <c r="G24" t="str">
        <f>IF($P24="","",VLOOKUP($P24,'Data (2)'!$B$4:$V$2000,'Data (2)'!$J$2-1,FALSE))</f>
        <v>CONTRACTUAL EXPENSES</v>
      </c>
      <c r="H24" s="10">
        <f>IF($P24="","",VLOOKUP($P24,'Data (2)'!$B$4:$V$2000,'Data (2)'!$L$2-1,FALSE))</f>
        <v>104853.19</v>
      </c>
      <c r="I24" s="10">
        <f>IF($P24="","",VLOOKUP($P24,'Data (2)'!$B$4:$V$2000,'Data (2)'!$M$2-1,FALSE)+VLOOKUP($P24,'Data (2)'!$B$4:$V$2000,'Data (2)'!$O$2-1,FALSE))</f>
        <v>82423.16</v>
      </c>
      <c r="J24" s="10">
        <f t="shared" si="0"/>
        <v>22430.03</v>
      </c>
      <c r="K24" s="6">
        <f t="shared" si="1"/>
        <v>0.78610000000000002</v>
      </c>
      <c r="P24">
        <f>IF((MAX($P$4:P23)+1)&gt;'Data (2)'!$B$1,"",MAX($P$4:P23)+1)</f>
        <v>20</v>
      </c>
    </row>
    <row r="25" spans="1:16" x14ac:dyDescent="0.2">
      <c r="A25" s="11">
        <f>IF(J25="","",RANK(J25,$J$5:$J$500)+COUNTIF($J$3:J24,J25))</f>
        <v>41</v>
      </c>
      <c r="B25" t="str">
        <f>IF($P25="","",VLOOKUP($P25,'Data (2)'!$B$4:$V$2000,'Data (2)'!$E$2-1,FALSE))</f>
        <v>A</v>
      </c>
      <c r="C25" t="str">
        <f>IF($P25="","",VLOOKUP($P25,'Data (2)'!$B$4:$V$2000,'Data (2)'!$F$2-1,FALSE))</f>
        <v>GENERAL FUND</v>
      </c>
      <c r="D25" t="str">
        <f>IF($P25="","",VLOOKUP($P25,'Data (2)'!$B$4:$V$2000,'Data (2)'!$G$2-1,FALSE))</f>
        <v>3150</v>
      </c>
      <c r="E25" t="str">
        <f>IF($P25="","",VLOOKUP($P25,'Data (2)'!$B$4:$V$2000,'Data (2)'!$H$2-1,FALSE))</f>
        <v>JAIL</v>
      </c>
      <c r="F25" t="str">
        <f>IF($P25="","",VLOOKUP($P25,'Data (2)'!$B$4:$V$2000,'Data (2)'!$I$2-1,FALSE))</f>
        <v>1000</v>
      </c>
      <c r="G25" t="str">
        <f>IF($P25="","",VLOOKUP($P25,'Data (2)'!$B$4:$V$2000,'Data (2)'!$J$2-1,FALSE))</f>
        <v>PERSONAL SERVICES</v>
      </c>
      <c r="H25" s="10">
        <f>IF($P25="","",VLOOKUP($P25,'Data (2)'!$B$4:$V$2000,'Data (2)'!$L$2-1,FALSE))</f>
        <v>1336276</v>
      </c>
      <c r="I25" s="10">
        <f>IF($P25="","",VLOOKUP($P25,'Data (2)'!$B$4:$V$2000,'Data (2)'!$M$2-1,FALSE)+VLOOKUP($P25,'Data (2)'!$B$4:$V$2000,'Data (2)'!$O$2-1,FALSE))</f>
        <v>1320581.0299999998</v>
      </c>
      <c r="J25" s="10">
        <f t="shared" si="0"/>
        <v>15694.970000000205</v>
      </c>
      <c r="K25" s="6">
        <f t="shared" si="1"/>
        <v>0.98829999999999996</v>
      </c>
      <c r="P25">
        <f>IF((MAX($P$4:P24)+1)&gt;'Data (2)'!$B$1,"",MAX($P$4:P24)+1)</f>
        <v>21</v>
      </c>
    </row>
    <row r="26" spans="1:16" x14ac:dyDescent="0.2">
      <c r="A26" s="11">
        <f>IF(J26="","",RANK(J26,$J$5:$J$500)+COUNTIF($J$3:J25,J26))</f>
        <v>5</v>
      </c>
      <c r="B26" t="str">
        <f>IF($P26="","",VLOOKUP($P26,'Data (2)'!$B$4:$V$2000,'Data (2)'!$E$2-1,FALSE))</f>
        <v>A</v>
      </c>
      <c r="C26" t="str">
        <f>IF($P26="","",VLOOKUP($P26,'Data (2)'!$B$4:$V$2000,'Data (2)'!$F$2-1,FALSE))</f>
        <v>GENERAL FUND</v>
      </c>
      <c r="D26" t="str">
        <f>IF($P26="","",VLOOKUP($P26,'Data (2)'!$B$4:$V$2000,'Data (2)'!$G$2-1,FALSE))</f>
        <v>3170</v>
      </c>
      <c r="E26" t="str">
        <f>IF($P26="","",VLOOKUP($P26,'Data (2)'!$B$4:$V$2000,'Data (2)'!$H$2-1,FALSE))</f>
        <v>OTHER CORRECTIONAL AGENCIES</v>
      </c>
      <c r="F26" t="str">
        <f>IF($P26="","",VLOOKUP($P26,'Data (2)'!$B$4:$V$2000,'Data (2)'!$I$2-1,FALSE))</f>
        <v>4000</v>
      </c>
      <c r="G26" t="str">
        <f>IF($P26="","",VLOOKUP($P26,'Data (2)'!$B$4:$V$2000,'Data (2)'!$J$2-1,FALSE))</f>
        <v>CONTRACTUAL EXPENSES</v>
      </c>
      <c r="H26" s="10">
        <f>IF($P26="","",VLOOKUP($P26,'Data (2)'!$B$4:$V$2000,'Data (2)'!$L$2-1,FALSE))</f>
        <v>950000</v>
      </c>
      <c r="I26" s="10">
        <f>IF($P26="","",VLOOKUP($P26,'Data (2)'!$B$4:$V$2000,'Data (2)'!$M$2-1,FALSE)+VLOOKUP($P26,'Data (2)'!$B$4:$V$2000,'Data (2)'!$O$2-1,FALSE))</f>
        <v>603764.66</v>
      </c>
      <c r="J26" s="10">
        <f t="shared" si="0"/>
        <v>346235.33999999997</v>
      </c>
      <c r="K26" s="6">
        <f t="shared" si="1"/>
        <v>0.63549999999999995</v>
      </c>
      <c r="P26">
        <f>IF((MAX($P$4:P25)+1)&gt;'Data (2)'!$B$1,"",MAX($P$4:P25)+1)</f>
        <v>22</v>
      </c>
    </row>
    <row r="27" spans="1:16" x14ac:dyDescent="0.2">
      <c r="A27" s="11">
        <f>IF(J27="","",RANK(J27,$J$5:$J$500)+COUNTIF($J$3:J26,J27))</f>
        <v>43</v>
      </c>
      <c r="B27" t="str">
        <f>IF($P27="","",VLOOKUP($P27,'Data (2)'!$B$4:$V$2000,'Data (2)'!$E$2-1,FALSE))</f>
        <v>A</v>
      </c>
      <c r="C27" t="str">
        <f>IF($P27="","",VLOOKUP($P27,'Data (2)'!$B$4:$V$2000,'Data (2)'!$F$2-1,FALSE))</f>
        <v>GENERAL FUND</v>
      </c>
      <c r="D27" t="str">
        <f>IF($P27="","",VLOOKUP($P27,'Data (2)'!$B$4:$V$2000,'Data (2)'!$G$2-1,FALSE))</f>
        <v>3315</v>
      </c>
      <c r="E27" t="str">
        <f>IF($P27="","",VLOOKUP($P27,'Data (2)'!$B$4:$V$2000,'Data (2)'!$H$2-1,FALSE))</f>
        <v>SPECIAL TRAFFIC PROGRAM DWI</v>
      </c>
      <c r="F27" t="str">
        <f>IF($P27="","",VLOOKUP($P27,'Data (2)'!$B$4:$V$2000,'Data (2)'!$I$2-1,FALSE))</f>
        <v>4000</v>
      </c>
      <c r="G27" t="str">
        <f>IF($P27="","",VLOOKUP($P27,'Data (2)'!$B$4:$V$2000,'Data (2)'!$J$2-1,FALSE))</f>
        <v>CONTRACTUAL EXPENSES</v>
      </c>
      <c r="H27" s="10">
        <f>IF($P27="","",VLOOKUP($P27,'Data (2)'!$B$4:$V$2000,'Data (2)'!$L$2-1,FALSE))</f>
        <v>42298.81</v>
      </c>
      <c r="I27" s="10">
        <f>IF($P27="","",VLOOKUP($P27,'Data (2)'!$B$4:$V$2000,'Data (2)'!$M$2-1,FALSE)+VLOOKUP($P27,'Data (2)'!$B$4:$V$2000,'Data (2)'!$O$2-1,FALSE))</f>
        <v>28046.11</v>
      </c>
      <c r="J27" s="10">
        <f t="shared" si="0"/>
        <v>14252.699999999997</v>
      </c>
      <c r="K27" s="6">
        <f t="shared" si="1"/>
        <v>0.66300000000000003</v>
      </c>
      <c r="P27">
        <f>IF((MAX($P$4:P26)+1)&gt;'Data (2)'!$B$1,"",MAX($P$4:P26)+1)</f>
        <v>23</v>
      </c>
    </row>
    <row r="28" spans="1:16" x14ac:dyDescent="0.2">
      <c r="A28" s="11">
        <f>IF(J28="","",RANK(J28,$J$5:$J$500)+COUNTIF($J$3:J27,J28))</f>
        <v>36</v>
      </c>
      <c r="B28" t="str">
        <f>IF($P28="","",VLOOKUP($P28,'Data (2)'!$B$4:$V$2000,'Data (2)'!$E$2-1,FALSE))</f>
        <v>A</v>
      </c>
      <c r="C28" t="str">
        <f>IF($P28="","",VLOOKUP($P28,'Data (2)'!$B$4:$V$2000,'Data (2)'!$F$2-1,FALSE))</f>
        <v>GENERAL FUND</v>
      </c>
      <c r="D28" t="str">
        <f>IF($P28="","",VLOOKUP($P28,'Data (2)'!$B$4:$V$2000,'Data (2)'!$G$2-1,FALSE))</f>
        <v>3410</v>
      </c>
      <c r="E28" t="str">
        <f>IF($P28="","",VLOOKUP($P28,'Data (2)'!$B$4:$V$2000,'Data (2)'!$H$2-1,FALSE))</f>
        <v>EMERGENCY SVCS - FIRE PREV.</v>
      </c>
      <c r="F28" t="str">
        <f>IF($P28="","",VLOOKUP($P28,'Data (2)'!$B$4:$V$2000,'Data (2)'!$I$2-1,FALSE))</f>
        <v>2000</v>
      </c>
      <c r="G28" t="str">
        <f>IF($P28="","",VLOOKUP($P28,'Data (2)'!$B$4:$V$2000,'Data (2)'!$J$2-1,FALSE))</f>
        <v>EQUIPMENT</v>
      </c>
      <c r="H28" s="10">
        <f>IF($P28="","",VLOOKUP($P28,'Data (2)'!$B$4:$V$2000,'Data (2)'!$L$2-1,FALSE))</f>
        <v>286570.12</v>
      </c>
      <c r="I28" s="10">
        <f>IF($P28="","",VLOOKUP($P28,'Data (2)'!$B$4:$V$2000,'Data (2)'!$M$2-1,FALSE)+VLOOKUP($P28,'Data (2)'!$B$4:$V$2000,'Data (2)'!$O$2-1,FALSE))</f>
        <v>265232.68</v>
      </c>
      <c r="J28" s="10">
        <f t="shared" si="0"/>
        <v>21337.440000000002</v>
      </c>
      <c r="K28" s="6">
        <f t="shared" si="1"/>
        <v>0.92549999999999999</v>
      </c>
      <c r="P28">
        <f>IF((MAX($P$4:P27)+1)&gt;'Data (2)'!$B$1,"",MAX($P$4:P27)+1)</f>
        <v>24</v>
      </c>
    </row>
    <row r="29" spans="1:16" x14ac:dyDescent="0.2">
      <c r="A29" s="11">
        <f>IF(J29="","",RANK(J29,$J$5:$J$500)+COUNTIF($J$3:J28,J29))</f>
        <v>34</v>
      </c>
      <c r="B29" t="str">
        <f>IF($P29="","",VLOOKUP($P29,'Data (2)'!$B$4:$V$2000,'Data (2)'!$E$2-1,FALSE))</f>
        <v>A</v>
      </c>
      <c r="C29" t="str">
        <f>IF($P29="","",VLOOKUP($P29,'Data (2)'!$B$4:$V$2000,'Data (2)'!$F$2-1,FALSE))</f>
        <v>GENERAL FUND</v>
      </c>
      <c r="D29" t="str">
        <f>IF($P29="","",VLOOKUP($P29,'Data (2)'!$B$4:$V$2000,'Data (2)'!$G$2-1,FALSE))</f>
        <v>3410</v>
      </c>
      <c r="E29" t="str">
        <f>IF($P29="","",VLOOKUP($P29,'Data (2)'!$B$4:$V$2000,'Data (2)'!$H$2-1,FALSE))</f>
        <v>EMERGENCY SVCS - FIRE PREV.</v>
      </c>
      <c r="F29" t="str">
        <f>IF($P29="","",VLOOKUP($P29,'Data (2)'!$B$4:$V$2000,'Data (2)'!$I$2-1,FALSE))</f>
        <v>4000</v>
      </c>
      <c r="G29" t="str">
        <f>IF($P29="","",VLOOKUP($P29,'Data (2)'!$B$4:$V$2000,'Data (2)'!$J$2-1,FALSE))</f>
        <v>CONTRACTUAL EXPENSES</v>
      </c>
      <c r="H29" s="10">
        <f>IF($P29="","",VLOOKUP($P29,'Data (2)'!$B$4:$V$2000,'Data (2)'!$L$2-1,FALSE))</f>
        <v>76109.2</v>
      </c>
      <c r="I29" s="10">
        <f>IF($P29="","",VLOOKUP($P29,'Data (2)'!$B$4:$V$2000,'Data (2)'!$M$2-1,FALSE)+VLOOKUP($P29,'Data (2)'!$B$4:$V$2000,'Data (2)'!$O$2-1,FALSE))</f>
        <v>47812.51</v>
      </c>
      <c r="J29" s="10">
        <f t="shared" si="0"/>
        <v>28296.689999999995</v>
      </c>
      <c r="K29" s="6">
        <f t="shared" si="1"/>
        <v>0.62819999999999998</v>
      </c>
      <c r="P29">
        <f>IF((MAX($P$4:P28)+1)&gt;'Data (2)'!$B$1,"",MAX($P$4:P28)+1)</f>
        <v>25</v>
      </c>
    </row>
    <row r="30" spans="1:16" x14ac:dyDescent="0.2">
      <c r="A30" s="11">
        <f>IF(J30="","",RANK(J30,$J$5:$J$500)+COUNTIF($J$3:J29,J30))</f>
        <v>37</v>
      </c>
      <c r="B30" t="str">
        <f>IF($P30="","",VLOOKUP($P30,'Data (2)'!$B$4:$V$2000,'Data (2)'!$E$2-1,FALSE))</f>
        <v>A</v>
      </c>
      <c r="C30" t="str">
        <f>IF($P30="","",VLOOKUP($P30,'Data (2)'!$B$4:$V$2000,'Data (2)'!$F$2-1,FALSE))</f>
        <v>GENERAL FUND</v>
      </c>
      <c r="D30" t="str">
        <f>IF($P30="","",VLOOKUP($P30,'Data (2)'!$B$4:$V$2000,'Data (2)'!$G$2-1,FALSE))</f>
        <v>3640</v>
      </c>
      <c r="E30" t="str">
        <f>IF($P30="","",VLOOKUP($P30,'Data (2)'!$B$4:$V$2000,'Data (2)'!$H$2-1,FALSE))</f>
        <v>EMERGENCY SERVICES</v>
      </c>
      <c r="F30" t="str">
        <f>IF($P30="","",VLOOKUP($P30,'Data (2)'!$B$4:$V$2000,'Data (2)'!$I$2-1,FALSE))</f>
        <v>1000</v>
      </c>
      <c r="G30" t="str">
        <f>IF($P30="","",VLOOKUP($P30,'Data (2)'!$B$4:$V$2000,'Data (2)'!$J$2-1,FALSE))</f>
        <v>PERSONAL SERVICES</v>
      </c>
      <c r="H30" s="10">
        <f>IF($P30="","",VLOOKUP($P30,'Data (2)'!$B$4:$V$2000,'Data (2)'!$L$2-1,FALSE))</f>
        <v>177641</v>
      </c>
      <c r="I30" s="10">
        <f>IF($P30="","",VLOOKUP($P30,'Data (2)'!$B$4:$V$2000,'Data (2)'!$M$2-1,FALSE)+VLOOKUP($P30,'Data (2)'!$B$4:$V$2000,'Data (2)'!$O$2-1,FALSE))</f>
        <v>158097.11000000002</v>
      </c>
      <c r="J30" s="10">
        <f t="shared" si="0"/>
        <v>19543.889999999985</v>
      </c>
      <c r="K30" s="6">
        <f t="shared" si="1"/>
        <v>0.89</v>
      </c>
      <c r="P30">
        <f>IF((MAX($P$4:P29)+1)&gt;'Data (2)'!$B$1,"",MAX($P$4:P29)+1)</f>
        <v>26</v>
      </c>
    </row>
    <row r="31" spans="1:16" x14ac:dyDescent="0.2">
      <c r="A31" s="11">
        <f>IF(J31="","",RANK(J31,$J$5:$J$500)+COUNTIF($J$3:J30,J31))</f>
        <v>14</v>
      </c>
      <c r="B31" t="str">
        <f>IF($P31="","",VLOOKUP($P31,'Data (2)'!$B$4:$V$2000,'Data (2)'!$E$2-1,FALSE))</f>
        <v>A</v>
      </c>
      <c r="C31" t="str">
        <f>IF($P31="","",VLOOKUP($P31,'Data (2)'!$B$4:$V$2000,'Data (2)'!$F$2-1,FALSE))</f>
        <v>GENERAL FUND</v>
      </c>
      <c r="D31" t="str">
        <f>IF($P31="","",VLOOKUP($P31,'Data (2)'!$B$4:$V$2000,'Data (2)'!$G$2-1,FALSE))</f>
        <v>3640</v>
      </c>
      <c r="E31" t="str">
        <f>IF($P31="","",VLOOKUP($P31,'Data (2)'!$B$4:$V$2000,'Data (2)'!$H$2-1,FALSE))</f>
        <v>EMERGENCY SERVICES</v>
      </c>
      <c r="F31" t="str">
        <f>IF($P31="","",VLOOKUP($P31,'Data (2)'!$B$4:$V$2000,'Data (2)'!$I$2-1,FALSE))</f>
        <v>4000</v>
      </c>
      <c r="G31" t="str">
        <f>IF($P31="","",VLOOKUP($P31,'Data (2)'!$B$4:$V$2000,'Data (2)'!$J$2-1,FALSE))</f>
        <v>CONTRACTUAL EXPENSES</v>
      </c>
      <c r="H31" s="10">
        <f>IF($P31="","",VLOOKUP($P31,'Data (2)'!$B$4:$V$2000,'Data (2)'!$L$2-1,FALSE))</f>
        <v>212341.81</v>
      </c>
      <c r="I31" s="10">
        <f>IF($P31="","",VLOOKUP($P31,'Data (2)'!$B$4:$V$2000,'Data (2)'!$M$2-1,FALSE)+VLOOKUP($P31,'Data (2)'!$B$4:$V$2000,'Data (2)'!$O$2-1,FALSE))</f>
        <v>76174.749999999985</v>
      </c>
      <c r="J31" s="10">
        <f t="shared" si="0"/>
        <v>136167.06</v>
      </c>
      <c r="K31" s="6">
        <f t="shared" si="1"/>
        <v>0.35870000000000002</v>
      </c>
      <c r="P31">
        <f>IF((MAX($P$4:P30)+1)&gt;'Data (2)'!$B$1,"",MAX($P$4:P30)+1)</f>
        <v>27</v>
      </c>
    </row>
    <row r="32" spans="1:16" x14ac:dyDescent="0.2">
      <c r="A32" s="11">
        <f>IF(J32="","",RANK(J32,$J$5:$J$500)+COUNTIF($J$3:J31,J32))</f>
        <v>25</v>
      </c>
      <c r="B32" t="str">
        <f>IF($P32="","",VLOOKUP($P32,'Data (2)'!$B$4:$V$2000,'Data (2)'!$E$2-1,FALSE))</f>
        <v>A</v>
      </c>
      <c r="C32" t="str">
        <f>IF($P32="","",VLOOKUP($P32,'Data (2)'!$B$4:$V$2000,'Data (2)'!$F$2-1,FALSE))</f>
        <v>GENERAL FUND</v>
      </c>
      <c r="D32" t="str">
        <f>IF($P32="","",VLOOKUP($P32,'Data (2)'!$B$4:$V$2000,'Data (2)'!$G$2-1,FALSE))</f>
        <v>4010</v>
      </c>
      <c r="E32" t="str">
        <f>IF($P32="","",VLOOKUP($P32,'Data (2)'!$B$4:$V$2000,'Data (2)'!$H$2-1,FALSE))</f>
        <v>PUBLIC HEALTH</v>
      </c>
      <c r="F32" t="str">
        <f>IF($P32="","",VLOOKUP($P32,'Data (2)'!$B$4:$V$2000,'Data (2)'!$I$2-1,FALSE))</f>
        <v>1000</v>
      </c>
      <c r="G32" t="str">
        <f>IF($P32="","",VLOOKUP($P32,'Data (2)'!$B$4:$V$2000,'Data (2)'!$J$2-1,FALSE))</f>
        <v>PERSONAL SERVICES</v>
      </c>
      <c r="H32" s="10">
        <f>IF($P32="","",VLOOKUP($P32,'Data (2)'!$B$4:$V$2000,'Data (2)'!$L$2-1,FALSE))</f>
        <v>759914</v>
      </c>
      <c r="I32" s="10">
        <f>IF($P32="","",VLOOKUP($P32,'Data (2)'!$B$4:$V$2000,'Data (2)'!$M$2-1,FALSE)+VLOOKUP($P32,'Data (2)'!$B$4:$V$2000,'Data (2)'!$O$2-1,FALSE))</f>
        <v>700726.37999999989</v>
      </c>
      <c r="J32" s="10">
        <f t="shared" si="0"/>
        <v>59187.620000000112</v>
      </c>
      <c r="K32" s="6">
        <f t="shared" si="1"/>
        <v>0.92210000000000003</v>
      </c>
      <c r="P32">
        <f>IF((MAX($P$4:P31)+1)&gt;'Data (2)'!$B$1,"",MAX($P$4:P31)+1)</f>
        <v>28</v>
      </c>
    </row>
    <row r="33" spans="1:16" x14ac:dyDescent="0.2">
      <c r="A33" s="11">
        <f>IF(J33="","",RANK(J33,$J$5:$J$500)+COUNTIF($J$3:J32,J33))</f>
        <v>16</v>
      </c>
      <c r="B33" t="str">
        <f>IF($P33="","",VLOOKUP($P33,'Data (2)'!$B$4:$V$2000,'Data (2)'!$E$2-1,FALSE))</f>
        <v>A</v>
      </c>
      <c r="C33" t="str">
        <f>IF($P33="","",VLOOKUP($P33,'Data (2)'!$B$4:$V$2000,'Data (2)'!$F$2-1,FALSE))</f>
        <v>GENERAL FUND</v>
      </c>
      <c r="D33" t="str">
        <f>IF($P33="","",VLOOKUP($P33,'Data (2)'!$B$4:$V$2000,'Data (2)'!$G$2-1,FALSE))</f>
        <v>4010</v>
      </c>
      <c r="E33" t="str">
        <f>IF($P33="","",VLOOKUP($P33,'Data (2)'!$B$4:$V$2000,'Data (2)'!$H$2-1,FALSE))</f>
        <v>PUBLIC HEALTH</v>
      </c>
      <c r="F33" t="str">
        <f>IF($P33="","",VLOOKUP($P33,'Data (2)'!$B$4:$V$2000,'Data (2)'!$I$2-1,FALSE))</f>
        <v>4000</v>
      </c>
      <c r="G33" t="str">
        <f>IF($P33="","",VLOOKUP($P33,'Data (2)'!$B$4:$V$2000,'Data (2)'!$J$2-1,FALSE))</f>
        <v>CONTRACTUAL EXPENSES</v>
      </c>
      <c r="H33" s="10">
        <f>IF($P33="","",VLOOKUP($P33,'Data (2)'!$B$4:$V$2000,'Data (2)'!$L$2-1,FALSE))</f>
        <v>289621</v>
      </c>
      <c r="I33" s="10">
        <f>IF($P33="","",VLOOKUP($P33,'Data (2)'!$B$4:$V$2000,'Data (2)'!$M$2-1,FALSE)+VLOOKUP($P33,'Data (2)'!$B$4:$V$2000,'Data (2)'!$O$2-1,FALSE))</f>
        <v>177105.26</v>
      </c>
      <c r="J33" s="10">
        <f t="shared" si="0"/>
        <v>112515.73999999999</v>
      </c>
      <c r="K33" s="6">
        <f t="shared" si="1"/>
        <v>0.61150000000000004</v>
      </c>
      <c r="P33">
        <f>IF((MAX($P$4:P32)+1)&gt;'Data (2)'!$B$1,"",MAX($P$4:P32)+1)</f>
        <v>29</v>
      </c>
    </row>
    <row r="34" spans="1:16" x14ac:dyDescent="0.2">
      <c r="A34" s="11">
        <f>IF(J34="","",RANK(J34,$J$5:$J$500)+COUNTIF($J$3:J33,J34))</f>
        <v>52</v>
      </c>
      <c r="B34" t="str">
        <f>IF($P34="","",VLOOKUP($P34,'Data (2)'!$B$4:$V$2000,'Data (2)'!$E$2-1,FALSE))</f>
        <v>A</v>
      </c>
      <c r="C34" t="str">
        <f>IF($P34="","",VLOOKUP($P34,'Data (2)'!$B$4:$V$2000,'Data (2)'!$F$2-1,FALSE))</f>
        <v>GENERAL FUND</v>
      </c>
      <c r="D34" t="str">
        <f>IF($P34="","",VLOOKUP($P34,'Data (2)'!$B$4:$V$2000,'Data (2)'!$G$2-1,FALSE))</f>
        <v>4020</v>
      </c>
      <c r="E34" t="str">
        <f>IF($P34="","",VLOOKUP($P34,'Data (2)'!$B$4:$V$2000,'Data (2)'!$H$2-1,FALSE))</f>
        <v>IMMUNIZATION GRANT</v>
      </c>
      <c r="F34" t="str">
        <f>IF($P34="","",VLOOKUP($P34,'Data (2)'!$B$4:$V$2000,'Data (2)'!$I$2-1,FALSE))</f>
        <v>4000</v>
      </c>
      <c r="G34" t="str">
        <f>IF($P34="","",VLOOKUP($P34,'Data (2)'!$B$4:$V$2000,'Data (2)'!$J$2-1,FALSE))</f>
        <v>CONTRACTUAL EXPENSES</v>
      </c>
      <c r="H34" s="10">
        <f>IF($P34="","",VLOOKUP($P34,'Data (2)'!$B$4:$V$2000,'Data (2)'!$L$2-1,FALSE))</f>
        <v>15000</v>
      </c>
      <c r="I34" s="10">
        <f>IF($P34="","",VLOOKUP($P34,'Data (2)'!$B$4:$V$2000,'Data (2)'!$M$2-1,FALSE)+VLOOKUP($P34,'Data (2)'!$B$4:$V$2000,'Data (2)'!$O$2-1,FALSE))</f>
        <v>4903.88</v>
      </c>
      <c r="J34" s="10">
        <f t="shared" si="0"/>
        <v>10096.119999999999</v>
      </c>
      <c r="K34" s="6">
        <f t="shared" si="1"/>
        <v>0.32690000000000002</v>
      </c>
      <c r="P34">
        <f>IF((MAX($P$4:P33)+1)&gt;'Data (2)'!$B$1,"",MAX($P$4:P33)+1)</f>
        <v>30</v>
      </c>
    </row>
    <row r="35" spans="1:16" x14ac:dyDescent="0.2">
      <c r="A35" s="11">
        <f>IF(J35="","",RANK(J35,$J$5:$J$500)+COUNTIF($J$3:J34,J35))</f>
        <v>46</v>
      </c>
      <c r="B35" t="str">
        <f>IF($P35="","",VLOOKUP($P35,'Data (2)'!$B$4:$V$2000,'Data (2)'!$E$2-1,FALSE))</f>
        <v>A</v>
      </c>
      <c r="C35" t="str">
        <f>IF($P35="","",VLOOKUP($P35,'Data (2)'!$B$4:$V$2000,'Data (2)'!$F$2-1,FALSE))</f>
        <v>GENERAL FUND</v>
      </c>
      <c r="D35" t="str">
        <f>IF($P35="","",VLOOKUP($P35,'Data (2)'!$B$4:$V$2000,'Data (2)'!$G$2-1,FALSE))</f>
        <v>4050</v>
      </c>
      <c r="E35" t="str">
        <f>IF($P35="","",VLOOKUP($P35,'Data (2)'!$B$4:$V$2000,'Data (2)'!$H$2-1,FALSE))</f>
        <v>CHILDHOOD LEAD POISON PREV</v>
      </c>
      <c r="F35" t="str">
        <f>IF($P35="","",VLOOKUP($P35,'Data (2)'!$B$4:$V$2000,'Data (2)'!$I$2-1,FALSE))</f>
        <v>4000</v>
      </c>
      <c r="G35" t="str">
        <f>IF($P35="","",VLOOKUP($P35,'Data (2)'!$B$4:$V$2000,'Data (2)'!$J$2-1,FALSE))</f>
        <v>CONTRACTUAL EXPENSES</v>
      </c>
      <c r="H35" s="10">
        <f>IF($P35="","",VLOOKUP($P35,'Data (2)'!$B$4:$V$2000,'Data (2)'!$L$2-1,FALSE))</f>
        <v>17000</v>
      </c>
      <c r="I35" s="10">
        <f>IF($P35="","",VLOOKUP($P35,'Data (2)'!$B$4:$V$2000,'Data (2)'!$M$2-1,FALSE)+VLOOKUP($P35,'Data (2)'!$B$4:$V$2000,'Data (2)'!$O$2-1,FALSE))</f>
        <v>4122.74</v>
      </c>
      <c r="J35" s="10">
        <f t="shared" si="0"/>
        <v>12877.26</v>
      </c>
      <c r="K35" s="6">
        <f t="shared" si="1"/>
        <v>0.24249999999999999</v>
      </c>
      <c r="P35">
        <f>IF((MAX($P$4:P34)+1)&gt;'Data (2)'!$B$1,"",MAX($P$4:P34)+1)</f>
        <v>31</v>
      </c>
    </row>
    <row r="36" spans="1:16" x14ac:dyDescent="0.2">
      <c r="A36" s="11">
        <f>IF(J36="","",RANK(J36,$J$5:$J$500)+COUNTIF($J$3:J35,J36))</f>
        <v>24</v>
      </c>
      <c r="B36" t="str">
        <f>IF($P36="","",VLOOKUP($P36,'Data (2)'!$B$4:$V$2000,'Data (2)'!$E$2-1,FALSE))</f>
        <v>A</v>
      </c>
      <c r="C36" t="str">
        <f>IF($P36="","",VLOOKUP($P36,'Data (2)'!$B$4:$V$2000,'Data (2)'!$F$2-1,FALSE))</f>
        <v>GENERAL FUND</v>
      </c>
      <c r="D36" t="str">
        <f>IF($P36="","",VLOOKUP($P36,'Data (2)'!$B$4:$V$2000,'Data (2)'!$G$2-1,FALSE))</f>
        <v>4059</v>
      </c>
      <c r="E36" t="str">
        <f>IF($P36="","",VLOOKUP($P36,'Data (2)'!$B$4:$V$2000,'Data (2)'!$H$2-1,FALSE))</f>
        <v>EARLY INTERVENTION PROGRAM</v>
      </c>
      <c r="F36" t="str">
        <f>IF($P36="","",VLOOKUP($P36,'Data (2)'!$B$4:$V$2000,'Data (2)'!$I$2-1,FALSE))</f>
        <v>4000</v>
      </c>
      <c r="G36" t="str">
        <f>IF($P36="","",VLOOKUP($P36,'Data (2)'!$B$4:$V$2000,'Data (2)'!$J$2-1,FALSE))</f>
        <v>CONTRACTUAL EXPENSES</v>
      </c>
      <c r="H36" s="10">
        <f>IF($P36="","",VLOOKUP($P36,'Data (2)'!$B$4:$V$2000,'Data (2)'!$L$2-1,FALSE))</f>
        <v>145000</v>
      </c>
      <c r="I36" s="10">
        <f>IF($P36="","",VLOOKUP($P36,'Data (2)'!$B$4:$V$2000,'Data (2)'!$M$2-1,FALSE)+VLOOKUP($P36,'Data (2)'!$B$4:$V$2000,'Data (2)'!$O$2-1,FALSE))</f>
        <v>67126.83</v>
      </c>
      <c r="J36" s="10">
        <f t="shared" si="0"/>
        <v>77873.17</v>
      </c>
      <c r="K36" s="6">
        <f t="shared" si="1"/>
        <v>0.46289999999999998</v>
      </c>
      <c r="P36">
        <f>IF((MAX($P$4:P35)+1)&gt;'Data (2)'!$B$1,"",MAX($P$4:P35)+1)</f>
        <v>32</v>
      </c>
    </row>
    <row r="37" spans="1:16" x14ac:dyDescent="0.2">
      <c r="A37" s="11">
        <f>IF(J37="","",RANK(J37,$J$5:$J$500)+COUNTIF($J$3:J36,J37))</f>
        <v>26</v>
      </c>
      <c r="B37" t="str">
        <f>IF($P37="","",VLOOKUP($P37,'Data (2)'!$B$4:$V$2000,'Data (2)'!$E$2-1,FALSE))</f>
        <v>A</v>
      </c>
      <c r="C37" t="str">
        <f>IF($P37="","",VLOOKUP($P37,'Data (2)'!$B$4:$V$2000,'Data (2)'!$F$2-1,FALSE))</f>
        <v>GENERAL FUND</v>
      </c>
      <c r="D37" t="str">
        <f>IF($P37="","",VLOOKUP($P37,'Data (2)'!$B$4:$V$2000,'Data (2)'!$G$2-1,FALSE))</f>
        <v>4252</v>
      </c>
      <c r="E37" t="str">
        <f>IF($P37="","",VLOOKUP($P37,'Data (2)'!$B$4:$V$2000,'Data (2)'!$H$2-1,FALSE))</f>
        <v>CHEMICAL DEPENDENCY CLINIC</v>
      </c>
      <c r="F37" t="str">
        <f>IF($P37="","",VLOOKUP($P37,'Data (2)'!$B$4:$V$2000,'Data (2)'!$I$2-1,FALSE))</f>
        <v>1000</v>
      </c>
      <c r="G37" t="str">
        <f>IF($P37="","",VLOOKUP($P37,'Data (2)'!$B$4:$V$2000,'Data (2)'!$J$2-1,FALSE))</f>
        <v>PERSONAL SERVICES</v>
      </c>
      <c r="H37" s="10">
        <f>IF($P37="","",VLOOKUP($P37,'Data (2)'!$B$4:$V$2000,'Data (2)'!$L$2-1,FALSE))</f>
        <v>345921</v>
      </c>
      <c r="I37" s="10">
        <f>IF($P37="","",VLOOKUP($P37,'Data (2)'!$B$4:$V$2000,'Data (2)'!$M$2-1,FALSE)+VLOOKUP($P37,'Data (2)'!$B$4:$V$2000,'Data (2)'!$O$2-1,FALSE))</f>
        <v>289271.65000000002</v>
      </c>
      <c r="J37" s="10">
        <f t="shared" si="0"/>
        <v>56649.349999999977</v>
      </c>
      <c r="K37" s="6">
        <f t="shared" si="1"/>
        <v>0.83620000000000005</v>
      </c>
      <c r="P37">
        <f>IF((MAX($P$4:P36)+1)&gt;'Data (2)'!$B$1,"",MAX($P$4:P36)+1)</f>
        <v>33</v>
      </c>
    </row>
    <row r="38" spans="1:16" x14ac:dyDescent="0.2">
      <c r="A38" s="11">
        <f>IF(J38="","",RANK(J38,$J$5:$J$500)+COUNTIF($J$3:J37,J38))</f>
        <v>32</v>
      </c>
      <c r="B38" t="str">
        <f>IF($P38="","",VLOOKUP($P38,'Data (2)'!$B$4:$V$2000,'Data (2)'!$E$2-1,FALSE))</f>
        <v>A</v>
      </c>
      <c r="C38" t="str">
        <f>IF($P38="","",VLOOKUP($P38,'Data (2)'!$B$4:$V$2000,'Data (2)'!$F$2-1,FALSE))</f>
        <v>GENERAL FUND</v>
      </c>
      <c r="D38" t="str">
        <f>IF($P38="","",VLOOKUP($P38,'Data (2)'!$B$4:$V$2000,'Data (2)'!$G$2-1,FALSE))</f>
        <v>4252</v>
      </c>
      <c r="E38" t="str">
        <f>IF($P38="","",VLOOKUP($P38,'Data (2)'!$B$4:$V$2000,'Data (2)'!$H$2-1,FALSE))</f>
        <v>CHEMICAL DEPENDENCY CLINIC</v>
      </c>
      <c r="F38" t="str">
        <f>IF($P38="","",VLOOKUP($P38,'Data (2)'!$B$4:$V$2000,'Data (2)'!$I$2-1,FALSE))</f>
        <v>4000</v>
      </c>
      <c r="G38" t="str">
        <f>IF($P38="","",VLOOKUP($P38,'Data (2)'!$B$4:$V$2000,'Data (2)'!$J$2-1,FALSE))</f>
        <v>CONTRACTUAL EXPENSES</v>
      </c>
      <c r="H38" s="10">
        <f>IF($P38="","",VLOOKUP($P38,'Data (2)'!$B$4:$V$2000,'Data (2)'!$L$2-1,FALSE))</f>
        <v>99045</v>
      </c>
      <c r="I38" s="10">
        <f>IF($P38="","",VLOOKUP($P38,'Data (2)'!$B$4:$V$2000,'Data (2)'!$M$2-1,FALSE)+VLOOKUP($P38,'Data (2)'!$B$4:$V$2000,'Data (2)'!$O$2-1,FALSE))</f>
        <v>63579.09</v>
      </c>
      <c r="J38" s="10">
        <f t="shared" si="0"/>
        <v>35465.910000000003</v>
      </c>
      <c r="K38" s="6">
        <f t="shared" si="1"/>
        <v>0.64190000000000003</v>
      </c>
      <c r="P38">
        <f>IF((MAX($P$4:P37)+1)&gt;'Data (2)'!$B$1,"",MAX($P$4:P37)+1)</f>
        <v>34</v>
      </c>
    </row>
    <row r="39" spans="1:16" x14ac:dyDescent="0.2">
      <c r="A39" s="11">
        <f>IF(J39="","",RANK(J39,$J$5:$J$500)+COUNTIF($J$3:J38,J39))</f>
        <v>22</v>
      </c>
      <c r="B39" t="str">
        <f>IF($P39="","",VLOOKUP($P39,'Data (2)'!$B$4:$V$2000,'Data (2)'!$E$2-1,FALSE))</f>
        <v>A</v>
      </c>
      <c r="C39" t="str">
        <f>IF($P39="","",VLOOKUP($P39,'Data (2)'!$B$4:$V$2000,'Data (2)'!$F$2-1,FALSE))</f>
        <v>GENERAL FUND</v>
      </c>
      <c r="D39" t="str">
        <f>IF($P39="","",VLOOKUP($P39,'Data (2)'!$B$4:$V$2000,'Data (2)'!$G$2-1,FALSE))</f>
        <v>4310</v>
      </c>
      <c r="E39" t="str">
        <f>IF($P39="","",VLOOKUP($P39,'Data (2)'!$B$4:$V$2000,'Data (2)'!$H$2-1,FALSE))</f>
        <v>MENTAL HEALTH</v>
      </c>
      <c r="F39" t="str">
        <f>IF($P39="","",VLOOKUP($P39,'Data (2)'!$B$4:$V$2000,'Data (2)'!$I$2-1,FALSE))</f>
        <v>1000</v>
      </c>
      <c r="G39" t="str">
        <f>IF($P39="","",VLOOKUP($P39,'Data (2)'!$B$4:$V$2000,'Data (2)'!$J$2-1,FALSE))</f>
        <v>PERSONAL SERVICES</v>
      </c>
      <c r="H39" s="10">
        <f>IF($P39="","",VLOOKUP($P39,'Data (2)'!$B$4:$V$2000,'Data (2)'!$L$2-1,FALSE))</f>
        <v>1020528</v>
      </c>
      <c r="I39" s="10">
        <f>IF($P39="","",VLOOKUP($P39,'Data (2)'!$B$4:$V$2000,'Data (2)'!$M$2-1,FALSE)+VLOOKUP($P39,'Data (2)'!$B$4:$V$2000,'Data (2)'!$O$2-1,FALSE))</f>
        <v>934975.02999999991</v>
      </c>
      <c r="J39" s="10">
        <f t="shared" si="0"/>
        <v>85552.970000000088</v>
      </c>
      <c r="K39" s="6">
        <f t="shared" si="1"/>
        <v>0.91620000000000001</v>
      </c>
      <c r="P39">
        <f>IF((MAX($P$4:P38)+1)&gt;'Data (2)'!$B$1,"",MAX($P$4:P38)+1)</f>
        <v>35</v>
      </c>
    </row>
    <row r="40" spans="1:16" x14ac:dyDescent="0.2">
      <c r="A40" s="11">
        <f>IF(J40="","",RANK(J40,$J$5:$J$500)+COUNTIF($J$3:J39,J40))</f>
        <v>18</v>
      </c>
      <c r="B40" t="str">
        <f>IF($P40="","",VLOOKUP($P40,'Data (2)'!$B$4:$V$2000,'Data (2)'!$E$2-1,FALSE))</f>
        <v>A</v>
      </c>
      <c r="C40" t="str">
        <f>IF($P40="","",VLOOKUP($P40,'Data (2)'!$B$4:$V$2000,'Data (2)'!$F$2-1,FALSE))</f>
        <v>GENERAL FUND</v>
      </c>
      <c r="D40" t="str">
        <f>IF($P40="","",VLOOKUP($P40,'Data (2)'!$B$4:$V$2000,'Data (2)'!$G$2-1,FALSE))</f>
        <v>4310</v>
      </c>
      <c r="E40" t="str">
        <f>IF($P40="","",VLOOKUP($P40,'Data (2)'!$B$4:$V$2000,'Data (2)'!$H$2-1,FALSE))</f>
        <v>MENTAL HEALTH</v>
      </c>
      <c r="F40" t="str">
        <f>IF($P40="","",VLOOKUP($P40,'Data (2)'!$B$4:$V$2000,'Data (2)'!$I$2-1,FALSE))</f>
        <v>4000</v>
      </c>
      <c r="G40" t="str">
        <f>IF($P40="","",VLOOKUP($P40,'Data (2)'!$B$4:$V$2000,'Data (2)'!$J$2-1,FALSE))</f>
        <v>CONTRACTUAL EXPENSES</v>
      </c>
      <c r="H40" s="10">
        <f>IF($P40="","",VLOOKUP($P40,'Data (2)'!$B$4:$V$2000,'Data (2)'!$L$2-1,FALSE))</f>
        <v>917752</v>
      </c>
      <c r="I40" s="10">
        <f>IF($P40="","",VLOOKUP($P40,'Data (2)'!$B$4:$V$2000,'Data (2)'!$M$2-1,FALSE)+VLOOKUP($P40,'Data (2)'!$B$4:$V$2000,'Data (2)'!$O$2-1,FALSE))</f>
        <v>814003.62999999989</v>
      </c>
      <c r="J40" s="10">
        <f t="shared" si="0"/>
        <v>103748.37000000011</v>
      </c>
      <c r="K40" s="6">
        <f t="shared" si="1"/>
        <v>0.88700000000000001</v>
      </c>
      <c r="P40">
        <f>IF((MAX($P$4:P39)+1)&gt;'Data (2)'!$B$1,"",MAX($P$4:P39)+1)</f>
        <v>36</v>
      </c>
    </row>
    <row r="41" spans="1:16" x14ac:dyDescent="0.2">
      <c r="A41" s="11">
        <f>IF(J41="","",RANK(J41,$J$5:$J$500)+COUNTIF($J$3:J40,J41))</f>
        <v>48</v>
      </c>
      <c r="B41" t="str">
        <f>IF($P41="","",VLOOKUP($P41,'Data (2)'!$B$4:$V$2000,'Data (2)'!$E$2-1,FALSE))</f>
        <v>A</v>
      </c>
      <c r="C41" t="str">
        <f>IF($P41="","",VLOOKUP($P41,'Data (2)'!$B$4:$V$2000,'Data (2)'!$F$2-1,FALSE))</f>
        <v>GENERAL FUND</v>
      </c>
      <c r="D41" t="str">
        <f>IF($P41="","",VLOOKUP($P41,'Data (2)'!$B$4:$V$2000,'Data (2)'!$G$2-1,FALSE))</f>
        <v>4321</v>
      </c>
      <c r="E41" t="str">
        <f>IF($P41="","",VLOOKUP($P41,'Data (2)'!$B$4:$V$2000,'Data (2)'!$H$2-1,FALSE))</f>
        <v>COMMUNITY SUPPORT</v>
      </c>
      <c r="F41" t="str">
        <f>IF($P41="","",VLOOKUP($P41,'Data (2)'!$B$4:$V$2000,'Data (2)'!$I$2-1,FALSE))</f>
        <v>4000</v>
      </c>
      <c r="G41" t="str">
        <f>IF($P41="","",VLOOKUP($P41,'Data (2)'!$B$4:$V$2000,'Data (2)'!$J$2-1,FALSE))</f>
        <v>CONTRACTUAL EXPENSES</v>
      </c>
      <c r="H41" s="10">
        <f>IF($P41="","",VLOOKUP($P41,'Data (2)'!$B$4:$V$2000,'Data (2)'!$L$2-1,FALSE))</f>
        <v>1049220</v>
      </c>
      <c r="I41" s="10">
        <f>IF($P41="","",VLOOKUP($P41,'Data (2)'!$B$4:$V$2000,'Data (2)'!$M$2-1,FALSE)+VLOOKUP($P41,'Data (2)'!$B$4:$V$2000,'Data (2)'!$O$2-1,FALSE))</f>
        <v>1037129.5099999999</v>
      </c>
      <c r="J41" s="10">
        <f t="shared" si="0"/>
        <v>12090.490000000107</v>
      </c>
      <c r="K41" s="6">
        <f t="shared" si="1"/>
        <v>0.98850000000000005</v>
      </c>
      <c r="P41">
        <f>IF((MAX($P$4:P40)+1)&gt;'Data (2)'!$B$1,"",MAX($P$4:P40)+1)</f>
        <v>37</v>
      </c>
    </row>
    <row r="42" spans="1:16" x14ac:dyDescent="0.2">
      <c r="A42" s="11">
        <f>IF(J42="","",RANK(J42,$J$5:$J$500)+COUNTIF($J$3:J41,J42))</f>
        <v>3</v>
      </c>
      <c r="B42" t="str">
        <f>IF($P42="","",VLOOKUP($P42,'Data (2)'!$B$4:$V$2000,'Data (2)'!$E$2-1,FALSE))</f>
        <v>A</v>
      </c>
      <c r="C42" t="str">
        <f>IF($P42="","",VLOOKUP($P42,'Data (2)'!$B$4:$V$2000,'Data (2)'!$F$2-1,FALSE))</f>
        <v>GENERAL FUND</v>
      </c>
      <c r="D42" t="str">
        <f>IF($P42="","",VLOOKUP($P42,'Data (2)'!$B$4:$V$2000,'Data (2)'!$G$2-1,FALSE))</f>
        <v>5630</v>
      </c>
      <c r="E42" t="str">
        <f>IF($P42="","",VLOOKUP($P42,'Data (2)'!$B$4:$V$2000,'Data (2)'!$H$2-1,FALSE))</f>
        <v>TRANSPORTATION</v>
      </c>
      <c r="F42" t="str">
        <f>IF($P42="","",VLOOKUP($P42,'Data (2)'!$B$4:$V$2000,'Data (2)'!$I$2-1,FALSE))</f>
        <v>2000</v>
      </c>
      <c r="G42" t="str">
        <f>IF($P42="","",VLOOKUP($P42,'Data (2)'!$B$4:$V$2000,'Data (2)'!$J$2-1,FALSE))</f>
        <v>EQUIPMENT</v>
      </c>
      <c r="H42" s="10">
        <f>IF($P42="","",VLOOKUP($P42,'Data (2)'!$B$4:$V$2000,'Data (2)'!$L$2-1,FALSE))</f>
        <v>1178072.08</v>
      </c>
      <c r="I42" s="10">
        <f>IF($P42="","",VLOOKUP($P42,'Data (2)'!$B$4:$V$2000,'Data (2)'!$M$2-1,FALSE)+VLOOKUP($P42,'Data (2)'!$B$4:$V$2000,'Data (2)'!$O$2-1,FALSE))</f>
        <v>587887.08000000007</v>
      </c>
      <c r="J42" s="10">
        <f t="shared" si="0"/>
        <v>590185</v>
      </c>
      <c r="K42" s="6">
        <f t="shared" si="1"/>
        <v>0.499</v>
      </c>
      <c r="P42">
        <f>IF((MAX($P$4:P41)+1)&gt;'Data (2)'!$B$1,"",MAX($P$4:P41)+1)</f>
        <v>38</v>
      </c>
    </row>
    <row r="43" spans="1:16" x14ac:dyDescent="0.2">
      <c r="A43" s="11">
        <f>IF(J43="","",RANK(J43,$J$5:$J$500)+COUNTIF($J$3:J42,J43))</f>
        <v>6</v>
      </c>
      <c r="B43" t="str">
        <f>IF($P43="","",VLOOKUP($P43,'Data (2)'!$B$4:$V$2000,'Data (2)'!$E$2-1,FALSE))</f>
        <v>A</v>
      </c>
      <c r="C43" t="str">
        <f>IF($P43="","",VLOOKUP($P43,'Data (2)'!$B$4:$V$2000,'Data (2)'!$F$2-1,FALSE))</f>
        <v>GENERAL FUND</v>
      </c>
      <c r="D43" t="str">
        <f>IF($P43="","",VLOOKUP($P43,'Data (2)'!$B$4:$V$2000,'Data (2)'!$G$2-1,FALSE))</f>
        <v>5630</v>
      </c>
      <c r="E43" t="str">
        <f>IF($P43="","",VLOOKUP($P43,'Data (2)'!$B$4:$V$2000,'Data (2)'!$H$2-1,FALSE))</f>
        <v>TRANSPORTATION</v>
      </c>
      <c r="F43" t="str">
        <f>IF($P43="","",VLOOKUP($P43,'Data (2)'!$B$4:$V$2000,'Data (2)'!$I$2-1,FALSE))</f>
        <v>4000</v>
      </c>
      <c r="G43" t="str">
        <f>IF($P43="","",VLOOKUP($P43,'Data (2)'!$B$4:$V$2000,'Data (2)'!$J$2-1,FALSE))</f>
        <v>CONTRACTUAL EXPENSES</v>
      </c>
      <c r="H43" s="10">
        <f>IF($P43="","",VLOOKUP($P43,'Data (2)'!$B$4:$V$2000,'Data (2)'!$L$2-1,FALSE))</f>
        <v>1276395.83</v>
      </c>
      <c r="I43" s="10">
        <f>IF($P43="","",VLOOKUP($P43,'Data (2)'!$B$4:$V$2000,'Data (2)'!$M$2-1,FALSE)+VLOOKUP($P43,'Data (2)'!$B$4:$V$2000,'Data (2)'!$O$2-1,FALSE))</f>
        <v>951260.45000000019</v>
      </c>
      <c r="J43" s="10">
        <f t="shared" si="0"/>
        <v>325135.37999999989</v>
      </c>
      <c r="K43" s="6">
        <f t="shared" si="1"/>
        <v>0.74529999999999996</v>
      </c>
      <c r="P43">
        <f>IF((MAX($P$4:P42)+1)&gt;'Data (2)'!$B$1,"",MAX($P$4:P42)+1)</f>
        <v>39</v>
      </c>
    </row>
    <row r="44" spans="1:16" x14ac:dyDescent="0.2">
      <c r="A44" s="11">
        <f>IF(J44="","",RANK(J44,$J$5:$J$500)+COUNTIF($J$3:J43,J44))</f>
        <v>11</v>
      </c>
      <c r="B44" t="str">
        <f>IF($P44="","",VLOOKUP($P44,'Data (2)'!$B$4:$V$2000,'Data (2)'!$E$2-1,FALSE))</f>
        <v>A</v>
      </c>
      <c r="C44" t="str">
        <f>IF($P44="","",VLOOKUP($P44,'Data (2)'!$B$4:$V$2000,'Data (2)'!$F$2-1,FALSE))</f>
        <v>GENERAL FUND</v>
      </c>
      <c r="D44" t="str">
        <f>IF($P44="","",VLOOKUP($P44,'Data (2)'!$B$4:$V$2000,'Data (2)'!$G$2-1,FALSE))</f>
        <v>6010</v>
      </c>
      <c r="E44" t="str">
        <f>IF($P44="","",VLOOKUP($P44,'Data (2)'!$B$4:$V$2000,'Data (2)'!$H$2-1,FALSE))</f>
        <v>SOCIAL SERVICES ADMIN</v>
      </c>
      <c r="F44" t="str">
        <f>IF($P44="","",VLOOKUP($P44,'Data (2)'!$B$4:$V$2000,'Data (2)'!$I$2-1,FALSE))</f>
        <v>1000</v>
      </c>
      <c r="G44" t="str">
        <f>IF($P44="","",VLOOKUP($P44,'Data (2)'!$B$4:$V$2000,'Data (2)'!$J$2-1,FALSE))</f>
        <v>PERSONAL SERVICES</v>
      </c>
      <c r="H44" s="10">
        <f>IF($P44="","",VLOOKUP($P44,'Data (2)'!$B$4:$V$2000,'Data (2)'!$L$2-1,FALSE))</f>
        <v>3585159</v>
      </c>
      <c r="I44" s="10">
        <f>IF($P44="","",VLOOKUP($P44,'Data (2)'!$B$4:$V$2000,'Data (2)'!$M$2-1,FALSE)+VLOOKUP($P44,'Data (2)'!$B$4:$V$2000,'Data (2)'!$O$2-1,FALSE))</f>
        <v>3422629.419999999</v>
      </c>
      <c r="J44" s="10">
        <f t="shared" si="0"/>
        <v>162529.58000000101</v>
      </c>
      <c r="K44" s="6">
        <f t="shared" si="1"/>
        <v>0.95469999999999999</v>
      </c>
      <c r="P44">
        <f>IF((MAX($P$4:P43)+1)&gt;'Data (2)'!$B$1,"",MAX($P$4:P43)+1)</f>
        <v>40</v>
      </c>
    </row>
    <row r="45" spans="1:16" x14ac:dyDescent="0.2">
      <c r="A45" s="11">
        <f>IF(J45="","",RANK(J45,$J$5:$J$500)+COUNTIF($J$3:J44,J45))</f>
        <v>39</v>
      </c>
      <c r="B45" t="str">
        <f>IF($P45="","",VLOOKUP($P45,'Data (2)'!$B$4:$V$2000,'Data (2)'!$E$2-1,FALSE))</f>
        <v>A</v>
      </c>
      <c r="C45" t="str">
        <f>IF($P45="","",VLOOKUP($P45,'Data (2)'!$B$4:$V$2000,'Data (2)'!$F$2-1,FALSE))</f>
        <v>GENERAL FUND</v>
      </c>
      <c r="D45" t="str">
        <f>IF($P45="","",VLOOKUP($P45,'Data (2)'!$B$4:$V$2000,'Data (2)'!$G$2-1,FALSE))</f>
        <v>6010</v>
      </c>
      <c r="E45" t="str">
        <f>IF($P45="","",VLOOKUP($P45,'Data (2)'!$B$4:$V$2000,'Data (2)'!$H$2-1,FALSE))</f>
        <v>SOCIAL SERVICES ADMIN</v>
      </c>
      <c r="F45" t="str">
        <f>IF($P45="","",VLOOKUP($P45,'Data (2)'!$B$4:$V$2000,'Data (2)'!$I$2-1,FALSE))</f>
        <v>2000</v>
      </c>
      <c r="G45" t="str">
        <f>IF($P45="","",VLOOKUP($P45,'Data (2)'!$B$4:$V$2000,'Data (2)'!$J$2-1,FALSE))</f>
        <v>EQUIPMENT</v>
      </c>
      <c r="H45" s="10">
        <f>IF($P45="","",VLOOKUP($P45,'Data (2)'!$B$4:$V$2000,'Data (2)'!$L$2-1,FALSE))</f>
        <v>159000</v>
      </c>
      <c r="I45" s="10">
        <f>IF($P45="","",VLOOKUP($P45,'Data (2)'!$B$4:$V$2000,'Data (2)'!$M$2-1,FALSE)+VLOOKUP($P45,'Data (2)'!$B$4:$V$2000,'Data (2)'!$O$2-1,FALSE))</f>
        <v>141225.88</v>
      </c>
      <c r="J45" s="10">
        <f t="shared" si="0"/>
        <v>17774.119999999995</v>
      </c>
      <c r="K45" s="6">
        <f t="shared" si="1"/>
        <v>0.88819999999999999</v>
      </c>
      <c r="P45">
        <f>IF((MAX($P$4:P44)+1)&gt;'Data (2)'!$B$1,"",MAX($P$4:P44)+1)</f>
        <v>41</v>
      </c>
    </row>
    <row r="46" spans="1:16" x14ac:dyDescent="0.2">
      <c r="A46" s="11">
        <f>IF(J46="","",RANK(J46,$J$5:$J$500)+COUNTIF($J$3:J45,J46))</f>
        <v>27</v>
      </c>
      <c r="B46" t="str">
        <f>IF($P46="","",VLOOKUP($P46,'Data (2)'!$B$4:$V$2000,'Data (2)'!$E$2-1,FALSE))</f>
        <v>A</v>
      </c>
      <c r="C46" t="str">
        <f>IF($P46="","",VLOOKUP($P46,'Data (2)'!$B$4:$V$2000,'Data (2)'!$F$2-1,FALSE))</f>
        <v>GENERAL FUND</v>
      </c>
      <c r="D46" t="str">
        <f>IF($P46="","",VLOOKUP($P46,'Data (2)'!$B$4:$V$2000,'Data (2)'!$G$2-1,FALSE))</f>
        <v>6010</v>
      </c>
      <c r="E46" t="str">
        <f>IF($P46="","",VLOOKUP($P46,'Data (2)'!$B$4:$V$2000,'Data (2)'!$H$2-1,FALSE))</f>
        <v>SOCIAL SERVICES ADMIN</v>
      </c>
      <c r="F46" t="str">
        <f>IF($P46="","",VLOOKUP($P46,'Data (2)'!$B$4:$V$2000,'Data (2)'!$I$2-1,FALSE))</f>
        <v>4000</v>
      </c>
      <c r="G46" t="str">
        <f>IF($P46="","",VLOOKUP($P46,'Data (2)'!$B$4:$V$2000,'Data (2)'!$J$2-1,FALSE))</f>
        <v>CONTRACTUAL EXPENSES</v>
      </c>
      <c r="H46" s="10">
        <f>IF($P46="","",VLOOKUP($P46,'Data (2)'!$B$4:$V$2000,'Data (2)'!$L$2-1,FALSE))</f>
        <v>651666</v>
      </c>
      <c r="I46" s="10">
        <f>IF($P46="","",VLOOKUP($P46,'Data (2)'!$B$4:$V$2000,'Data (2)'!$M$2-1,FALSE)+VLOOKUP($P46,'Data (2)'!$B$4:$V$2000,'Data (2)'!$O$2-1,FALSE))</f>
        <v>597944.47999999986</v>
      </c>
      <c r="J46" s="10">
        <f t="shared" si="0"/>
        <v>53721.520000000135</v>
      </c>
      <c r="K46" s="6">
        <f t="shared" si="1"/>
        <v>0.91759999999999997</v>
      </c>
      <c r="P46">
        <f>IF((MAX($P$4:P45)+1)&gt;'Data (2)'!$B$1,"",MAX($P$4:P45)+1)</f>
        <v>42</v>
      </c>
    </row>
    <row r="47" spans="1:16" x14ac:dyDescent="0.2">
      <c r="A47" s="11">
        <f>IF(J47="","",RANK(J47,$J$5:$J$500)+COUNTIF($J$3:J46,J47))</f>
        <v>12</v>
      </c>
      <c r="B47" t="str">
        <f>IF($P47="","",VLOOKUP($P47,'Data (2)'!$B$4:$V$2000,'Data (2)'!$E$2-1,FALSE))</f>
        <v>A</v>
      </c>
      <c r="C47" t="str">
        <f>IF($P47="","",VLOOKUP($P47,'Data (2)'!$B$4:$V$2000,'Data (2)'!$F$2-1,FALSE))</f>
        <v>GENERAL FUND</v>
      </c>
      <c r="D47" t="str">
        <f>IF($P47="","",VLOOKUP($P47,'Data (2)'!$B$4:$V$2000,'Data (2)'!$G$2-1,FALSE))</f>
        <v>6055</v>
      </c>
      <c r="E47" t="str">
        <f>IF($P47="","",VLOOKUP($P47,'Data (2)'!$B$4:$V$2000,'Data (2)'!$H$2-1,FALSE))</f>
        <v>DAY CARE</v>
      </c>
      <c r="F47" t="str">
        <f>IF($P47="","",VLOOKUP($P47,'Data (2)'!$B$4:$V$2000,'Data (2)'!$I$2-1,FALSE))</f>
        <v>4000</v>
      </c>
      <c r="G47" t="str">
        <f>IF($P47="","",VLOOKUP($P47,'Data (2)'!$B$4:$V$2000,'Data (2)'!$J$2-1,FALSE))</f>
        <v>CONTRACTUAL EXPENSES</v>
      </c>
      <c r="H47" s="10">
        <f>IF($P47="","",VLOOKUP($P47,'Data (2)'!$B$4:$V$2000,'Data (2)'!$L$2-1,FALSE))</f>
        <v>400000</v>
      </c>
      <c r="I47" s="10">
        <f>IF($P47="","",VLOOKUP($P47,'Data (2)'!$B$4:$V$2000,'Data (2)'!$M$2-1,FALSE)+VLOOKUP($P47,'Data (2)'!$B$4:$V$2000,'Data (2)'!$O$2-1,FALSE))</f>
        <v>254501.64</v>
      </c>
      <c r="J47" s="10">
        <f t="shared" si="0"/>
        <v>145498.35999999999</v>
      </c>
      <c r="K47" s="6">
        <f t="shared" si="1"/>
        <v>0.63629999999999998</v>
      </c>
      <c r="P47">
        <f>IF((MAX($P$4:P46)+1)&gt;'Data (2)'!$B$1,"",MAX($P$4:P46)+1)</f>
        <v>43</v>
      </c>
    </row>
    <row r="48" spans="1:16" x14ac:dyDescent="0.2">
      <c r="A48" s="11">
        <f>IF(J48="","",RANK(J48,$J$5:$J$500)+COUNTIF($J$3:J47,J48))</f>
        <v>21</v>
      </c>
      <c r="B48" t="str">
        <f>IF($P48="","",VLOOKUP($P48,'Data (2)'!$B$4:$V$2000,'Data (2)'!$E$2-1,FALSE))</f>
        <v>A</v>
      </c>
      <c r="C48" t="str">
        <f>IF($P48="","",VLOOKUP($P48,'Data (2)'!$B$4:$V$2000,'Data (2)'!$F$2-1,FALSE))</f>
        <v>GENERAL FUND</v>
      </c>
      <c r="D48" t="str">
        <f>IF($P48="","",VLOOKUP($P48,'Data (2)'!$B$4:$V$2000,'Data (2)'!$G$2-1,FALSE))</f>
        <v>6070</v>
      </c>
      <c r="E48" t="str">
        <f>IF($P48="","",VLOOKUP($P48,'Data (2)'!$B$4:$V$2000,'Data (2)'!$H$2-1,FALSE))</f>
        <v>SERVICES FOR RECIPIENTS</v>
      </c>
      <c r="F48" t="str">
        <f>IF($P48="","",VLOOKUP($P48,'Data (2)'!$B$4:$V$2000,'Data (2)'!$I$2-1,FALSE))</f>
        <v>4000</v>
      </c>
      <c r="G48" t="str">
        <f>IF($P48="","",VLOOKUP($P48,'Data (2)'!$B$4:$V$2000,'Data (2)'!$J$2-1,FALSE))</f>
        <v>CONTRACTUAL EXPENSES</v>
      </c>
      <c r="H48" s="10">
        <f>IF($P48="","",VLOOKUP($P48,'Data (2)'!$B$4:$V$2000,'Data (2)'!$L$2-1,FALSE))</f>
        <v>1347336</v>
      </c>
      <c r="I48" s="10">
        <f>IF($P48="","",VLOOKUP($P48,'Data (2)'!$B$4:$V$2000,'Data (2)'!$M$2-1,FALSE)+VLOOKUP($P48,'Data (2)'!$B$4:$V$2000,'Data (2)'!$O$2-1,FALSE))</f>
        <v>1261481.27</v>
      </c>
      <c r="J48" s="10">
        <f t="shared" si="0"/>
        <v>85854.729999999981</v>
      </c>
      <c r="K48" s="6">
        <f t="shared" si="1"/>
        <v>0.93630000000000002</v>
      </c>
      <c r="P48">
        <f>IF((MAX($P$4:P47)+1)&gt;'Data (2)'!$B$1,"",MAX($P$4:P47)+1)</f>
        <v>44</v>
      </c>
    </row>
    <row r="49" spans="1:16" x14ac:dyDescent="0.2">
      <c r="A49" s="11">
        <f>IF(J49="","",RANK(J49,$J$5:$J$500)+COUNTIF($J$3:J48,J49))</f>
        <v>55</v>
      </c>
      <c r="B49" t="str">
        <f>IF($P49="","",VLOOKUP($P49,'Data (2)'!$B$4:$V$2000,'Data (2)'!$E$2-1,FALSE))</f>
        <v>A</v>
      </c>
      <c r="C49" t="str">
        <f>IF($P49="","",VLOOKUP($P49,'Data (2)'!$B$4:$V$2000,'Data (2)'!$F$2-1,FALSE))</f>
        <v>GENERAL FUND</v>
      </c>
      <c r="D49" t="str">
        <f>IF($P49="","",VLOOKUP($P49,'Data (2)'!$B$4:$V$2000,'Data (2)'!$G$2-1,FALSE))</f>
        <v>6109</v>
      </c>
      <c r="E49" t="str">
        <f>IF($P49="","",VLOOKUP($P49,'Data (2)'!$B$4:$V$2000,'Data (2)'!$H$2-1,FALSE))</f>
        <v>TEMP ASSISTANCE NEEDY FAMILY</v>
      </c>
      <c r="F49" t="str">
        <f>IF($P49="","",VLOOKUP($P49,'Data (2)'!$B$4:$V$2000,'Data (2)'!$I$2-1,FALSE))</f>
        <v>4000</v>
      </c>
      <c r="G49" t="str">
        <f>IF($P49="","",VLOOKUP($P49,'Data (2)'!$B$4:$V$2000,'Data (2)'!$J$2-1,FALSE))</f>
        <v>CONTRACTUAL EXPENSES</v>
      </c>
      <c r="H49" s="10">
        <f>IF($P49="","",VLOOKUP($P49,'Data (2)'!$B$4:$V$2000,'Data (2)'!$L$2-1,FALSE))</f>
        <v>2700000</v>
      </c>
      <c r="I49" s="10">
        <f>IF($P49="","",VLOOKUP($P49,'Data (2)'!$B$4:$V$2000,'Data (2)'!$M$2-1,FALSE)+VLOOKUP($P49,'Data (2)'!$B$4:$V$2000,'Data (2)'!$O$2-1,FALSE))</f>
        <v>2720306.11</v>
      </c>
      <c r="J49" s="10">
        <f t="shared" si="0"/>
        <v>-20306.10999999987</v>
      </c>
      <c r="K49" s="6">
        <f t="shared" si="1"/>
        <v>1.0075000000000001</v>
      </c>
      <c r="P49">
        <f>IF((MAX($P$4:P48)+1)&gt;'Data (2)'!$B$1,"",MAX($P$4:P48)+1)</f>
        <v>45</v>
      </c>
    </row>
    <row r="50" spans="1:16" x14ac:dyDescent="0.2">
      <c r="A50" s="11">
        <f>IF(J50="","",RANK(J50,$J$5:$J$500)+COUNTIF($J$3:J49,J50))</f>
        <v>17</v>
      </c>
      <c r="B50" t="str">
        <f>IF($P50="","",VLOOKUP($P50,'Data (2)'!$B$4:$V$2000,'Data (2)'!$E$2-1,FALSE))</f>
        <v>A</v>
      </c>
      <c r="C50" t="str">
        <f>IF($P50="","",VLOOKUP($P50,'Data (2)'!$B$4:$V$2000,'Data (2)'!$F$2-1,FALSE))</f>
        <v>GENERAL FUND</v>
      </c>
      <c r="D50" t="str">
        <f>IF($P50="","",VLOOKUP($P50,'Data (2)'!$B$4:$V$2000,'Data (2)'!$G$2-1,FALSE))</f>
        <v>6119</v>
      </c>
      <c r="E50" t="str">
        <f>IF($P50="","",VLOOKUP($P50,'Data (2)'!$B$4:$V$2000,'Data (2)'!$H$2-1,FALSE))</f>
        <v>FOSTER CARE - RM &amp; BOARD</v>
      </c>
      <c r="F50" t="str">
        <f>IF($P50="","",VLOOKUP($P50,'Data (2)'!$B$4:$V$2000,'Data (2)'!$I$2-1,FALSE))</f>
        <v>4000</v>
      </c>
      <c r="G50" t="str">
        <f>IF($P50="","",VLOOKUP($P50,'Data (2)'!$B$4:$V$2000,'Data (2)'!$J$2-1,FALSE))</f>
        <v>CONTRACTUAL EXPENSES</v>
      </c>
      <c r="H50" s="10">
        <f>IF($P50="","",VLOOKUP($P50,'Data (2)'!$B$4:$V$2000,'Data (2)'!$L$2-1,FALSE))</f>
        <v>1545545</v>
      </c>
      <c r="I50" s="10">
        <f>IF($P50="","",VLOOKUP($P50,'Data (2)'!$B$4:$V$2000,'Data (2)'!$M$2-1,FALSE)+VLOOKUP($P50,'Data (2)'!$B$4:$V$2000,'Data (2)'!$O$2-1,FALSE))</f>
        <v>1438821.22</v>
      </c>
      <c r="J50" s="10">
        <f t="shared" si="0"/>
        <v>106723.78000000003</v>
      </c>
      <c r="K50" s="6">
        <f t="shared" si="1"/>
        <v>0.93089999999999995</v>
      </c>
      <c r="P50">
        <f>IF((MAX($P$4:P49)+1)&gt;'Data (2)'!$B$1,"",MAX($P$4:P49)+1)</f>
        <v>46</v>
      </c>
    </row>
    <row r="51" spans="1:16" x14ac:dyDescent="0.2">
      <c r="A51" s="11">
        <f>IF(J51="","",RANK(J51,$J$5:$J$500)+COUNTIF($J$3:J50,J51))</f>
        <v>13</v>
      </c>
      <c r="B51" t="str">
        <f>IF($P51="","",VLOOKUP($P51,'Data (2)'!$B$4:$V$2000,'Data (2)'!$E$2-1,FALSE))</f>
        <v>A</v>
      </c>
      <c r="C51" t="str">
        <f>IF($P51="","",VLOOKUP($P51,'Data (2)'!$B$4:$V$2000,'Data (2)'!$F$2-1,FALSE))</f>
        <v>GENERAL FUND</v>
      </c>
      <c r="D51" t="str">
        <f>IF($P51="","",VLOOKUP($P51,'Data (2)'!$B$4:$V$2000,'Data (2)'!$G$2-1,FALSE))</f>
        <v>6129</v>
      </c>
      <c r="E51" t="str">
        <f>IF($P51="","",VLOOKUP($P51,'Data (2)'!$B$4:$V$2000,'Data (2)'!$H$2-1,FALSE))</f>
        <v>STATE TRAINING SCHOOL</v>
      </c>
      <c r="F51" t="str">
        <f>IF($P51="","",VLOOKUP($P51,'Data (2)'!$B$4:$V$2000,'Data (2)'!$I$2-1,FALSE))</f>
        <v>4000</v>
      </c>
      <c r="G51" t="str">
        <f>IF($P51="","",VLOOKUP($P51,'Data (2)'!$B$4:$V$2000,'Data (2)'!$J$2-1,FALSE))</f>
        <v>CONTRACTUAL EXPENSES</v>
      </c>
      <c r="H51" s="10">
        <f>IF($P51="","",VLOOKUP($P51,'Data (2)'!$B$4:$V$2000,'Data (2)'!$L$2-1,FALSE))</f>
        <v>200000</v>
      </c>
      <c r="I51" s="10">
        <f>IF($P51="","",VLOOKUP($P51,'Data (2)'!$B$4:$V$2000,'Data (2)'!$M$2-1,FALSE)+VLOOKUP($P51,'Data (2)'!$B$4:$V$2000,'Data (2)'!$O$2-1,FALSE))</f>
        <v>54970.94</v>
      </c>
      <c r="J51" s="10">
        <f t="shared" si="0"/>
        <v>145029.06</v>
      </c>
      <c r="K51" s="6">
        <f t="shared" si="1"/>
        <v>0.27489999999999998</v>
      </c>
      <c r="P51">
        <f>IF((MAX($P$4:P50)+1)&gt;'Data (2)'!$B$1,"",MAX($P$4:P50)+1)</f>
        <v>47</v>
      </c>
    </row>
    <row r="52" spans="1:16" x14ac:dyDescent="0.2">
      <c r="A52" s="11">
        <f>IF(J52="","",RANK(J52,$J$5:$J$500)+COUNTIF($J$3:J51,J52))</f>
        <v>8</v>
      </c>
      <c r="B52" t="str">
        <f>IF($P52="","",VLOOKUP($P52,'Data (2)'!$B$4:$V$2000,'Data (2)'!$E$2-1,FALSE))</f>
        <v>A</v>
      </c>
      <c r="C52" t="str">
        <f>IF($P52="","",VLOOKUP($P52,'Data (2)'!$B$4:$V$2000,'Data (2)'!$F$2-1,FALSE))</f>
        <v>GENERAL FUND</v>
      </c>
      <c r="D52" t="str">
        <f>IF($P52="","",VLOOKUP($P52,'Data (2)'!$B$4:$V$2000,'Data (2)'!$G$2-1,FALSE))</f>
        <v>6140</v>
      </c>
      <c r="E52" t="str">
        <f>IF($P52="","",VLOOKUP($P52,'Data (2)'!$B$4:$V$2000,'Data (2)'!$H$2-1,FALSE))</f>
        <v>SAFETY NET PROGRAM</v>
      </c>
      <c r="F52" t="str">
        <f>IF($P52="","",VLOOKUP($P52,'Data (2)'!$B$4:$V$2000,'Data (2)'!$I$2-1,FALSE))</f>
        <v>4000</v>
      </c>
      <c r="G52" t="str">
        <f>IF($P52="","",VLOOKUP($P52,'Data (2)'!$B$4:$V$2000,'Data (2)'!$J$2-1,FALSE))</f>
        <v>CONTRACTUAL EXPENSES</v>
      </c>
      <c r="H52" s="10">
        <f>IF($P52="","",VLOOKUP($P52,'Data (2)'!$B$4:$V$2000,'Data (2)'!$L$2-1,FALSE))</f>
        <v>750000</v>
      </c>
      <c r="I52" s="10">
        <f>IF($P52="","",VLOOKUP($P52,'Data (2)'!$B$4:$V$2000,'Data (2)'!$M$2-1,FALSE)+VLOOKUP($P52,'Data (2)'!$B$4:$V$2000,'Data (2)'!$O$2-1,FALSE))</f>
        <v>581508.28</v>
      </c>
      <c r="J52" s="10">
        <f t="shared" si="0"/>
        <v>168491.71999999997</v>
      </c>
      <c r="K52" s="6">
        <f t="shared" si="1"/>
        <v>0.77529999999999999</v>
      </c>
      <c r="P52">
        <f>IF((MAX($P$4:P51)+1)&gt;'Data (2)'!$B$1,"",MAX($P$4:P51)+1)</f>
        <v>48</v>
      </c>
    </row>
    <row r="53" spans="1:16" x14ac:dyDescent="0.2">
      <c r="A53" s="11">
        <f>IF(J53="","",RANK(J53,$J$5:$J$500)+COUNTIF($J$3:J52,J53))</f>
        <v>56</v>
      </c>
      <c r="B53" t="str">
        <f>IF($P53="","",VLOOKUP($P53,'Data (2)'!$B$4:$V$2000,'Data (2)'!$E$2-1,FALSE))</f>
        <v>A</v>
      </c>
      <c r="C53" t="str">
        <f>IF($P53="","",VLOOKUP($P53,'Data (2)'!$B$4:$V$2000,'Data (2)'!$F$2-1,FALSE))</f>
        <v>GENERAL FUND</v>
      </c>
      <c r="D53" t="str">
        <f>IF($P53="","",VLOOKUP($P53,'Data (2)'!$B$4:$V$2000,'Data (2)'!$G$2-1,FALSE))</f>
        <v>6142</v>
      </c>
      <c r="E53" t="str">
        <f>IF($P53="","",VLOOKUP($P53,'Data (2)'!$B$4:$V$2000,'Data (2)'!$H$2-1,FALSE))</f>
        <v>EMERGENCY ASSISTANCE-ADULTS</v>
      </c>
      <c r="F53" t="str">
        <f>IF($P53="","",VLOOKUP($P53,'Data (2)'!$B$4:$V$2000,'Data (2)'!$I$2-1,FALSE))</f>
        <v>4000</v>
      </c>
      <c r="G53" t="str">
        <f>IF($P53="","",VLOOKUP($P53,'Data (2)'!$B$4:$V$2000,'Data (2)'!$J$2-1,FALSE))</f>
        <v>CONTRACTUAL EXPENSES</v>
      </c>
      <c r="H53" s="10">
        <f>IF($P53="","",VLOOKUP($P53,'Data (2)'!$B$4:$V$2000,'Data (2)'!$L$2-1,FALSE))</f>
        <v>106400</v>
      </c>
      <c r="I53" s="10">
        <f>IF($P53="","",VLOOKUP($P53,'Data (2)'!$B$4:$V$2000,'Data (2)'!$M$2-1,FALSE)+VLOOKUP($P53,'Data (2)'!$B$4:$V$2000,'Data (2)'!$O$2-1,FALSE))</f>
        <v>126715.87</v>
      </c>
      <c r="J53" s="10">
        <f t="shared" si="0"/>
        <v>-20315.869999999995</v>
      </c>
      <c r="K53" s="6">
        <f t="shared" si="1"/>
        <v>1.1909000000000001</v>
      </c>
      <c r="P53">
        <f>IF((MAX($P$4:P52)+1)&gt;'Data (2)'!$B$1,"",MAX($P$4:P52)+1)</f>
        <v>49</v>
      </c>
    </row>
    <row r="54" spans="1:16" x14ac:dyDescent="0.2">
      <c r="A54" s="11">
        <f>IF(J54="","",RANK(J54,$J$5:$J$500)+COUNTIF($J$3:J53,J54))</f>
        <v>50</v>
      </c>
      <c r="B54" t="str">
        <f>IF($P54="","",VLOOKUP($P54,'Data (2)'!$B$4:$V$2000,'Data (2)'!$E$2-1,FALSE))</f>
        <v>A</v>
      </c>
      <c r="C54" t="str">
        <f>IF($P54="","",VLOOKUP($P54,'Data (2)'!$B$4:$V$2000,'Data (2)'!$F$2-1,FALSE))</f>
        <v>GENERAL FUND</v>
      </c>
      <c r="D54" t="str">
        <f>IF($P54="","",VLOOKUP($P54,'Data (2)'!$B$4:$V$2000,'Data (2)'!$G$2-1,FALSE))</f>
        <v>6420</v>
      </c>
      <c r="E54" t="str">
        <f>IF($P54="","",VLOOKUP($P54,'Data (2)'!$B$4:$V$2000,'Data (2)'!$H$2-1,FALSE))</f>
        <v>ECONOMIC DEVELOPMENT</v>
      </c>
      <c r="F54" t="str">
        <f>IF($P54="","",VLOOKUP($P54,'Data (2)'!$B$4:$V$2000,'Data (2)'!$I$2-1,FALSE))</f>
        <v>4000</v>
      </c>
      <c r="G54" t="str">
        <f>IF($P54="","",VLOOKUP($P54,'Data (2)'!$B$4:$V$2000,'Data (2)'!$J$2-1,FALSE))</f>
        <v>CONTRACTUAL EXPENSES</v>
      </c>
      <c r="H54" s="10">
        <f>IF($P54="","",VLOOKUP($P54,'Data (2)'!$B$4:$V$2000,'Data (2)'!$L$2-1,FALSE))</f>
        <v>117130</v>
      </c>
      <c r="I54" s="10">
        <f>IF($P54="","",VLOOKUP($P54,'Data (2)'!$B$4:$V$2000,'Data (2)'!$M$2-1,FALSE)+VLOOKUP($P54,'Data (2)'!$B$4:$V$2000,'Data (2)'!$O$2-1,FALSE))</f>
        <v>106424.4</v>
      </c>
      <c r="J54" s="10">
        <f t="shared" si="0"/>
        <v>10705.600000000006</v>
      </c>
      <c r="K54" s="6">
        <f t="shared" si="1"/>
        <v>0.90859999999999996</v>
      </c>
      <c r="P54">
        <f>IF((MAX($P$4:P53)+1)&gt;'Data (2)'!$B$1,"",MAX($P$4:P53)+1)</f>
        <v>50</v>
      </c>
    </row>
    <row r="55" spans="1:16" x14ac:dyDescent="0.2">
      <c r="A55" s="11">
        <f>IF(J55="","",RANK(J55,$J$5:$J$500)+COUNTIF($J$3:J54,J55))</f>
        <v>51</v>
      </c>
      <c r="B55" t="str">
        <f>IF($P55="","",VLOOKUP($P55,'Data (2)'!$B$4:$V$2000,'Data (2)'!$E$2-1,FALSE))</f>
        <v>A</v>
      </c>
      <c r="C55" t="str">
        <f>IF($P55="","",VLOOKUP($P55,'Data (2)'!$B$4:$V$2000,'Data (2)'!$F$2-1,FALSE))</f>
        <v>GENERAL FUND</v>
      </c>
      <c r="D55" t="str">
        <f>IF($P55="","",VLOOKUP($P55,'Data (2)'!$B$4:$V$2000,'Data (2)'!$G$2-1,FALSE))</f>
        <v>6772</v>
      </c>
      <c r="E55" t="str">
        <f>IF($P55="","",VLOOKUP($P55,'Data (2)'!$B$4:$V$2000,'Data (2)'!$H$2-1,FALSE))</f>
        <v>OFFICE FOR THE AGING</v>
      </c>
      <c r="F55" t="str">
        <f>IF($P55="","",VLOOKUP($P55,'Data (2)'!$B$4:$V$2000,'Data (2)'!$I$2-1,FALSE))</f>
        <v>1000</v>
      </c>
      <c r="G55" t="str">
        <f>IF($P55="","",VLOOKUP($P55,'Data (2)'!$B$4:$V$2000,'Data (2)'!$J$2-1,FALSE))</f>
        <v>PERSONAL SERVICES</v>
      </c>
      <c r="H55" s="10">
        <f>IF($P55="","",VLOOKUP($P55,'Data (2)'!$B$4:$V$2000,'Data (2)'!$L$2-1,FALSE))</f>
        <v>404985</v>
      </c>
      <c r="I55" s="10">
        <f>IF($P55="","",VLOOKUP($P55,'Data (2)'!$B$4:$V$2000,'Data (2)'!$M$2-1,FALSE)+VLOOKUP($P55,'Data (2)'!$B$4:$V$2000,'Data (2)'!$O$2-1,FALSE))</f>
        <v>394483.58000000007</v>
      </c>
      <c r="J55" s="10">
        <f t="shared" si="0"/>
        <v>10501.419999999925</v>
      </c>
      <c r="K55" s="6">
        <f t="shared" si="1"/>
        <v>0.97409999999999997</v>
      </c>
      <c r="P55">
        <f>IF((MAX($P$4:P54)+1)&gt;'Data (2)'!$B$1,"",MAX($P$4:P54)+1)</f>
        <v>51</v>
      </c>
    </row>
    <row r="56" spans="1:16" x14ac:dyDescent="0.2">
      <c r="A56" s="11">
        <f>IF(J56="","",RANK(J56,$J$5:$J$500)+COUNTIF($J$3:J55,J56))</f>
        <v>31</v>
      </c>
      <c r="B56" t="str">
        <f>IF($P56="","",VLOOKUP($P56,'Data (2)'!$B$4:$V$2000,'Data (2)'!$E$2-1,FALSE))</f>
        <v>A</v>
      </c>
      <c r="C56" t="str">
        <f>IF($P56="","",VLOOKUP($P56,'Data (2)'!$B$4:$V$2000,'Data (2)'!$F$2-1,FALSE))</f>
        <v>GENERAL FUND</v>
      </c>
      <c r="D56" t="str">
        <f>IF($P56="","",VLOOKUP($P56,'Data (2)'!$B$4:$V$2000,'Data (2)'!$G$2-1,FALSE))</f>
        <v>6772</v>
      </c>
      <c r="E56" t="str">
        <f>IF($P56="","",VLOOKUP($P56,'Data (2)'!$B$4:$V$2000,'Data (2)'!$H$2-1,FALSE))</f>
        <v>OFFICE FOR THE AGING</v>
      </c>
      <c r="F56" t="str">
        <f>IF($P56="","",VLOOKUP($P56,'Data (2)'!$B$4:$V$2000,'Data (2)'!$I$2-1,FALSE))</f>
        <v>4000</v>
      </c>
      <c r="G56" t="str">
        <f>IF($P56="","",VLOOKUP($P56,'Data (2)'!$B$4:$V$2000,'Data (2)'!$J$2-1,FALSE))</f>
        <v>CONTRACTUAL EXPENSES</v>
      </c>
      <c r="H56" s="10">
        <f>IF($P56="","",VLOOKUP($P56,'Data (2)'!$B$4:$V$2000,'Data (2)'!$L$2-1,FALSE))</f>
        <v>835918</v>
      </c>
      <c r="I56" s="10">
        <f>IF($P56="","",VLOOKUP($P56,'Data (2)'!$B$4:$V$2000,'Data (2)'!$M$2-1,FALSE)+VLOOKUP($P56,'Data (2)'!$B$4:$V$2000,'Data (2)'!$O$2-1,FALSE))</f>
        <v>792479.51000000013</v>
      </c>
      <c r="J56" s="10">
        <f t="shared" si="0"/>
        <v>43438.489999999874</v>
      </c>
      <c r="K56" s="6">
        <f t="shared" si="1"/>
        <v>0.94799999999999995</v>
      </c>
      <c r="P56">
        <f>IF((MAX($P$4:P55)+1)&gt;'Data (2)'!$B$1,"",MAX($P$4:P55)+1)</f>
        <v>52</v>
      </c>
    </row>
    <row r="57" spans="1:16" x14ac:dyDescent="0.2">
      <c r="A57" s="11">
        <f>IF(J57="","",RANK(J57,$J$5:$J$500)+COUNTIF($J$3:J56,J57))</f>
        <v>2</v>
      </c>
      <c r="B57" t="str">
        <f>IF($P57="","",VLOOKUP($P57,'Data (2)'!$B$4:$V$2000,'Data (2)'!$E$2-1,FALSE))</f>
        <v>A</v>
      </c>
      <c r="C57" t="str">
        <f>IF($P57="","",VLOOKUP($P57,'Data (2)'!$B$4:$V$2000,'Data (2)'!$F$2-1,FALSE))</f>
        <v>GENERAL FUND</v>
      </c>
      <c r="D57" t="str">
        <f>IF($P57="","",VLOOKUP($P57,'Data (2)'!$B$4:$V$2000,'Data (2)'!$G$2-1,FALSE))</f>
        <v>8020</v>
      </c>
      <c r="E57" t="str">
        <f>IF($P57="","",VLOOKUP($P57,'Data (2)'!$B$4:$V$2000,'Data (2)'!$H$2-1,FALSE))</f>
        <v>PLANNING AND DEVELOPMENT</v>
      </c>
      <c r="F57" t="str">
        <f>IF($P57="","",VLOOKUP($P57,'Data (2)'!$B$4:$V$2000,'Data (2)'!$I$2-1,FALSE))</f>
        <v>4000</v>
      </c>
      <c r="G57" t="str">
        <f>IF($P57="","",VLOOKUP($P57,'Data (2)'!$B$4:$V$2000,'Data (2)'!$J$2-1,FALSE))</f>
        <v>CONTRACTUAL EXPENSES</v>
      </c>
      <c r="H57" s="10">
        <f>IF($P57="","",VLOOKUP($P57,'Data (2)'!$B$4:$V$2000,'Data (2)'!$L$2-1,FALSE))</f>
        <v>3672975</v>
      </c>
      <c r="I57" s="10">
        <f>IF($P57="","",VLOOKUP($P57,'Data (2)'!$B$4:$V$2000,'Data (2)'!$M$2-1,FALSE)+VLOOKUP($P57,'Data (2)'!$B$4:$V$2000,'Data (2)'!$O$2-1,FALSE))</f>
        <v>228632.78999999998</v>
      </c>
      <c r="J57" s="10">
        <f t="shared" si="0"/>
        <v>3444342.21</v>
      </c>
      <c r="K57" s="6">
        <f t="shared" si="1"/>
        <v>6.2199999999999998E-2</v>
      </c>
      <c r="P57">
        <f>IF((MAX($P$4:P56)+1)&gt;'Data (2)'!$B$1,"",MAX($P$4:P56)+1)</f>
        <v>53</v>
      </c>
    </row>
    <row r="58" spans="1:16" x14ac:dyDescent="0.2">
      <c r="A58" s="11">
        <f>IF(J58="","",RANK(J58,$J$5:$J$500)+COUNTIF($J$3:J57,J58))</f>
        <v>30</v>
      </c>
      <c r="B58" t="str">
        <f>IF($P58="","",VLOOKUP($P58,'Data (2)'!$B$4:$V$2000,'Data (2)'!$E$2-1,FALSE))</f>
        <v>A</v>
      </c>
      <c r="C58" t="str">
        <f>IF($P58="","",VLOOKUP($P58,'Data (2)'!$B$4:$V$2000,'Data (2)'!$F$2-1,FALSE))</f>
        <v>GENERAL FUND</v>
      </c>
      <c r="D58" t="str">
        <f>IF($P58="","",VLOOKUP($P58,'Data (2)'!$B$4:$V$2000,'Data (2)'!$G$2-1,FALSE))</f>
        <v>9010</v>
      </c>
      <c r="E58" t="str">
        <f>IF($P58="","",VLOOKUP($P58,'Data (2)'!$B$4:$V$2000,'Data (2)'!$H$2-1,FALSE))</f>
        <v>RETIREMENT</v>
      </c>
      <c r="F58" t="str">
        <f>IF($P58="","",VLOOKUP($P58,'Data (2)'!$B$4:$V$2000,'Data (2)'!$I$2-1,FALSE))</f>
        <v>8000</v>
      </c>
      <c r="G58" t="str">
        <f>IF($P58="","",VLOOKUP($P58,'Data (2)'!$B$4:$V$2000,'Data (2)'!$J$2-1,FALSE))</f>
        <v>EMPLOYEE BENEFITS</v>
      </c>
      <c r="H58" s="10">
        <f>IF($P58="","",VLOOKUP($P58,'Data (2)'!$B$4:$V$2000,'Data (2)'!$L$2-1,FALSE))</f>
        <v>2097950</v>
      </c>
      <c r="I58" s="10">
        <f>IF($P58="","",VLOOKUP($P58,'Data (2)'!$B$4:$V$2000,'Data (2)'!$M$2-1,FALSE)+VLOOKUP($P58,'Data (2)'!$B$4:$V$2000,'Data (2)'!$O$2-1,FALSE))</f>
        <v>2050931.83</v>
      </c>
      <c r="J58" s="10">
        <f t="shared" si="0"/>
        <v>47018.169999999925</v>
      </c>
      <c r="K58" s="6">
        <f t="shared" si="1"/>
        <v>0.97760000000000002</v>
      </c>
      <c r="P58">
        <f>IF((MAX($P$4:P57)+1)&gt;'Data (2)'!$B$1,"",MAX($P$4:P57)+1)</f>
        <v>54</v>
      </c>
    </row>
    <row r="59" spans="1:16" x14ac:dyDescent="0.2">
      <c r="A59" s="11">
        <f>IF(J59="","",RANK(J59,$J$5:$J$500)+COUNTIF($J$3:J58,J59))</f>
        <v>15</v>
      </c>
      <c r="B59" t="str">
        <f>IF($P59="","",VLOOKUP($P59,'Data (2)'!$B$4:$V$2000,'Data (2)'!$E$2-1,FALSE))</f>
        <v>A</v>
      </c>
      <c r="C59" t="str">
        <f>IF($P59="","",VLOOKUP($P59,'Data (2)'!$B$4:$V$2000,'Data (2)'!$F$2-1,FALSE))</f>
        <v>GENERAL FUND</v>
      </c>
      <c r="D59" t="str">
        <f>IF($P59="","",VLOOKUP($P59,'Data (2)'!$B$4:$V$2000,'Data (2)'!$G$2-1,FALSE))</f>
        <v>9030</v>
      </c>
      <c r="E59" t="str">
        <f>IF($P59="","",VLOOKUP($P59,'Data (2)'!$B$4:$V$2000,'Data (2)'!$H$2-1,FALSE))</f>
        <v>SOCIAL SECURITY</v>
      </c>
      <c r="F59" t="str">
        <f>IF($P59="","",VLOOKUP($P59,'Data (2)'!$B$4:$V$2000,'Data (2)'!$I$2-1,FALSE))</f>
        <v>8000</v>
      </c>
      <c r="G59" t="str">
        <f>IF($P59="","",VLOOKUP($P59,'Data (2)'!$B$4:$V$2000,'Data (2)'!$J$2-1,FALSE))</f>
        <v>EMPLOYEE BENEFITS</v>
      </c>
      <c r="H59" s="10">
        <f>IF($P59="","",VLOOKUP($P59,'Data (2)'!$B$4:$V$2000,'Data (2)'!$L$2-1,FALSE))</f>
        <v>1252400</v>
      </c>
      <c r="I59" s="10">
        <f>IF($P59="","",VLOOKUP($P59,'Data (2)'!$B$4:$V$2000,'Data (2)'!$M$2-1,FALSE)+VLOOKUP($P59,'Data (2)'!$B$4:$V$2000,'Data (2)'!$O$2-1,FALSE))</f>
        <v>1135667.5900000001</v>
      </c>
      <c r="J59" s="10">
        <f t="shared" si="0"/>
        <v>116732.40999999992</v>
      </c>
      <c r="K59" s="6">
        <f t="shared" si="1"/>
        <v>0.90680000000000005</v>
      </c>
      <c r="P59">
        <f>IF((MAX($P$4:P58)+1)&gt;'Data (2)'!$B$1,"",MAX($P$4:P58)+1)</f>
        <v>55</v>
      </c>
    </row>
    <row r="60" spans="1:16" x14ac:dyDescent="0.2">
      <c r="A60" s="11">
        <f>IF(J60="","",RANK(J60,$J$5:$J$500)+COUNTIF($J$3:J59,J60))</f>
        <v>53</v>
      </c>
      <c r="B60" t="str">
        <f>IF($P60="","",VLOOKUP($P60,'Data (2)'!$B$4:$V$2000,'Data (2)'!$E$2-1,FALSE))</f>
        <v>A</v>
      </c>
      <c r="C60" t="str">
        <f>IF($P60="","",VLOOKUP($P60,'Data (2)'!$B$4:$V$2000,'Data (2)'!$F$2-1,FALSE))</f>
        <v>GENERAL FUND</v>
      </c>
      <c r="D60" t="str">
        <f>IF($P60="","",VLOOKUP($P60,'Data (2)'!$B$4:$V$2000,'Data (2)'!$G$2-1,FALSE))</f>
        <v>9040</v>
      </c>
      <c r="E60" t="str">
        <f>IF($P60="","",VLOOKUP($P60,'Data (2)'!$B$4:$V$2000,'Data (2)'!$H$2-1,FALSE))</f>
        <v>WORKERS COMPENSATION</v>
      </c>
      <c r="F60" t="str">
        <f>IF($P60="","",VLOOKUP($P60,'Data (2)'!$B$4:$V$2000,'Data (2)'!$I$2-1,FALSE))</f>
        <v>8000</v>
      </c>
      <c r="G60" t="str">
        <f>IF($P60="","",VLOOKUP($P60,'Data (2)'!$B$4:$V$2000,'Data (2)'!$J$2-1,FALSE))</f>
        <v>EMPLOYEE BENEFITS</v>
      </c>
      <c r="H60" s="10">
        <f>IF($P60="","",VLOOKUP($P60,'Data (2)'!$B$4:$V$2000,'Data (2)'!$L$2-1,FALSE))</f>
        <v>234300</v>
      </c>
      <c r="I60" s="10">
        <f>IF($P60="","",VLOOKUP($P60,'Data (2)'!$B$4:$V$2000,'Data (2)'!$M$2-1,FALSE)+VLOOKUP($P60,'Data (2)'!$B$4:$V$2000,'Data (2)'!$O$2-1,FALSE))</f>
        <v>251075.4</v>
      </c>
      <c r="J60" s="10">
        <f t="shared" si="0"/>
        <v>-16775.399999999994</v>
      </c>
      <c r="K60" s="6">
        <f t="shared" si="1"/>
        <v>1.0716000000000001</v>
      </c>
      <c r="P60">
        <f>IF((MAX($P$4:P59)+1)&gt;'Data (2)'!$B$1,"",MAX($P$4:P59)+1)</f>
        <v>56</v>
      </c>
    </row>
    <row r="61" spans="1:16" x14ac:dyDescent="0.2">
      <c r="A61" s="11">
        <f>IF(J61="","",RANK(J61,$J$5:$J$500)+COUNTIF($J$3:J60,J61))</f>
        <v>44</v>
      </c>
      <c r="B61" t="str">
        <f>IF($P61="","",VLOOKUP($P61,'Data (2)'!$B$4:$V$2000,'Data (2)'!$E$2-1,FALSE))</f>
        <v>A</v>
      </c>
      <c r="C61" t="str">
        <f>IF($P61="","",VLOOKUP($P61,'Data (2)'!$B$4:$V$2000,'Data (2)'!$F$2-1,FALSE))</f>
        <v>GENERAL FUND</v>
      </c>
      <c r="D61" t="str">
        <f>IF($P61="","",VLOOKUP($P61,'Data (2)'!$B$4:$V$2000,'Data (2)'!$G$2-1,FALSE))</f>
        <v>9050</v>
      </c>
      <c r="E61" t="str">
        <f>IF($P61="","",VLOOKUP($P61,'Data (2)'!$B$4:$V$2000,'Data (2)'!$H$2-1,FALSE))</f>
        <v>UNEMPLOYMENT INSURANCE</v>
      </c>
      <c r="F61" t="str">
        <f>IF($P61="","",VLOOKUP($P61,'Data (2)'!$B$4:$V$2000,'Data (2)'!$I$2-1,FALSE))</f>
        <v>8000</v>
      </c>
      <c r="G61" t="str">
        <f>IF($P61="","",VLOOKUP($P61,'Data (2)'!$B$4:$V$2000,'Data (2)'!$J$2-1,FALSE))</f>
        <v>EMPLOYEE BENEFITS</v>
      </c>
      <c r="H61" s="10">
        <f>IF($P61="","",VLOOKUP($P61,'Data (2)'!$B$4:$V$2000,'Data (2)'!$L$2-1,FALSE))</f>
        <v>20000</v>
      </c>
      <c r="I61" s="10">
        <f>IF($P61="","",VLOOKUP($P61,'Data (2)'!$B$4:$V$2000,'Data (2)'!$M$2-1,FALSE)+VLOOKUP($P61,'Data (2)'!$B$4:$V$2000,'Data (2)'!$O$2-1,FALSE))</f>
        <v>6387.57</v>
      </c>
      <c r="J61" s="10">
        <f t="shared" si="0"/>
        <v>13612.43</v>
      </c>
      <c r="K61" s="6">
        <f t="shared" si="1"/>
        <v>0.31940000000000002</v>
      </c>
      <c r="P61">
        <f>IF((MAX($P$4:P60)+1)&gt;'Data (2)'!$B$1,"",MAX($P$4:P60)+1)</f>
        <v>57</v>
      </c>
    </row>
    <row r="62" spans="1:16" x14ac:dyDescent="0.2">
      <c r="A62" s="11">
        <f>IF(J62="","",RANK(J62,$J$5:$J$500)+COUNTIF($J$3:J61,J62))</f>
        <v>19</v>
      </c>
      <c r="B62" t="str">
        <f>IF($P62="","",VLOOKUP($P62,'Data (2)'!$B$4:$V$2000,'Data (2)'!$E$2-1,FALSE))</f>
        <v>A</v>
      </c>
      <c r="C62" t="str">
        <f>IF($P62="","",VLOOKUP($P62,'Data (2)'!$B$4:$V$2000,'Data (2)'!$F$2-1,FALSE))</f>
        <v>GENERAL FUND</v>
      </c>
      <c r="D62" t="str">
        <f>IF($P62="","",VLOOKUP($P62,'Data (2)'!$B$4:$V$2000,'Data (2)'!$G$2-1,FALSE))</f>
        <v>9060</v>
      </c>
      <c r="E62" t="str">
        <f>IF($P62="","",VLOOKUP($P62,'Data (2)'!$B$4:$V$2000,'Data (2)'!$H$2-1,FALSE))</f>
        <v>MEDICAL INSURANCE</v>
      </c>
      <c r="F62" t="str">
        <f>IF($P62="","",VLOOKUP($P62,'Data (2)'!$B$4:$V$2000,'Data (2)'!$I$2-1,FALSE))</f>
        <v>8000</v>
      </c>
      <c r="G62" t="str">
        <f>IF($P62="","",VLOOKUP($P62,'Data (2)'!$B$4:$V$2000,'Data (2)'!$J$2-1,FALSE))</f>
        <v>EMPLOYEE BENEFITS</v>
      </c>
      <c r="H62" s="10">
        <f>IF($P62="","",VLOOKUP($P62,'Data (2)'!$B$4:$V$2000,'Data (2)'!$L$2-1,FALSE))</f>
        <v>6800000</v>
      </c>
      <c r="I62" s="10">
        <f>IF($P62="","",VLOOKUP($P62,'Data (2)'!$B$4:$V$2000,'Data (2)'!$M$2-1,FALSE)+VLOOKUP($P62,'Data (2)'!$B$4:$V$2000,'Data (2)'!$O$2-1,FALSE))</f>
        <v>6702003.4299999997</v>
      </c>
      <c r="J62" s="10">
        <f t="shared" si="0"/>
        <v>97996.570000000298</v>
      </c>
      <c r="K62" s="6">
        <f t="shared" si="1"/>
        <v>0.98560000000000003</v>
      </c>
      <c r="P62">
        <f>IF((MAX($P$4:P61)+1)&gt;'Data (2)'!$B$1,"",MAX($P$4:P61)+1)</f>
        <v>58</v>
      </c>
    </row>
    <row r="63" spans="1:16" x14ac:dyDescent="0.2">
      <c r="A63" s="11">
        <f>IF(J63="","",RANK(J63,$J$5:$J$500)+COUNTIF($J$3:J62,J63))</f>
        <v>1</v>
      </c>
      <c r="B63" t="str">
        <f>IF($P63="","",VLOOKUP($P63,'Data (2)'!$B$4:$V$2000,'Data (2)'!$E$2-1,FALSE))</f>
        <v>A</v>
      </c>
      <c r="C63" t="str">
        <f>IF($P63="","",VLOOKUP($P63,'Data (2)'!$B$4:$V$2000,'Data (2)'!$F$2-1,FALSE))</f>
        <v>GENERAL FUND</v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>
        <f>IF($P63="","",VLOOKUP($P63,'Data (2)'!$B$4:$V$2000,'Data (2)'!$L$2-1,FALSE))</f>
        <v>72989439.86999999</v>
      </c>
      <c r="I63" s="10">
        <f>IF($P63="","",VLOOKUP($P63,'Data (2)'!$B$4:$V$2000,'Data (2)'!$M$2-1,FALSE)+VLOOKUP($P63,'Data (2)'!$B$4:$V$2000,'Data (2)'!$O$2-1,FALSE))</f>
        <v>64853472.720000006</v>
      </c>
      <c r="J63" s="10">
        <f t="shared" si="0"/>
        <v>8135967.1499999836</v>
      </c>
      <c r="K63" s="6">
        <f t="shared" si="1"/>
        <v>0.88849999999999996</v>
      </c>
      <c r="P63">
        <f>IF((MAX($P$4:P62)+1)&gt;'Data (2)'!$B$1,"",MAX($P$4:P62)+1)</f>
        <v>59</v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55</v>
      </c>
      <c r="B5" t="str">
        <f>IF($P5="","",VLOOKUP($P5,'Data (2)'!$C$4:$V$2000,'Data (2)'!$E$2-2,FALSE))</f>
        <v>A</v>
      </c>
      <c r="C5" t="str">
        <f>IF($P5="","",VLOOKUP($P5,'Data (2)'!$C$4:$V$2000,'Data (2)'!$F$2-2,FALSE))</f>
        <v>GENERAL FUND</v>
      </c>
      <c r="D5" t="str">
        <f>IF($P5="","",VLOOKUP($P5,'Data (2)'!$C$4:$V$2000,'Data (2)'!$G$2-2,FALSE))</f>
        <v>1010</v>
      </c>
      <c r="E5" t="str">
        <f>IF($P5="","",VLOOKUP($P5,'Data (2)'!$C$4:$V$2000,'Data (2)'!$H$2-2,FALSE))</f>
        <v>LEGISLATIVE BOARD</v>
      </c>
      <c r="F5" t="str">
        <f>IF($P5="","",VLOOKUP($P5,'Data (2)'!$C$4:$V$2000,'Data (2)'!$I$2-2,FALSE))</f>
        <v>4000</v>
      </c>
      <c r="G5" t="str">
        <f>IF($P5="","",VLOOKUP($P5,'Data (2)'!$C$4:$V$2000,'Data (2)'!$J$2-2,FALSE))</f>
        <v>CONTRACTUAL EXPENSES</v>
      </c>
      <c r="H5" s="10">
        <f>IF($P5="","",VLOOKUP($P5,'Data (2)'!$C$4:$V$2000,'Data (2)'!$P$2-2,FALSE))</f>
        <v>59450</v>
      </c>
      <c r="I5" s="10">
        <f>IF($P5="","",VLOOKUP($P5,'Data (2)'!$C$4:$V$2000,'Data (2)'!$M$2-2,FALSE)+VLOOKUP($P5,'Data (2)'!$C$4:$V$2000,'Data (2)'!$O$2-2,FALSE))</f>
        <v>49360.229999999996</v>
      </c>
      <c r="J5" s="10">
        <f>IF(P5="","",H5-I5)</f>
        <v>10089.770000000004</v>
      </c>
      <c r="K5" s="6">
        <f>IF(P5="","",IF(H5=0,0,ROUND((I5)/H5,4)))</f>
        <v>0.83030000000000004</v>
      </c>
      <c r="P5">
        <v>1</v>
      </c>
    </row>
    <row r="6" spans="1:16" x14ac:dyDescent="0.2">
      <c r="A6" s="11">
        <f>IF(J6="","",RANK(J6,$J$5:$J$500)+COUNTIF($J$3:J5,J6))</f>
        <v>64</v>
      </c>
      <c r="B6" t="str">
        <f>IF($P6="","",VLOOKUP($P6,'Data (2)'!$C$4:$V$2000,'Data (2)'!$E$2-2,FALSE))</f>
        <v>A</v>
      </c>
      <c r="C6" t="str">
        <f>IF($P6="","",VLOOKUP($P6,'Data (2)'!$C$4:$V$2000,'Data (2)'!$F$2-2,FALSE))</f>
        <v>GENERAL FUND</v>
      </c>
      <c r="D6" t="str">
        <f>IF($P6="","",VLOOKUP($P6,'Data (2)'!$C$4:$V$2000,'Data (2)'!$G$2-2,FALSE))</f>
        <v>1110</v>
      </c>
      <c r="E6" t="str">
        <f>IF($P6="","",VLOOKUP($P6,'Data (2)'!$C$4:$V$2000,'Data (2)'!$H$2-2,FALSE))</f>
        <v>COUNTY COURT</v>
      </c>
      <c r="F6" t="str">
        <f>IF($P6="","",VLOOKUP($P6,'Data (2)'!$C$4:$V$2000,'Data (2)'!$I$2-2,FALSE))</f>
        <v>1000</v>
      </c>
      <c r="G6" t="str">
        <f>IF($P6="","",VLOOKUP($P6,'Data (2)'!$C$4:$V$2000,'Data (2)'!$J$2-2,FALSE))</f>
        <v>PERSONAL SERVICES</v>
      </c>
      <c r="H6" s="10">
        <f>IF($P6="","",VLOOKUP($P6,'Data (2)'!$C$4:$V$2000,'Data (2)'!$P$2-2,FALSE))</f>
        <v>242180</v>
      </c>
      <c r="I6" s="10">
        <f>IF($P6="","",VLOOKUP($P6,'Data (2)'!$C$4:$V$2000,'Data (2)'!$M$2-2,FALSE)+VLOOKUP($P6,'Data (2)'!$C$4:$V$2000,'Data (2)'!$O$2-2,FALSE))</f>
        <v>259084.37</v>
      </c>
      <c r="J6" s="10">
        <f t="shared" ref="J6:J69" si="0">IF(P6="","",H6-I6)</f>
        <v>-16904.369999999995</v>
      </c>
      <c r="K6" s="6">
        <f t="shared" ref="K6:K69" si="1">IF(P6="","",IF(H6=0,0,ROUND((I6)/H6,4)))</f>
        <v>1.0698000000000001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61</v>
      </c>
      <c r="B7" t="str">
        <f>IF($P7="","",VLOOKUP($P7,'Data (2)'!$C$4:$V$2000,'Data (2)'!$E$2-2,FALSE))</f>
        <v>A</v>
      </c>
      <c r="C7" t="str">
        <f>IF($P7="","",VLOOKUP($P7,'Data (2)'!$C$4:$V$2000,'Data (2)'!$F$2-2,FALSE))</f>
        <v>GENERAL FUND</v>
      </c>
      <c r="D7" t="str">
        <f>IF($P7="","",VLOOKUP($P7,'Data (2)'!$C$4:$V$2000,'Data (2)'!$G$2-2,FALSE))</f>
        <v>1110</v>
      </c>
      <c r="E7" t="str">
        <f>IF($P7="","",VLOOKUP($P7,'Data (2)'!$C$4:$V$2000,'Data (2)'!$H$2-2,FALSE))</f>
        <v>COUNTY COURT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9740</v>
      </c>
      <c r="I7" s="10">
        <f>IF($P7="","",VLOOKUP($P7,'Data (2)'!$C$4:$V$2000,'Data (2)'!$M$2-2,FALSE)+VLOOKUP($P7,'Data (2)'!$C$4:$V$2000,'Data (2)'!$O$2-2,FALSE))</f>
        <v>26154.28</v>
      </c>
      <c r="J7" s="10">
        <f t="shared" si="0"/>
        <v>-16414.28</v>
      </c>
      <c r="K7" s="6">
        <f t="shared" si="1"/>
        <v>2.6852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43</v>
      </c>
      <c r="B8" t="str">
        <f>IF($P8="","",VLOOKUP($P8,'Data (2)'!$C$4:$V$2000,'Data (2)'!$E$2-2,FALSE))</f>
        <v>A</v>
      </c>
      <c r="C8" t="str">
        <f>IF($P8="","",VLOOKUP($P8,'Data (2)'!$C$4:$V$2000,'Data (2)'!$F$2-2,FALSE))</f>
        <v>GENERAL FUND</v>
      </c>
      <c r="D8" t="str">
        <f>IF($P8="","",VLOOKUP($P8,'Data (2)'!$C$4:$V$2000,'Data (2)'!$G$2-2,FALSE))</f>
        <v>1165</v>
      </c>
      <c r="E8" t="str">
        <f>IF($P8="","",VLOOKUP($P8,'Data (2)'!$C$4:$V$2000,'Data (2)'!$H$2-2,FALSE))</f>
        <v>DISTRICT ATTORNEY</v>
      </c>
      <c r="F8" t="str">
        <f>IF($P8="","",VLOOKUP($P8,'Data (2)'!$C$4:$V$2000,'Data (2)'!$I$2-2,FALSE))</f>
        <v>1000</v>
      </c>
      <c r="G8" t="str">
        <f>IF($P8="","",VLOOKUP($P8,'Data (2)'!$C$4:$V$2000,'Data (2)'!$J$2-2,FALSE))</f>
        <v>PERSONAL SERVICES</v>
      </c>
      <c r="H8" s="10">
        <f>IF($P8="","",VLOOKUP($P8,'Data (2)'!$C$4:$V$2000,'Data (2)'!$P$2-2,FALSE))</f>
        <v>400230</v>
      </c>
      <c r="I8" s="10">
        <f>IF($P8="","",VLOOKUP($P8,'Data (2)'!$C$4:$V$2000,'Data (2)'!$M$2-2,FALSE)+VLOOKUP($P8,'Data (2)'!$C$4:$V$2000,'Data (2)'!$O$2-2,FALSE))</f>
        <v>385188.38</v>
      </c>
      <c r="J8" s="10">
        <f t="shared" si="0"/>
        <v>15041.619999999995</v>
      </c>
      <c r="K8" s="6">
        <f t="shared" si="1"/>
        <v>0.96240000000000003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15</v>
      </c>
      <c r="B9" t="str">
        <f>IF($P9="","",VLOOKUP($P9,'Data (2)'!$C$4:$V$2000,'Data (2)'!$E$2-2,FALSE))</f>
        <v>A</v>
      </c>
      <c r="C9" t="str">
        <f>IF($P9="","",VLOOKUP($P9,'Data (2)'!$C$4:$V$2000,'Data (2)'!$F$2-2,FALSE))</f>
        <v>GENERAL FUND</v>
      </c>
      <c r="D9" t="str">
        <f>IF($P9="","",VLOOKUP($P9,'Data (2)'!$C$4:$V$2000,'Data (2)'!$G$2-2,FALSE))</f>
        <v>1170</v>
      </c>
      <c r="E9" t="str">
        <f>IF($P9="","",VLOOKUP($P9,'Data (2)'!$C$4:$V$2000,'Data (2)'!$H$2-2,FALSE))</f>
        <v>LEGAL DEFENSE OF INDIGENTS</v>
      </c>
      <c r="F9" t="str">
        <f>IF($P9="","",VLOOKUP($P9,'Data (2)'!$C$4:$V$2000,'Data (2)'!$I$2-2,FALSE))</f>
        <v>4000</v>
      </c>
      <c r="G9" t="str">
        <f>IF($P9="","",VLOOKUP($P9,'Data (2)'!$C$4:$V$2000,'Data (2)'!$J$2-2,FALSE))</f>
        <v>CONTRACTUAL EXPENSES</v>
      </c>
      <c r="H9" s="10">
        <f>IF($P9="","",VLOOKUP($P9,'Data (2)'!$C$4:$V$2000,'Data (2)'!$P$2-2,FALSE))</f>
        <v>536660</v>
      </c>
      <c r="I9" s="10">
        <f>IF($P9="","",VLOOKUP($P9,'Data (2)'!$C$4:$V$2000,'Data (2)'!$M$2-2,FALSE)+VLOOKUP($P9,'Data (2)'!$C$4:$V$2000,'Data (2)'!$O$2-2,FALSE))</f>
        <v>423462.8</v>
      </c>
      <c r="J9" s="10">
        <f t="shared" si="0"/>
        <v>113197.20000000001</v>
      </c>
      <c r="K9" s="6">
        <f t="shared" si="1"/>
        <v>0.78910000000000002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82</v>
      </c>
      <c r="B10" t="str">
        <f>IF($P10="","",VLOOKUP($P10,'Data (2)'!$C$4:$V$2000,'Data (2)'!$E$2-2,FALSE))</f>
        <v>A</v>
      </c>
      <c r="C10" t="str">
        <f>IF($P10="","",VLOOKUP($P10,'Data (2)'!$C$4:$V$2000,'Data (2)'!$F$2-2,FALSE))</f>
        <v>GENERAL FUND</v>
      </c>
      <c r="D10" t="str">
        <f>IF($P10="","",VLOOKUP($P10,'Data (2)'!$C$4:$V$2000,'Data (2)'!$G$2-2,FALSE))</f>
        <v>1185</v>
      </c>
      <c r="E10" t="str">
        <f>IF($P10="","",VLOOKUP($P10,'Data (2)'!$C$4:$V$2000,'Data (2)'!$H$2-2,FALSE))</f>
        <v>CORONERS &amp; MEDICAL EXAMINERS</v>
      </c>
      <c r="F10" t="str">
        <f>IF($P10="","",VLOOKUP($P10,'Data (2)'!$C$4:$V$2000,'Data (2)'!$I$2-2,FALSE))</f>
        <v>4000</v>
      </c>
      <c r="G10" t="str">
        <f>IF($P10="","",VLOOKUP($P10,'Data (2)'!$C$4:$V$2000,'Data (2)'!$J$2-2,FALSE))</f>
        <v>CONTRACTUAL EXPENSES</v>
      </c>
      <c r="H10" s="10">
        <f>IF($P10="","",VLOOKUP($P10,'Data (2)'!$C$4:$V$2000,'Data (2)'!$P$2-2,FALSE))</f>
        <v>35000</v>
      </c>
      <c r="I10" s="10">
        <f>IF($P10="","",VLOOKUP($P10,'Data (2)'!$C$4:$V$2000,'Data (2)'!$M$2-2,FALSE)+VLOOKUP($P10,'Data (2)'!$C$4:$V$2000,'Data (2)'!$O$2-2,FALSE))</f>
        <v>114618.49</v>
      </c>
      <c r="J10" s="10">
        <f t="shared" si="0"/>
        <v>-79618.490000000005</v>
      </c>
      <c r="K10" s="6">
        <f t="shared" si="1"/>
        <v>3.2747999999999999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57</v>
      </c>
      <c r="B11" t="str">
        <f>IF($P11="","",VLOOKUP($P11,'Data (2)'!$C$4:$V$2000,'Data (2)'!$E$2-2,FALSE))</f>
        <v>A</v>
      </c>
      <c r="C11" t="str">
        <f>IF($P11="","",VLOOKUP($P11,'Data (2)'!$C$4:$V$2000,'Data (2)'!$F$2-2,FALSE))</f>
        <v>GENERAL FUND</v>
      </c>
      <c r="D11" t="str">
        <f>IF($P11="","",VLOOKUP($P11,'Data (2)'!$C$4:$V$2000,'Data (2)'!$G$2-2,FALSE))</f>
        <v>1355</v>
      </c>
      <c r="E11" t="str">
        <f>IF($P11="","",VLOOKUP($P11,'Data (2)'!$C$4:$V$2000,'Data (2)'!$H$2-2,FALSE))</f>
        <v>REAL PROPERTY TAX OFFICE</v>
      </c>
      <c r="F11" t="str">
        <f>IF($P11="","",VLOOKUP($P11,'Data (2)'!$C$4:$V$2000,'Data (2)'!$I$2-2,FALSE))</f>
        <v>1000</v>
      </c>
      <c r="G11" t="str">
        <f>IF($P11="","",VLOOKUP($P11,'Data (2)'!$C$4:$V$2000,'Data (2)'!$J$2-2,FALSE))</f>
        <v>PERSONAL SERVICES</v>
      </c>
      <c r="H11" s="10">
        <f>IF($P11="","",VLOOKUP($P11,'Data (2)'!$C$4:$V$2000,'Data (2)'!$P$2-2,FALSE))</f>
        <v>362533</v>
      </c>
      <c r="I11" s="10">
        <f>IF($P11="","",VLOOKUP($P11,'Data (2)'!$C$4:$V$2000,'Data (2)'!$M$2-2,FALSE)+VLOOKUP($P11,'Data (2)'!$C$4:$V$2000,'Data (2)'!$O$2-2,FALSE))</f>
        <v>374041</v>
      </c>
      <c r="J11" s="10">
        <f t="shared" si="0"/>
        <v>-11508</v>
      </c>
      <c r="K11" s="6">
        <f t="shared" si="1"/>
        <v>1.0317000000000001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42</v>
      </c>
      <c r="B12" t="str">
        <f>IF($P12="","",VLOOKUP($P12,'Data (2)'!$C$4:$V$2000,'Data (2)'!$E$2-2,FALSE))</f>
        <v>A</v>
      </c>
      <c r="C12" t="str">
        <f>IF($P12="","",VLOOKUP($P12,'Data (2)'!$C$4:$V$2000,'Data (2)'!$F$2-2,FALSE))</f>
        <v>GENERAL FUND</v>
      </c>
      <c r="D12" t="str">
        <f>IF($P12="","",VLOOKUP($P12,'Data (2)'!$C$4:$V$2000,'Data (2)'!$G$2-2,FALSE))</f>
        <v>1362</v>
      </c>
      <c r="E12" t="str">
        <f>IF($P12="","",VLOOKUP($P12,'Data (2)'!$C$4:$V$2000,'Data (2)'!$H$2-2,FALSE))</f>
        <v>TAX ADVERTISING &amp; EXPENSES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162500</v>
      </c>
      <c r="I12" s="10">
        <f>IF($P12="","",VLOOKUP($P12,'Data (2)'!$C$4:$V$2000,'Data (2)'!$M$2-2,FALSE)+VLOOKUP($P12,'Data (2)'!$C$4:$V$2000,'Data (2)'!$O$2-2,FALSE))</f>
        <v>146248.13</v>
      </c>
      <c r="J12" s="10">
        <f t="shared" si="0"/>
        <v>16251.869999999995</v>
      </c>
      <c r="K12" s="6">
        <f t="shared" si="1"/>
        <v>0.9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23</v>
      </c>
      <c r="B13" t="str">
        <f>IF($P13="","",VLOOKUP($P13,'Data (2)'!$C$4:$V$2000,'Data (2)'!$E$2-2,FALSE))</f>
        <v>A</v>
      </c>
      <c r="C13" t="str">
        <f>IF($P13="","",VLOOKUP($P13,'Data (2)'!$C$4:$V$2000,'Data (2)'!$F$2-2,FALSE))</f>
        <v>GENERAL FUND</v>
      </c>
      <c r="D13" t="str">
        <f>IF($P13="","",VLOOKUP($P13,'Data (2)'!$C$4:$V$2000,'Data (2)'!$G$2-2,FALSE))</f>
        <v>1410</v>
      </c>
      <c r="E13" t="str">
        <f>IF($P13="","",VLOOKUP($P13,'Data (2)'!$C$4:$V$2000,'Data (2)'!$H$2-2,FALSE))</f>
        <v>COUNTY CLERK</v>
      </c>
      <c r="F13" t="str">
        <f>IF($P13="","",VLOOKUP($P13,'Data (2)'!$C$4:$V$2000,'Data (2)'!$I$2-2,FALSE))</f>
        <v>1000</v>
      </c>
      <c r="G13" t="str">
        <f>IF($P13="","",VLOOKUP($P13,'Data (2)'!$C$4:$V$2000,'Data (2)'!$J$2-2,FALSE))</f>
        <v>PERSONAL SERVICES</v>
      </c>
      <c r="H13" s="10">
        <f>IF($P13="","",VLOOKUP($P13,'Data (2)'!$C$4:$V$2000,'Data (2)'!$P$2-2,FALSE))</f>
        <v>551984</v>
      </c>
      <c r="I13" s="10">
        <f>IF($P13="","",VLOOKUP($P13,'Data (2)'!$C$4:$V$2000,'Data (2)'!$M$2-2,FALSE)+VLOOKUP($P13,'Data (2)'!$C$4:$V$2000,'Data (2)'!$O$2-2,FALSE))</f>
        <v>492118.83</v>
      </c>
      <c r="J13" s="10">
        <f t="shared" si="0"/>
        <v>59865.169999999984</v>
      </c>
      <c r="K13" s="6">
        <f t="shared" si="1"/>
        <v>0.89149999999999996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67</v>
      </c>
      <c r="B14" t="str">
        <f>IF($P14="","",VLOOKUP($P14,'Data (2)'!$C$4:$V$2000,'Data (2)'!$E$2-2,FALSE))</f>
        <v>A</v>
      </c>
      <c r="C14" t="str">
        <f>IF($P14="","",VLOOKUP($P14,'Data (2)'!$C$4:$V$2000,'Data (2)'!$F$2-2,FALSE))</f>
        <v>GENERAL FUND</v>
      </c>
      <c r="D14" t="str">
        <f>IF($P14="","",VLOOKUP($P14,'Data (2)'!$C$4:$V$2000,'Data (2)'!$G$2-2,FALSE))</f>
        <v>1410</v>
      </c>
      <c r="E14" t="str">
        <f>IF($P14="","",VLOOKUP($P14,'Data (2)'!$C$4:$V$2000,'Data (2)'!$H$2-2,FALSE))</f>
        <v>COUNTY CLERK</v>
      </c>
      <c r="F14" t="str">
        <f>IF($P14="","",VLOOKUP($P14,'Data (2)'!$C$4:$V$2000,'Data (2)'!$I$2-2,FALSE))</f>
        <v>4000</v>
      </c>
      <c r="G14" t="str">
        <f>IF($P14="","",VLOOKUP($P14,'Data (2)'!$C$4:$V$2000,'Data (2)'!$J$2-2,FALSE))</f>
        <v>CONTRACTUAL EXPENSES</v>
      </c>
      <c r="H14" s="10">
        <f>IF($P14="","",VLOOKUP($P14,'Data (2)'!$C$4:$V$2000,'Data (2)'!$P$2-2,FALSE))</f>
        <v>18010</v>
      </c>
      <c r="I14" s="10">
        <f>IF($P14="","",VLOOKUP($P14,'Data (2)'!$C$4:$V$2000,'Data (2)'!$M$2-2,FALSE)+VLOOKUP($P14,'Data (2)'!$C$4:$V$2000,'Data (2)'!$O$2-2,FALSE))</f>
        <v>38833.919999999998</v>
      </c>
      <c r="J14" s="10">
        <f t="shared" si="0"/>
        <v>-20823.919999999998</v>
      </c>
      <c r="K14" s="6">
        <f t="shared" si="1"/>
        <v>2.1562000000000001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71</v>
      </c>
      <c r="B15" t="str">
        <f>IF($P15="","",VLOOKUP($P15,'Data (2)'!$C$4:$V$2000,'Data (2)'!$E$2-2,FALSE))</f>
        <v>A</v>
      </c>
      <c r="C15" t="str">
        <f>IF($P15="","",VLOOKUP($P15,'Data (2)'!$C$4:$V$2000,'Data (2)'!$F$2-2,FALSE))</f>
        <v>GENERAL FUND</v>
      </c>
      <c r="D15" t="str">
        <f>IF($P15="","",VLOOKUP($P15,'Data (2)'!$C$4:$V$2000,'Data (2)'!$G$2-2,FALSE))</f>
        <v>1415</v>
      </c>
      <c r="E15" t="str">
        <f>IF($P15="","",VLOOKUP($P15,'Data (2)'!$C$4:$V$2000,'Data (2)'!$H$2-2,FALSE))</f>
        <v>RECORDS MANAGEMENT</v>
      </c>
      <c r="F15" t="str">
        <f>IF($P15="","",VLOOKUP($P15,'Data (2)'!$C$4:$V$2000,'Data (2)'!$I$2-2,FALSE))</f>
        <v>4000</v>
      </c>
      <c r="G15" t="str">
        <f>IF($P15="","",VLOOKUP($P15,'Data (2)'!$C$4:$V$2000,'Data (2)'!$J$2-2,FALSE))</f>
        <v>CONTRACTUAL EXPENSES</v>
      </c>
      <c r="H15" s="10">
        <f>IF($P15="","",VLOOKUP($P15,'Data (2)'!$C$4:$V$2000,'Data (2)'!$P$2-2,FALSE))</f>
        <v>9550</v>
      </c>
      <c r="I15" s="10">
        <f>IF($P15="","",VLOOKUP($P15,'Data (2)'!$C$4:$V$2000,'Data (2)'!$M$2-2,FALSE)+VLOOKUP($P15,'Data (2)'!$C$4:$V$2000,'Data (2)'!$O$2-2,FALSE))</f>
        <v>31952.719999999998</v>
      </c>
      <c r="J15" s="10">
        <f t="shared" si="0"/>
        <v>-22402.719999999998</v>
      </c>
      <c r="K15" s="6">
        <f t="shared" si="1"/>
        <v>3.3458000000000001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60</v>
      </c>
      <c r="B16" t="str">
        <f>IF($P16="","",VLOOKUP($P16,'Data (2)'!$C$4:$V$2000,'Data (2)'!$E$2-2,FALSE))</f>
        <v>A</v>
      </c>
      <c r="C16" t="str">
        <f>IF($P16="","",VLOOKUP($P16,'Data (2)'!$C$4:$V$2000,'Data (2)'!$F$2-2,FALSE))</f>
        <v>GENERAL FUND</v>
      </c>
      <c r="D16" t="str">
        <f>IF($P16="","",VLOOKUP($P16,'Data (2)'!$C$4:$V$2000,'Data (2)'!$G$2-2,FALSE))</f>
        <v>1450</v>
      </c>
      <c r="E16" t="str">
        <f>IF($P16="","",VLOOKUP($P16,'Data (2)'!$C$4:$V$2000,'Data (2)'!$H$2-2,FALSE))</f>
        <v>ELECTIONS</v>
      </c>
      <c r="F16" t="str">
        <f>IF($P16="","",VLOOKUP($P16,'Data (2)'!$C$4:$V$2000,'Data (2)'!$I$2-2,FALSE))</f>
        <v>4000</v>
      </c>
      <c r="G16" t="str">
        <f>IF($P16="","",VLOOKUP($P16,'Data (2)'!$C$4:$V$2000,'Data (2)'!$J$2-2,FALSE))</f>
        <v>CONTRACTUAL EXPENSES</v>
      </c>
      <c r="H16" s="10">
        <f>IF($P16="","",VLOOKUP($P16,'Data (2)'!$C$4:$V$2000,'Data (2)'!$P$2-2,FALSE))</f>
        <v>133832</v>
      </c>
      <c r="I16" s="10">
        <f>IF($P16="","",VLOOKUP($P16,'Data (2)'!$C$4:$V$2000,'Data (2)'!$M$2-2,FALSE)+VLOOKUP($P16,'Data (2)'!$C$4:$V$2000,'Data (2)'!$O$2-2,FALSE))</f>
        <v>149181.04</v>
      </c>
      <c r="J16" s="10">
        <f t="shared" si="0"/>
        <v>-15349.040000000008</v>
      </c>
      <c r="K16" s="6">
        <f t="shared" si="1"/>
        <v>1.1147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25</v>
      </c>
      <c r="B17" t="str">
        <f>IF($P17="","",VLOOKUP($P17,'Data (2)'!$C$4:$V$2000,'Data (2)'!$E$2-2,FALSE))</f>
        <v>A</v>
      </c>
      <c r="C17" t="str">
        <f>IF($P17="","",VLOOKUP($P17,'Data (2)'!$C$4:$V$2000,'Data (2)'!$F$2-2,FALSE))</f>
        <v>GENERAL FUND</v>
      </c>
      <c r="D17" t="str">
        <f>IF($P17="","",VLOOKUP($P17,'Data (2)'!$C$4:$V$2000,'Data (2)'!$G$2-2,FALSE))</f>
        <v>1490</v>
      </c>
      <c r="E17" t="str">
        <f>IF($P17="","",VLOOKUP($P17,'Data (2)'!$C$4:$V$2000,'Data (2)'!$H$2-2,FALSE))</f>
        <v>PUBLIC WORKS</v>
      </c>
      <c r="F17" t="str">
        <f>IF($P17="","",VLOOKUP($P17,'Data (2)'!$C$4:$V$2000,'Data (2)'!$I$2-2,FALSE))</f>
        <v>1000</v>
      </c>
      <c r="G17" t="str">
        <f>IF($P17="","",VLOOKUP($P17,'Data (2)'!$C$4:$V$2000,'Data (2)'!$J$2-2,FALSE))</f>
        <v>PERSONAL SERVICES</v>
      </c>
      <c r="H17" s="10">
        <f>IF($P17="","",VLOOKUP($P17,'Data (2)'!$C$4:$V$2000,'Data (2)'!$P$2-2,FALSE))</f>
        <v>398401</v>
      </c>
      <c r="I17" s="10">
        <f>IF($P17="","",VLOOKUP($P17,'Data (2)'!$C$4:$V$2000,'Data (2)'!$M$2-2,FALSE)+VLOOKUP($P17,'Data (2)'!$C$4:$V$2000,'Data (2)'!$O$2-2,FALSE))</f>
        <v>344200.88</v>
      </c>
      <c r="J17" s="10">
        <f t="shared" si="0"/>
        <v>54200.119999999995</v>
      </c>
      <c r="K17" s="6">
        <f t="shared" si="1"/>
        <v>0.86399999999999999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33</v>
      </c>
      <c r="B18" t="str">
        <f>IF($P18="","",VLOOKUP($P18,'Data (2)'!$C$4:$V$2000,'Data (2)'!$E$2-2,FALSE))</f>
        <v>A</v>
      </c>
      <c r="C18" t="str">
        <f>IF($P18="","",VLOOKUP($P18,'Data (2)'!$C$4:$V$2000,'Data (2)'!$F$2-2,FALSE))</f>
        <v>GENERAL FUND</v>
      </c>
      <c r="D18" t="str">
        <f>IF($P18="","",VLOOKUP($P18,'Data (2)'!$C$4:$V$2000,'Data (2)'!$G$2-2,FALSE))</f>
        <v>1620</v>
      </c>
      <c r="E18" t="str">
        <f>IF($P18="","",VLOOKUP($P18,'Data (2)'!$C$4:$V$2000,'Data (2)'!$H$2-2,FALSE))</f>
        <v>BUILDINGS &amp; GROUNDS</v>
      </c>
      <c r="F18" t="str">
        <f>IF($P18="","",VLOOKUP($P18,'Data (2)'!$C$4:$V$2000,'Data (2)'!$I$2-2,FALSE))</f>
        <v>1000</v>
      </c>
      <c r="G18" t="str">
        <f>IF($P18="","",VLOOKUP($P18,'Data (2)'!$C$4:$V$2000,'Data (2)'!$J$2-2,FALSE))</f>
        <v>PERSONAL SERVICES</v>
      </c>
      <c r="H18" s="10">
        <f>IF($P18="","",VLOOKUP($P18,'Data (2)'!$C$4:$V$2000,'Data (2)'!$P$2-2,FALSE))</f>
        <v>469412</v>
      </c>
      <c r="I18" s="10">
        <f>IF($P18="","",VLOOKUP($P18,'Data (2)'!$C$4:$V$2000,'Data (2)'!$M$2-2,FALSE)+VLOOKUP($P18,'Data (2)'!$C$4:$V$2000,'Data (2)'!$O$2-2,FALSE))</f>
        <v>437286.21999999991</v>
      </c>
      <c r="J18" s="10">
        <f t="shared" si="0"/>
        <v>32125.780000000086</v>
      </c>
      <c r="K18" s="6">
        <f t="shared" si="1"/>
        <v>0.93159999999999998</v>
      </c>
      <c r="P18">
        <f>IF((MAX($P$4:P17)+1)&gt;'Data (2)'!$C$1,"",MAX($P$4:P17)+1)</f>
        <v>14</v>
      </c>
    </row>
    <row r="19" spans="1:16" x14ac:dyDescent="0.2">
      <c r="A19" s="11">
        <f>IF(J19="","",RANK(J19,$J$5:$J$500)+COUNTIF($J$3:J18,J19))</f>
        <v>20</v>
      </c>
      <c r="B19" t="str">
        <f>IF($P19="","",VLOOKUP($P19,'Data (2)'!$C$4:$V$2000,'Data (2)'!$E$2-2,FALSE))</f>
        <v>A</v>
      </c>
      <c r="C19" t="str">
        <f>IF($P19="","",VLOOKUP($P19,'Data (2)'!$C$4:$V$2000,'Data (2)'!$F$2-2,FALSE))</f>
        <v>GENERAL FUND</v>
      </c>
      <c r="D19" t="str">
        <f>IF($P19="","",VLOOKUP($P19,'Data (2)'!$C$4:$V$2000,'Data (2)'!$G$2-2,FALSE))</f>
        <v>1620</v>
      </c>
      <c r="E19" t="str">
        <f>IF($P19="","",VLOOKUP($P19,'Data (2)'!$C$4:$V$2000,'Data (2)'!$H$2-2,FALSE))</f>
        <v>BUILDINGS &amp; GROUNDS</v>
      </c>
      <c r="F19" t="str">
        <f>IF($P19="","",VLOOKUP($P19,'Data (2)'!$C$4:$V$2000,'Data (2)'!$I$2-2,FALSE))</f>
        <v>2000</v>
      </c>
      <c r="G19" t="str">
        <f>IF($P19="","",VLOOKUP($P19,'Data (2)'!$C$4:$V$2000,'Data (2)'!$J$2-2,FALSE))</f>
        <v>EQUIPMENT</v>
      </c>
      <c r="H19" s="10">
        <f>IF($P19="","",VLOOKUP($P19,'Data (2)'!$C$4:$V$2000,'Data (2)'!$P$2-2,FALSE))</f>
        <v>100500</v>
      </c>
      <c r="I19" s="10">
        <f>IF($P19="","",VLOOKUP($P19,'Data (2)'!$C$4:$V$2000,'Data (2)'!$M$2-2,FALSE)+VLOOKUP($P19,'Data (2)'!$C$4:$V$2000,'Data (2)'!$O$2-2,FALSE))</f>
        <v>17331.88</v>
      </c>
      <c r="J19" s="10">
        <f t="shared" si="0"/>
        <v>83168.12</v>
      </c>
      <c r="K19" s="6">
        <f t="shared" si="1"/>
        <v>0.17249999999999999</v>
      </c>
      <c r="P19">
        <f>IF((MAX($P$4:P18)+1)&gt;'Data (2)'!$C$1,"",MAX($P$4:P18)+1)</f>
        <v>15</v>
      </c>
    </row>
    <row r="20" spans="1:16" x14ac:dyDescent="0.2">
      <c r="A20" s="11">
        <f>IF(J20="","",RANK(J20,$J$5:$J$500)+COUNTIF($J$3:J19,J20))</f>
        <v>22</v>
      </c>
      <c r="B20" t="str">
        <f>IF($P20="","",VLOOKUP($P20,'Data (2)'!$C$4:$V$2000,'Data (2)'!$E$2-2,FALSE))</f>
        <v>A</v>
      </c>
      <c r="C20" t="str">
        <f>IF($P20="","",VLOOKUP($P20,'Data (2)'!$C$4:$V$2000,'Data (2)'!$F$2-2,FALSE))</f>
        <v>GENERAL FUND</v>
      </c>
      <c r="D20" t="str">
        <f>IF($P20="","",VLOOKUP($P20,'Data (2)'!$C$4:$V$2000,'Data (2)'!$G$2-2,FALSE))</f>
        <v>1620</v>
      </c>
      <c r="E20" t="str">
        <f>IF($P20="","",VLOOKUP($P20,'Data (2)'!$C$4:$V$2000,'Data (2)'!$H$2-2,FALSE))</f>
        <v>BUILDINGS &amp; GROUNDS</v>
      </c>
      <c r="F20" t="str">
        <f>IF($P20="","",VLOOKUP($P20,'Data (2)'!$C$4:$V$2000,'Data (2)'!$I$2-2,FALSE))</f>
        <v>4000</v>
      </c>
      <c r="G20" t="str">
        <f>IF($P20="","",VLOOKUP($P20,'Data (2)'!$C$4:$V$2000,'Data (2)'!$J$2-2,FALSE))</f>
        <v>CONTRACTUAL EXPENSES</v>
      </c>
      <c r="H20" s="10">
        <f>IF($P20="","",VLOOKUP($P20,'Data (2)'!$C$4:$V$2000,'Data (2)'!$P$2-2,FALSE))</f>
        <v>1343775</v>
      </c>
      <c r="I20" s="10">
        <f>IF($P20="","",VLOOKUP($P20,'Data (2)'!$C$4:$V$2000,'Data (2)'!$M$2-2,FALSE)+VLOOKUP($P20,'Data (2)'!$C$4:$V$2000,'Data (2)'!$O$2-2,FALSE))</f>
        <v>1269116.1299999997</v>
      </c>
      <c r="J20" s="10">
        <f t="shared" si="0"/>
        <v>74658.870000000345</v>
      </c>
      <c r="K20" s="6">
        <f t="shared" si="1"/>
        <v>0.94440000000000002</v>
      </c>
      <c r="P20">
        <f>IF((MAX($P$4:P19)+1)&gt;'Data (2)'!$C$1,"",MAX($P$4:P19)+1)</f>
        <v>16</v>
      </c>
    </row>
    <row r="21" spans="1:16" x14ac:dyDescent="0.2">
      <c r="A21" s="11">
        <f>IF(J21="","",RANK(J21,$J$5:$J$500)+COUNTIF($J$3:J20,J21))</f>
        <v>36</v>
      </c>
      <c r="B21" t="str">
        <f>IF($P21="","",VLOOKUP($P21,'Data (2)'!$C$4:$V$2000,'Data (2)'!$E$2-2,FALSE))</f>
        <v>A</v>
      </c>
      <c r="C21" t="str">
        <f>IF($P21="","",VLOOKUP($P21,'Data (2)'!$C$4:$V$2000,'Data (2)'!$F$2-2,FALSE))</f>
        <v>GENERAL FUND</v>
      </c>
      <c r="D21" t="str">
        <f>IF($P21="","",VLOOKUP($P21,'Data (2)'!$C$4:$V$2000,'Data (2)'!$G$2-2,FALSE))</f>
        <v>1680</v>
      </c>
      <c r="E21" t="str">
        <f>IF($P21="","",VLOOKUP($P21,'Data (2)'!$C$4:$V$2000,'Data (2)'!$H$2-2,FALSE))</f>
        <v>INFORMATION TECHNOLOGY</v>
      </c>
      <c r="F21" t="str">
        <f>IF($P21="","",VLOOKUP($P21,'Data (2)'!$C$4:$V$2000,'Data (2)'!$I$2-2,FALSE))</f>
        <v>1000</v>
      </c>
      <c r="G21" t="str">
        <f>IF($P21="","",VLOOKUP($P21,'Data (2)'!$C$4:$V$2000,'Data (2)'!$J$2-2,FALSE))</f>
        <v>PERSONAL SERVICES</v>
      </c>
      <c r="H21" s="10">
        <f>IF($P21="","",VLOOKUP($P21,'Data (2)'!$C$4:$V$2000,'Data (2)'!$P$2-2,FALSE))</f>
        <v>569685</v>
      </c>
      <c r="I21" s="10">
        <f>IF($P21="","",VLOOKUP($P21,'Data (2)'!$C$4:$V$2000,'Data (2)'!$M$2-2,FALSE)+VLOOKUP($P21,'Data (2)'!$C$4:$V$2000,'Data (2)'!$O$2-2,FALSE))</f>
        <v>543422.62</v>
      </c>
      <c r="J21" s="10">
        <f t="shared" si="0"/>
        <v>26262.380000000005</v>
      </c>
      <c r="K21" s="6">
        <f t="shared" si="1"/>
        <v>0.95389999999999997</v>
      </c>
      <c r="P21">
        <f>IF((MAX($P$4:P20)+1)&gt;'Data (2)'!$C$1,"",MAX($P$4:P20)+1)</f>
        <v>17</v>
      </c>
    </row>
    <row r="22" spans="1:16" x14ac:dyDescent="0.2">
      <c r="A22" s="11">
        <f>IF(J22="","",RANK(J22,$J$5:$J$500)+COUNTIF($J$3:J21,J22))</f>
        <v>69</v>
      </c>
      <c r="B22" t="str">
        <f>IF($P22="","",VLOOKUP($P22,'Data (2)'!$C$4:$V$2000,'Data (2)'!$E$2-2,FALSE))</f>
        <v>A</v>
      </c>
      <c r="C22" t="str">
        <f>IF($P22="","",VLOOKUP($P22,'Data (2)'!$C$4:$V$2000,'Data (2)'!$F$2-2,FALSE))</f>
        <v>GENERAL FUND</v>
      </c>
      <c r="D22" t="str">
        <f>IF($P22="","",VLOOKUP($P22,'Data (2)'!$C$4:$V$2000,'Data (2)'!$G$2-2,FALSE))</f>
        <v>1680</v>
      </c>
      <c r="E22" t="str">
        <f>IF($P22="","",VLOOKUP($P22,'Data (2)'!$C$4:$V$2000,'Data (2)'!$H$2-2,FALSE))</f>
        <v>INFORMATION TECHNOLOGY</v>
      </c>
      <c r="F22" t="str">
        <f>IF($P22="","",VLOOKUP($P22,'Data (2)'!$C$4:$V$2000,'Data (2)'!$I$2-2,FALSE))</f>
        <v>2000</v>
      </c>
      <c r="G22" t="str">
        <f>IF($P22="","",VLOOKUP($P22,'Data (2)'!$C$4:$V$2000,'Data (2)'!$J$2-2,FALSE))</f>
        <v>EQUIPMENT</v>
      </c>
      <c r="H22" s="10">
        <f>IF($P22="","",VLOOKUP($P22,'Data (2)'!$C$4:$V$2000,'Data (2)'!$P$2-2,FALSE))</f>
        <v>20000</v>
      </c>
      <c r="I22" s="10">
        <f>IF($P22="","",VLOOKUP($P22,'Data (2)'!$C$4:$V$2000,'Data (2)'!$M$2-2,FALSE)+VLOOKUP($P22,'Data (2)'!$C$4:$V$2000,'Data (2)'!$O$2-2,FALSE))</f>
        <v>41144.69</v>
      </c>
      <c r="J22" s="10">
        <f t="shared" si="0"/>
        <v>-21144.690000000002</v>
      </c>
      <c r="K22" s="6">
        <f t="shared" si="1"/>
        <v>2.0571999999999999</v>
      </c>
      <c r="P22">
        <f>IF((MAX($P$4:P21)+1)&gt;'Data (2)'!$C$1,"",MAX($P$4:P21)+1)</f>
        <v>18</v>
      </c>
    </row>
    <row r="23" spans="1:16" x14ac:dyDescent="0.2">
      <c r="A23" s="11">
        <f>IF(J23="","",RANK(J23,$J$5:$J$500)+COUNTIF($J$3:J22,J23))</f>
        <v>76</v>
      </c>
      <c r="B23" t="str">
        <f>IF($P23="","",VLOOKUP($P23,'Data (2)'!$C$4:$V$2000,'Data (2)'!$E$2-2,FALSE))</f>
        <v>A</v>
      </c>
      <c r="C23" t="str">
        <f>IF($P23="","",VLOOKUP($P23,'Data (2)'!$C$4:$V$2000,'Data (2)'!$F$2-2,FALSE))</f>
        <v>GENERAL FUND</v>
      </c>
      <c r="D23" t="str">
        <f>IF($P23="","",VLOOKUP($P23,'Data (2)'!$C$4:$V$2000,'Data (2)'!$G$2-2,FALSE))</f>
        <v>1680</v>
      </c>
      <c r="E23" t="str">
        <f>IF($P23="","",VLOOKUP($P23,'Data (2)'!$C$4:$V$2000,'Data (2)'!$H$2-2,FALSE))</f>
        <v>INFORMATION TECHNOLOGY</v>
      </c>
      <c r="F23" t="str">
        <f>IF($P23="","",VLOOKUP($P23,'Data (2)'!$C$4:$V$2000,'Data (2)'!$I$2-2,FALSE))</f>
        <v>4000</v>
      </c>
      <c r="G23" t="str">
        <f>IF($P23="","",VLOOKUP($P23,'Data (2)'!$C$4:$V$2000,'Data (2)'!$J$2-2,FALSE))</f>
        <v>CONTRACTUAL EXPENSES</v>
      </c>
      <c r="H23" s="10">
        <f>IF($P23="","",VLOOKUP($P23,'Data (2)'!$C$4:$V$2000,'Data (2)'!$P$2-2,FALSE))</f>
        <v>393000</v>
      </c>
      <c r="I23" s="10">
        <f>IF($P23="","",VLOOKUP($P23,'Data (2)'!$C$4:$V$2000,'Data (2)'!$M$2-2,FALSE)+VLOOKUP($P23,'Data (2)'!$C$4:$V$2000,'Data (2)'!$O$2-2,FALSE))</f>
        <v>431504.57</v>
      </c>
      <c r="J23" s="10">
        <f t="shared" si="0"/>
        <v>-38504.570000000007</v>
      </c>
      <c r="K23" s="6">
        <f t="shared" si="1"/>
        <v>1.0980000000000001</v>
      </c>
      <c r="P23">
        <f>IF((MAX($P$4:P22)+1)&gt;'Data (2)'!$C$1,"",MAX($P$4:P22)+1)</f>
        <v>19</v>
      </c>
    </row>
    <row r="24" spans="1:16" x14ac:dyDescent="0.2">
      <c r="A24" s="11">
        <f>IF(J24="","",RANK(J24,$J$5:$J$500)+COUNTIF($J$3:J23,J24))</f>
        <v>65</v>
      </c>
      <c r="B24" t="str">
        <f>IF($P24="","",VLOOKUP($P24,'Data (2)'!$C$4:$V$2000,'Data (2)'!$E$2-2,FALSE))</f>
        <v>A</v>
      </c>
      <c r="C24" t="str">
        <f>IF($P24="","",VLOOKUP($P24,'Data (2)'!$C$4:$V$2000,'Data (2)'!$F$2-2,FALSE))</f>
        <v>GENERAL FUND</v>
      </c>
      <c r="D24" t="str">
        <f>IF($P24="","",VLOOKUP($P24,'Data (2)'!$C$4:$V$2000,'Data (2)'!$G$2-2,FALSE))</f>
        <v>1910</v>
      </c>
      <c r="E24" t="str">
        <f>IF($P24="","",VLOOKUP($P24,'Data (2)'!$C$4:$V$2000,'Data (2)'!$H$2-2,FALSE))</f>
        <v>SPECIAL ITEMS - INSURANCE</v>
      </c>
      <c r="F24" t="str">
        <f>IF($P24="","",VLOOKUP($P24,'Data (2)'!$C$4:$V$2000,'Data (2)'!$I$2-2,FALSE))</f>
        <v>4000</v>
      </c>
      <c r="G24" t="str">
        <f>IF($P24="","",VLOOKUP($P24,'Data (2)'!$C$4:$V$2000,'Data (2)'!$J$2-2,FALSE))</f>
        <v>CONTRACTUAL EXPENSES</v>
      </c>
      <c r="H24" s="10">
        <f>IF($P24="","",VLOOKUP($P24,'Data (2)'!$C$4:$V$2000,'Data (2)'!$P$2-2,FALSE))</f>
        <v>600000</v>
      </c>
      <c r="I24" s="10">
        <f>IF($P24="","",VLOOKUP($P24,'Data (2)'!$C$4:$V$2000,'Data (2)'!$M$2-2,FALSE)+VLOOKUP($P24,'Data (2)'!$C$4:$V$2000,'Data (2)'!$O$2-2,FALSE))</f>
        <v>619712.80000000005</v>
      </c>
      <c r="J24" s="10">
        <f t="shared" si="0"/>
        <v>-19712.800000000047</v>
      </c>
      <c r="K24" s="6">
        <f t="shared" si="1"/>
        <v>1.0328999999999999</v>
      </c>
      <c r="P24">
        <f>IF((MAX($P$4:P23)+1)&gt;'Data (2)'!$C$1,"",MAX($P$4:P23)+1)</f>
        <v>20</v>
      </c>
    </row>
    <row r="25" spans="1:16" x14ac:dyDescent="0.2">
      <c r="A25" s="11">
        <f>IF(J25="","",RANK(J25,$J$5:$J$500)+COUNTIF($J$3:J24,J25))</f>
        <v>34</v>
      </c>
      <c r="B25" t="str">
        <f>IF($P25="","",VLOOKUP($P25,'Data (2)'!$C$4:$V$2000,'Data (2)'!$E$2-2,FALSE))</f>
        <v>A</v>
      </c>
      <c r="C25" t="str">
        <f>IF($P25="","",VLOOKUP($P25,'Data (2)'!$C$4:$V$2000,'Data (2)'!$F$2-2,FALSE))</f>
        <v>GENERAL FUND</v>
      </c>
      <c r="D25" t="str">
        <f>IF($P25="","",VLOOKUP($P25,'Data (2)'!$C$4:$V$2000,'Data (2)'!$G$2-2,FALSE))</f>
        <v>1935</v>
      </c>
      <c r="E25" t="str">
        <f>IF($P25="","",VLOOKUP($P25,'Data (2)'!$C$4:$V$2000,'Data (2)'!$H$2-2,FALSE))</f>
        <v>TAX CERTIORARI</v>
      </c>
      <c r="F25" t="str">
        <f>IF($P25="","",VLOOKUP($P25,'Data (2)'!$C$4:$V$2000,'Data (2)'!$I$2-2,FALSE))</f>
        <v>4000</v>
      </c>
      <c r="G25" t="str">
        <f>IF($P25="","",VLOOKUP($P25,'Data (2)'!$C$4:$V$2000,'Data (2)'!$J$2-2,FALSE))</f>
        <v>CONTRACTUAL EXPENSES</v>
      </c>
      <c r="H25" s="10">
        <f>IF($P25="","",VLOOKUP($P25,'Data (2)'!$C$4:$V$2000,'Data (2)'!$P$2-2,FALSE))</f>
        <v>32500</v>
      </c>
      <c r="I25" s="10">
        <f>IF($P25="","",VLOOKUP($P25,'Data (2)'!$C$4:$V$2000,'Data (2)'!$M$2-2,FALSE)+VLOOKUP($P25,'Data (2)'!$C$4:$V$2000,'Data (2)'!$O$2-2,FALSE))</f>
        <v>934.84</v>
      </c>
      <c r="J25" s="10">
        <f t="shared" si="0"/>
        <v>31565.16</v>
      </c>
      <c r="K25" s="6">
        <f t="shared" si="1"/>
        <v>2.8799999999999999E-2</v>
      </c>
      <c r="P25">
        <f>IF((MAX($P$4:P24)+1)&gt;'Data (2)'!$C$1,"",MAX($P$4:P24)+1)</f>
        <v>21</v>
      </c>
    </row>
    <row r="26" spans="1:16" x14ac:dyDescent="0.2">
      <c r="A26" s="11">
        <f>IF(J26="","",RANK(J26,$J$5:$J$500)+COUNTIF($J$3:J25,J26))</f>
        <v>79</v>
      </c>
      <c r="B26" t="str">
        <f>IF($P26="","",VLOOKUP($P26,'Data (2)'!$C$4:$V$2000,'Data (2)'!$E$2-2,FALSE))</f>
        <v>A</v>
      </c>
      <c r="C26" t="str">
        <f>IF($P26="","",VLOOKUP($P26,'Data (2)'!$C$4:$V$2000,'Data (2)'!$F$2-2,FALSE))</f>
        <v>GENERAL FUND</v>
      </c>
      <c r="D26" t="str">
        <f>IF($P26="","",VLOOKUP($P26,'Data (2)'!$C$4:$V$2000,'Data (2)'!$G$2-2,FALSE))</f>
        <v>1989</v>
      </c>
      <c r="E26" t="str">
        <f>IF($P26="","",VLOOKUP($P26,'Data (2)'!$C$4:$V$2000,'Data (2)'!$H$2-2,FALSE))</f>
        <v>SALES TAX REVENUE SHARING</v>
      </c>
      <c r="F26" t="str">
        <f>IF($P26="","",VLOOKUP($P26,'Data (2)'!$C$4:$V$2000,'Data (2)'!$I$2-2,FALSE))</f>
        <v>4000</v>
      </c>
      <c r="G26" t="str">
        <f>IF($P26="","",VLOOKUP($P26,'Data (2)'!$C$4:$V$2000,'Data (2)'!$J$2-2,FALSE))</f>
        <v>CONTRACTUAL EXPENSES</v>
      </c>
      <c r="H26" s="10">
        <f>IF($P26="","",VLOOKUP($P26,'Data (2)'!$C$4:$V$2000,'Data (2)'!$P$2-2,FALSE))</f>
        <v>734847</v>
      </c>
      <c r="I26" s="10">
        <f>IF($P26="","",VLOOKUP($P26,'Data (2)'!$C$4:$V$2000,'Data (2)'!$M$2-2,FALSE)+VLOOKUP($P26,'Data (2)'!$C$4:$V$2000,'Data (2)'!$O$2-2,FALSE))</f>
        <v>793710.88</v>
      </c>
      <c r="J26" s="10">
        <f t="shared" si="0"/>
        <v>-58863.880000000005</v>
      </c>
      <c r="K26" s="6">
        <f t="shared" si="1"/>
        <v>1.0801000000000001</v>
      </c>
      <c r="P26">
        <f>IF((MAX($P$4:P25)+1)&gt;'Data (2)'!$C$1,"",MAX($P$4:P25)+1)</f>
        <v>22</v>
      </c>
    </row>
    <row r="27" spans="1:16" x14ac:dyDescent="0.2">
      <c r="A27" s="11">
        <f>IF(J27="","",RANK(J27,$J$5:$J$500)+COUNTIF($J$3:J26,J27))</f>
        <v>5</v>
      </c>
      <c r="B27" t="str">
        <f>IF($P27="","",VLOOKUP($P27,'Data (2)'!$C$4:$V$2000,'Data (2)'!$E$2-2,FALSE))</f>
        <v>A</v>
      </c>
      <c r="C27" t="str">
        <f>IF($P27="","",VLOOKUP($P27,'Data (2)'!$C$4:$V$2000,'Data (2)'!$F$2-2,FALSE))</f>
        <v>GENERAL FUND</v>
      </c>
      <c r="D27" t="str">
        <f>IF($P27="","",VLOOKUP($P27,'Data (2)'!$C$4:$V$2000,'Data (2)'!$G$2-2,FALSE))</f>
        <v>1990</v>
      </c>
      <c r="E27" t="str">
        <f>IF($P27="","",VLOOKUP($P27,'Data (2)'!$C$4:$V$2000,'Data (2)'!$H$2-2,FALSE))</f>
        <v>CONTINGENT ACCOUNT</v>
      </c>
      <c r="F27" t="str">
        <f>IF($P27="","",VLOOKUP($P27,'Data (2)'!$C$4:$V$2000,'Data (2)'!$I$2-2,FALSE))</f>
        <v>4000</v>
      </c>
      <c r="G27" t="str">
        <f>IF($P27="","",VLOOKUP($P27,'Data (2)'!$C$4:$V$2000,'Data (2)'!$J$2-2,FALSE))</f>
        <v>CONTRACTUAL EXPENSES</v>
      </c>
      <c r="H27" s="10">
        <f>IF($P27="","",VLOOKUP($P27,'Data (2)'!$C$4:$V$2000,'Data (2)'!$P$2-2,FALSE))</f>
        <v>350000</v>
      </c>
      <c r="I27" s="10">
        <f>IF($P27="","",VLOOKUP($P27,'Data (2)'!$C$4:$V$2000,'Data (2)'!$M$2-2,FALSE)+VLOOKUP($P27,'Data (2)'!$C$4:$V$2000,'Data (2)'!$O$2-2,FALSE))</f>
        <v>0</v>
      </c>
      <c r="J27" s="10">
        <f t="shared" si="0"/>
        <v>350000</v>
      </c>
      <c r="K27" s="6">
        <f t="shared" si="1"/>
        <v>0</v>
      </c>
      <c r="P27">
        <f>IF((MAX($P$4:P26)+1)&gt;'Data (2)'!$C$1,"",MAX($P$4:P26)+1)</f>
        <v>23</v>
      </c>
    </row>
    <row r="28" spans="1:16" x14ac:dyDescent="0.2">
      <c r="A28" s="11">
        <f>IF(J28="","",RANK(J28,$J$5:$J$500)+COUNTIF($J$3:J27,J28))</f>
        <v>70</v>
      </c>
      <c r="B28" t="str">
        <f>IF($P28="","",VLOOKUP($P28,'Data (2)'!$C$4:$V$2000,'Data (2)'!$E$2-2,FALSE))</f>
        <v>A</v>
      </c>
      <c r="C28" t="str">
        <f>IF($P28="","",VLOOKUP($P28,'Data (2)'!$C$4:$V$2000,'Data (2)'!$F$2-2,FALSE))</f>
        <v>GENERAL FUND</v>
      </c>
      <c r="D28" t="str">
        <f>IF($P28="","",VLOOKUP($P28,'Data (2)'!$C$4:$V$2000,'Data (2)'!$G$2-2,FALSE))</f>
        <v>2490</v>
      </c>
      <c r="E28" t="str">
        <f>IF($P28="","",VLOOKUP($P28,'Data (2)'!$C$4:$V$2000,'Data (2)'!$H$2-2,FALSE))</f>
        <v>COMMUNITY COLLEGE TUITION</v>
      </c>
      <c r="F28" t="str">
        <f>IF($P28="","",VLOOKUP($P28,'Data (2)'!$C$4:$V$2000,'Data (2)'!$I$2-2,FALSE))</f>
        <v>4000</v>
      </c>
      <c r="G28" t="str">
        <f>IF($P28="","",VLOOKUP($P28,'Data (2)'!$C$4:$V$2000,'Data (2)'!$J$2-2,FALSE))</f>
        <v>CONTRACTUAL EXPENSES</v>
      </c>
      <c r="H28" s="10">
        <f>IF($P28="","",VLOOKUP($P28,'Data (2)'!$C$4:$V$2000,'Data (2)'!$P$2-2,FALSE))</f>
        <v>370000</v>
      </c>
      <c r="I28" s="10">
        <f>IF($P28="","",VLOOKUP($P28,'Data (2)'!$C$4:$V$2000,'Data (2)'!$M$2-2,FALSE)+VLOOKUP($P28,'Data (2)'!$C$4:$V$2000,'Data (2)'!$O$2-2,FALSE))</f>
        <v>391805.56</v>
      </c>
      <c r="J28" s="10">
        <f t="shared" si="0"/>
        <v>-21805.559999999998</v>
      </c>
      <c r="K28" s="6">
        <f t="shared" si="1"/>
        <v>1.0589</v>
      </c>
      <c r="P28">
        <f>IF((MAX($P$4:P27)+1)&gt;'Data (2)'!$C$1,"",MAX($P$4:P27)+1)</f>
        <v>24</v>
      </c>
    </row>
    <row r="29" spans="1:16" x14ac:dyDescent="0.2">
      <c r="A29" s="11">
        <f>IF(J29="","",RANK(J29,$J$5:$J$500)+COUNTIF($J$3:J28,J29))</f>
        <v>9</v>
      </c>
      <c r="B29" t="str">
        <f>IF($P29="","",VLOOKUP($P29,'Data (2)'!$C$4:$V$2000,'Data (2)'!$E$2-2,FALSE))</f>
        <v>A</v>
      </c>
      <c r="C29" t="str">
        <f>IF($P29="","",VLOOKUP($P29,'Data (2)'!$C$4:$V$2000,'Data (2)'!$F$2-2,FALSE))</f>
        <v>GENERAL FUND</v>
      </c>
      <c r="D29" t="str">
        <f>IF($P29="","",VLOOKUP($P29,'Data (2)'!$C$4:$V$2000,'Data (2)'!$G$2-2,FALSE))</f>
        <v>2960</v>
      </c>
      <c r="E29" t="str">
        <f>IF($P29="","",VLOOKUP($P29,'Data (2)'!$C$4:$V$2000,'Data (2)'!$H$2-2,FALSE))</f>
        <v>EDUCATION OF PHYS HAND CHILD</v>
      </c>
      <c r="F29" t="str">
        <f>IF($P29="","",VLOOKUP($P29,'Data (2)'!$C$4:$V$2000,'Data (2)'!$I$2-2,FALSE))</f>
        <v>4000</v>
      </c>
      <c r="G29" t="str">
        <f>IF($P29="","",VLOOKUP($P29,'Data (2)'!$C$4:$V$2000,'Data (2)'!$J$2-2,FALSE))</f>
        <v>CONTRACTUAL EXPENSES</v>
      </c>
      <c r="H29" s="10">
        <f>IF($P29="","",VLOOKUP($P29,'Data (2)'!$C$4:$V$2000,'Data (2)'!$P$2-2,FALSE))</f>
        <v>1505000</v>
      </c>
      <c r="I29" s="10">
        <f>IF($P29="","",VLOOKUP($P29,'Data (2)'!$C$4:$V$2000,'Data (2)'!$M$2-2,FALSE)+VLOOKUP($P29,'Data (2)'!$C$4:$V$2000,'Data (2)'!$O$2-2,FALSE))</f>
        <v>1314534.57</v>
      </c>
      <c r="J29" s="10">
        <f t="shared" si="0"/>
        <v>190465.42999999993</v>
      </c>
      <c r="K29" s="6">
        <f t="shared" si="1"/>
        <v>0.87339999999999995</v>
      </c>
      <c r="P29">
        <f>IF((MAX($P$4:P28)+1)&gt;'Data (2)'!$C$1,"",MAX($P$4:P28)+1)</f>
        <v>25</v>
      </c>
    </row>
    <row r="30" spans="1:16" x14ac:dyDescent="0.2">
      <c r="A30" s="11">
        <f>IF(J30="","",RANK(J30,$J$5:$J$500)+COUNTIF($J$3:J29,J30))</f>
        <v>38</v>
      </c>
      <c r="B30" t="str">
        <f>IF($P30="","",VLOOKUP($P30,'Data (2)'!$C$4:$V$2000,'Data (2)'!$E$2-2,FALSE))</f>
        <v>A</v>
      </c>
      <c r="C30" t="str">
        <f>IF($P30="","",VLOOKUP($P30,'Data (2)'!$C$4:$V$2000,'Data (2)'!$F$2-2,FALSE))</f>
        <v>GENERAL FUND</v>
      </c>
      <c r="D30" t="str">
        <f>IF($P30="","",VLOOKUP($P30,'Data (2)'!$C$4:$V$2000,'Data (2)'!$G$2-2,FALSE))</f>
        <v>3020</v>
      </c>
      <c r="E30" t="str">
        <f>IF($P30="","",VLOOKUP($P30,'Data (2)'!$C$4:$V$2000,'Data (2)'!$H$2-2,FALSE))</f>
        <v>COMMUNICATION SYSTEM</v>
      </c>
      <c r="F30" t="str">
        <f>IF($P30="","",VLOOKUP($P30,'Data (2)'!$C$4:$V$2000,'Data (2)'!$I$2-2,FALSE))</f>
        <v>1000</v>
      </c>
      <c r="G30" t="str">
        <f>IF($P30="","",VLOOKUP($P30,'Data (2)'!$C$4:$V$2000,'Data (2)'!$J$2-2,FALSE))</f>
        <v>PERSONAL SERVICES</v>
      </c>
      <c r="H30" s="10">
        <f>IF($P30="","",VLOOKUP($P30,'Data (2)'!$C$4:$V$2000,'Data (2)'!$P$2-2,FALSE))</f>
        <v>520772</v>
      </c>
      <c r="I30" s="10">
        <f>IF($P30="","",VLOOKUP($P30,'Data (2)'!$C$4:$V$2000,'Data (2)'!$M$2-2,FALSE)+VLOOKUP($P30,'Data (2)'!$C$4:$V$2000,'Data (2)'!$O$2-2,FALSE))</f>
        <v>495671.15</v>
      </c>
      <c r="J30" s="10">
        <f t="shared" si="0"/>
        <v>25100.849999999977</v>
      </c>
      <c r="K30" s="6">
        <f t="shared" si="1"/>
        <v>0.95179999999999998</v>
      </c>
      <c r="P30">
        <f>IF((MAX($P$4:P29)+1)&gt;'Data (2)'!$C$1,"",MAX($P$4:P29)+1)</f>
        <v>26</v>
      </c>
    </row>
    <row r="31" spans="1:16" x14ac:dyDescent="0.2">
      <c r="A31" s="11">
        <f>IF(J31="","",RANK(J31,$J$5:$J$500)+COUNTIF($J$3:J30,J31))</f>
        <v>30</v>
      </c>
      <c r="B31" t="str">
        <f>IF($P31="","",VLOOKUP($P31,'Data (2)'!$C$4:$V$2000,'Data (2)'!$E$2-2,FALSE))</f>
        <v>A</v>
      </c>
      <c r="C31" t="str">
        <f>IF($P31="","",VLOOKUP($P31,'Data (2)'!$C$4:$V$2000,'Data (2)'!$F$2-2,FALSE))</f>
        <v>GENERAL FUND</v>
      </c>
      <c r="D31" t="str">
        <f>IF($P31="","",VLOOKUP($P31,'Data (2)'!$C$4:$V$2000,'Data (2)'!$G$2-2,FALSE))</f>
        <v>3020</v>
      </c>
      <c r="E31" t="str">
        <f>IF($P31="","",VLOOKUP($P31,'Data (2)'!$C$4:$V$2000,'Data (2)'!$H$2-2,FALSE))</f>
        <v>COMMUNICATION SYSTEM</v>
      </c>
      <c r="F31" t="str">
        <f>IF($P31="","",VLOOKUP($P31,'Data (2)'!$C$4:$V$2000,'Data (2)'!$I$2-2,FALSE))</f>
        <v>2000</v>
      </c>
      <c r="G31" t="str">
        <f>IF($P31="","",VLOOKUP($P31,'Data (2)'!$C$4:$V$2000,'Data (2)'!$J$2-2,FALSE))</f>
        <v>EQUIPMENT</v>
      </c>
      <c r="H31" s="10">
        <f>IF($P31="","",VLOOKUP($P31,'Data (2)'!$C$4:$V$2000,'Data (2)'!$P$2-2,FALSE))</f>
        <v>2010800</v>
      </c>
      <c r="I31" s="10">
        <f>IF($P31="","",VLOOKUP($P31,'Data (2)'!$C$4:$V$2000,'Data (2)'!$M$2-2,FALSE)+VLOOKUP($P31,'Data (2)'!$C$4:$V$2000,'Data (2)'!$O$2-2,FALSE))</f>
        <v>1969934.32</v>
      </c>
      <c r="J31" s="10">
        <f t="shared" si="0"/>
        <v>40865.679999999935</v>
      </c>
      <c r="K31" s="6">
        <f t="shared" si="1"/>
        <v>0.97970000000000002</v>
      </c>
      <c r="P31">
        <f>IF((MAX($P$4:P30)+1)&gt;'Data (2)'!$C$1,"",MAX($P$4:P30)+1)</f>
        <v>27</v>
      </c>
    </row>
    <row r="32" spans="1:16" x14ac:dyDescent="0.2">
      <c r="A32" s="11">
        <f>IF(J32="","",RANK(J32,$J$5:$J$500)+COUNTIF($J$3:J31,J32))</f>
        <v>53</v>
      </c>
      <c r="B32" t="str">
        <f>IF($P32="","",VLOOKUP($P32,'Data (2)'!$C$4:$V$2000,'Data (2)'!$E$2-2,FALSE))</f>
        <v>A</v>
      </c>
      <c r="C32" t="str">
        <f>IF($P32="","",VLOOKUP($P32,'Data (2)'!$C$4:$V$2000,'Data (2)'!$F$2-2,FALSE))</f>
        <v>GENERAL FUND</v>
      </c>
      <c r="D32" t="str">
        <f>IF($P32="","",VLOOKUP($P32,'Data (2)'!$C$4:$V$2000,'Data (2)'!$G$2-2,FALSE))</f>
        <v>3020</v>
      </c>
      <c r="E32" t="str">
        <f>IF($P32="","",VLOOKUP($P32,'Data (2)'!$C$4:$V$2000,'Data (2)'!$H$2-2,FALSE))</f>
        <v>COMMUNICATION SYSTEM</v>
      </c>
      <c r="F32" t="str">
        <f>IF($P32="","",VLOOKUP($P32,'Data (2)'!$C$4:$V$2000,'Data (2)'!$I$2-2,FALSE))</f>
        <v>4000</v>
      </c>
      <c r="G32" t="str">
        <f>IF($P32="","",VLOOKUP($P32,'Data (2)'!$C$4:$V$2000,'Data (2)'!$J$2-2,FALSE))</f>
        <v>CONTRACTUAL EXPENSES</v>
      </c>
      <c r="H32" s="10">
        <f>IF($P32="","",VLOOKUP($P32,'Data (2)'!$C$4:$V$2000,'Data (2)'!$P$2-2,FALSE))</f>
        <v>93000</v>
      </c>
      <c r="I32" s="10">
        <f>IF($P32="","",VLOOKUP($P32,'Data (2)'!$C$4:$V$2000,'Data (2)'!$M$2-2,FALSE)+VLOOKUP($P32,'Data (2)'!$C$4:$V$2000,'Data (2)'!$O$2-2,FALSE))</f>
        <v>82571.37</v>
      </c>
      <c r="J32" s="10">
        <f t="shared" si="0"/>
        <v>10428.630000000005</v>
      </c>
      <c r="K32" s="6">
        <f t="shared" si="1"/>
        <v>0.88790000000000002</v>
      </c>
      <c r="P32">
        <f>IF((MAX($P$4:P31)+1)&gt;'Data (2)'!$C$1,"",MAX($P$4:P31)+1)</f>
        <v>28</v>
      </c>
    </row>
    <row r="33" spans="1:16" x14ac:dyDescent="0.2">
      <c r="A33" s="11">
        <f>IF(J33="","",RANK(J33,$J$5:$J$500)+COUNTIF($J$3:J32,J33))</f>
        <v>50</v>
      </c>
      <c r="B33" t="str">
        <f>IF($P33="","",VLOOKUP($P33,'Data (2)'!$C$4:$V$2000,'Data (2)'!$E$2-2,FALSE))</f>
        <v>A</v>
      </c>
      <c r="C33" t="str">
        <f>IF($P33="","",VLOOKUP($P33,'Data (2)'!$C$4:$V$2000,'Data (2)'!$F$2-2,FALSE))</f>
        <v>GENERAL FUND</v>
      </c>
      <c r="D33" t="str">
        <f>IF($P33="","",VLOOKUP($P33,'Data (2)'!$C$4:$V$2000,'Data (2)'!$G$2-2,FALSE))</f>
        <v>3110</v>
      </c>
      <c r="E33" t="str">
        <f>IF($P33="","",VLOOKUP($P33,'Data (2)'!$C$4:$V$2000,'Data (2)'!$H$2-2,FALSE))</f>
        <v>SHERIFF</v>
      </c>
      <c r="F33" t="str">
        <f>IF($P33="","",VLOOKUP($P33,'Data (2)'!$C$4:$V$2000,'Data (2)'!$I$2-2,FALSE))</f>
        <v>2000</v>
      </c>
      <c r="G33" t="str">
        <f>IF($P33="","",VLOOKUP($P33,'Data (2)'!$C$4:$V$2000,'Data (2)'!$J$2-2,FALSE))</f>
        <v>EQUIPMENT</v>
      </c>
      <c r="H33" s="10">
        <f>IF($P33="","",VLOOKUP($P33,'Data (2)'!$C$4:$V$2000,'Data (2)'!$P$2-2,FALSE))</f>
        <v>271683</v>
      </c>
      <c r="I33" s="10">
        <f>IF($P33="","",VLOOKUP($P33,'Data (2)'!$C$4:$V$2000,'Data (2)'!$M$2-2,FALSE)+VLOOKUP($P33,'Data (2)'!$C$4:$V$2000,'Data (2)'!$O$2-2,FALSE))</f>
        <v>260653.56</v>
      </c>
      <c r="J33" s="10">
        <f t="shared" si="0"/>
        <v>11029.440000000002</v>
      </c>
      <c r="K33" s="6">
        <f t="shared" si="1"/>
        <v>0.95940000000000003</v>
      </c>
      <c r="P33">
        <f>IF((MAX($P$4:P32)+1)&gt;'Data (2)'!$C$1,"",MAX($P$4:P32)+1)</f>
        <v>29</v>
      </c>
    </row>
    <row r="34" spans="1:16" x14ac:dyDescent="0.2">
      <c r="A34" s="11">
        <f>IF(J34="","",RANK(J34,$J$5:$J$500)+COUNTIF($J$3:J33,J34))</f>
        <v>32</v>
      </c>
      <c r="B34" t="str">
        <f>IF($P34="","",VLOOKUP($P34,'Data (2)'!$C$4:$V$2000,'Data (2)'!$E$2-2,FALSE))</f>
        <v>A</v>
      </c>
      <c r="C34" t="str">
        <f>IF($P34="","",VLOOKUP($P34,'Data (2)'!$C$4:$V$2000,'Data (2)'!$F$2-2,FALSE))</f>
        <v>GENERAL FUND</v>
      </c>
      <c r="D34" t="str">
        <f>IF($P34="","",VLOOKUP($P34,'Data (2)'!$C$4:$V$2000,'Data (2)'!$G$2-2,FALSE))</f>
        <v>3140</v>
      </c>
      <c r="E34" t="str">
        <f>IF($P34="","",VLOOKUP($P34,'Data (2)'!$C$4:$V$2000,'Data (2)'!$H$2-2,FALSE))</f>
        <v>PROBATION</v>
      </c>
      <c r="F34" t="str">
        <f>IF($P34="","",VLOOKUP($P34,'Data (2)'!$C$4:$V$2000,'Data (2)'!$I$2-2,FALSE))</f>
        <v>1000</v>
      </c>
      <c r="G34" t="str">
        <f>IF($P34="","",VLOOKUP($P34,'Data (2)'!$C$4:$V$2000,'Data (2)'!$J$2-2,FALSE))</f>
        <v>PERSONAL SERVICES</v>
      </c>
      <c r="H34" s="10">
        <f>IF($P34="","",VLOOKUP($P34,'Data (2)'!$C$4:$V$2000,'Data (2)'!$P$2-2,FALSE))</f>
        <v>693468</v>
      </c>
      <c r="I34" s="10">
        <f>IF($P34="","",VLOOKUP($P34,'Data (2)'!$C$4:$V$2000,'Data (2)'!$M$2-2,FALSE)+VLOOKUP($P34,'Data (2)'!$C$4:$V$2000,'Data (2)'!$O$2-2,FALSE))</f>
        <v>656198.33999999985</v>
      </c>
      <c r="J34" s="10">
        <f t="shared" si="0"/>
        <v>37269.660000000149</v>
      </c>
      <c r="K34" s="6">
        <f t="shared" si="1"/>
        <v>0.94630000000000003</v>
      </c>
      <c r="P34">
        <f>IF((MAX($P$4:P33)+1)&gt;'Data (2)'!$C$1,"",MAX($P$4:P33)+1)</f>
        <v>30</v>
      </c>
    </row>
    <row r="35" spans="1:16" x14ac:dyDescent="0.2">
      <c r="A35" s="11">
        <f>IF(J35="","",RANK(J35,$J$5:$J$500)+COUNTIF($J$3:J34,J35))</f>
        <v>39</v>
      </c>
      <c r="B35" t="str">
        <f>IF($P35="","",VLOOKUP($P35,'Data (2)'!$C$4:$V$2000,'Data (2)'!$E$2-2,FALSE))</f>
        <v>A</v>
      </c>
      <c r="C35" t="str">
        <f>IF($P35="","",VLOOKUP($P35,'Data (2)'!$C$4:$V$2000,'Data (2)'!$F$2-2,FALSE))</f>
        <v>GENERAL FUND</v>
      </c>
      <c r="D35" t="str">
        <f>IF($P35="","",VLOOKUP($P35,'Data (2)'!$C$4:$V$2000,'Data (2)'!$G$2-2,FALSE))</f>
        <v>3140</v>
      </c>
      <c r="E35" t="str">
        <f>IF($P35="","",VLOOKUP($P35,'Data (2)'!$C$4:$V$2000,'Data (2)'!$H$2-2,FALSE))</f>
        <v>PROBATION</v>
      </c>
      <c r="F35" t="str">
        <f>IF($P35="","",VLOOKUP($P35,'Data (2)'!$C$4:$V$2000,'Data (2)'!$I$2-2,FALSE))</f>
        <v>4000</v>
      </c>
      <c r="G35" t="str">
        <f>IF($P35="","",VLOOKUP($P35,'Data (2)'!$C$4:$V$2000,'Data (2)'!$J$2-2,FALSE))</f>
        <v>CONTRACTUAL EXPENSES</v>
      </c>
      <c r="H35" s="10">
        <f>IF($P35="","",VLOOKUP($P35,'Data (2)'!$C$4:$V$2000,'Data (2)'!$P$2-2,FALSE))</f>
        <v>104949</v>
      </c>
      <c r="I35" s="10">
        <f>IF($P35="","",VLOOKUP($P35,'Data (2)'!$C$4:$V$2000,'Data (2)'!$M$2-2,FALSE)+VLOOKUP($P35,'Data (2)'!$C$4:$V$2000,'Data (2)'!$O$2-2,FALSE))</f>
        <v>82423.16</v>
      </c>
      <c r="J35" s="10">
        <f t="shared" si="0"/>
        <v>22525.839999999997</v>
      </c>
      <c r="K35" s="6">
        <f t="shared" si="1"/>
        <v>0.78539999999999999</v>
      </c>
      <c r="P35">
        <f>IF((MAX($P$4:P34)+1)&gt;'Data (2)'!$C$1,"",MAX($P$4:P34)+1)</f>
        <v>31</v>
      </c>
    </row>
    <row r="36" spans="1:16" x14ac:dyDescent="0.2">
      <c r="A36" s="11">
        <f>IF(J36="","",RANK(J36,$J$5:$J$500)+COUNTIF($J$3:J35,J36))</f>
        <v>80</v>
      </c>
      <c r="B36" t="str">
        <f>IF($P36="","",VLOOKUP($P36,'Data (2)'!$C$4:$V$2000,'Data (2)'!$E$2-2,FALSE))</f>
        <v>A</v>
      </c>
      <c r="C36" t="str">
        <f>IF($P36="","",VLOOKUP($P36,'Data (2)'!$C$4:$V$2000,'Data (2)'!$F$2-2,FALSE))</f>
        <v>GENERAL FUND</v>
      </c>
      <c r="D36" t="str">
        <f>IF($P36="","",VLOOKUP($P36,'Data (2)'!$C$4:$V$2000,'Data (2)'!$G$2-2,FALSE))</f>
        <v>3150</v>
      </c>
      <c r="E36" t="str">
        <f>IF($P36="","",VLOOKUP($P36,'Data (2)'!$C$4:$V$2000,'Data (2)'!$H$2-2,FALSE))</f>
        <v>JAIL</v>
      </c>
      <c r="F36" t="str">
        <f>IF($P36="","",VLOOKUP($P36,'Data (2)'!$C$4:$V$2000,'Data (2)'!$I$2-2,FALSE))</f>
        <v>1000</v>
      </c>
      <c r="G36" t="str">
        <f>IF($P36="","",VLOOKUP($P36,'Data (2)'!$C$4:$V$2000,'Data (2)'!$J$2-2,FALSE))</f>
        <v>PERSONAL SERVICES</v>
      </c>
      <c r="H36" s="10">
        <f>IF($P36="","",VLOOKUP($P36,'Data (2)'!$C$4:$V$2000,'Data (2)'!$P$2-2,FALSE))</f>
        <v>1260363</v>
      </c>
      <c r="I36" s="10">
        <f>IF($P36="","",VLOOKUP($P36,'Data (2)'!$C$4:$V$2000,'Data (2)'!$M$2-2,FALSE)+VLOOKUP($P36,'Data (2)'!$C$4:$V$2000,'Data (2)'!$O$2-2,FALSE))</f>
        <v>1320581.0299999998</v>
      </c>
      <c r="J36" s="10">
        <f t="shared" si="0"/>
        <v>-60218.029999999795</v>
      </c>
      <c r="K36" s="6">
        <f t="shared" si="1"/>
        <v>1.0478000000000001</v>
      </c>
      <c r="P36">
        <f>IF((MAX($P$4:P35)+1)&gt;'Data (2)'!$C$1,"",MAX($P$4:P35)+1)</f>
        <v>32</v>
      </c>
    </row>
    <row r="37" spans="1:16" x14ac:dyDescent="0.2">
      <c r="A37" s="11">
        <f>IF(J37="","",RANK(J37,$J$5:$J$500)+COUNTIF($J$3:J36,J37))</f>
        <v>62</v>
      </c>
      <c r="B37" t="str">
        <f>IF($P37="","",VLOOKUP($P37,'Data (2)'!$C$4:$V$2000,'Data (2)'!$E$2-2,FALSE))</f>
        <v>A</v>
      </c>
      <c r="C37" t="str">
        <f>IF($P37="","",VLOOKUP($P37,'Data (2)'!$C$4:$V$2000,'Data (2)'!$F$2-2,FALSE))</f>
        <v>GENERAL FUND</v>
      </c>
      <c r="D37" t="str">
        <f>IF($P37="","",VLOOKUP($P37,'Data (2)'!$C$4:$V$2000,'Data (2)'!$G$2-2,FALSE))</f>
        <v>3150</v>
      </c>
      <c r="E37" t="str">
        <f>IF($P37="","",VLOOKUP($P37,'Data (2)'!$C$4:$V$2000,'Data (2)'!$H$2-2,FALSE))</f>
        <v>JAIL</v>
      </c>
      <c r="F37" t="str">
        <f>IF($P37="","",VLOOKUP($P37,'Data (2)'!$C$4:$V$2000,'Data (2)'!$I$2-2,FALSE))</f>
        <v>4000</v>
      </c>
      <c r="G37" t="str">
        <f>IF($P37="","",VLOOKUP($P37,'Data (2)'!$C$4:$V$2000,'Data (2)'!$J$2-2,FALSE))</f>
        <v>CONTRACTUAL EXPENSES</v>
      </c>
      <c r="H37" s="10">
        <f>IF($P37="","",VLOOKUP($P37,'Data (2)'!$C$4:$V$2000,'Data (2)'!$P$2-2,FALSE))</f>
        <v>85900</v>
      </c>
      <c r="I37" s="10">
        <f>IF($P37="","",VLOOKUP($P37,'Data (2)'!$C$4:$V$2000,'Data (2)'!$M$2-2,FALSE)+VLOOKUP($P37,'Data (2)'!$C$4:$V$2000,'Data (2)'!$O$2-2,FALSE))</f>
        <v>102463.54</v>
      </c>
      <c r="J37" s="10">
        <f t="shared" si="0"/>
        <v>-16563.539999999994</v>
      </c>
      <c r="K37" s="6">
        <f t="shared" si="1"/>
        <v>1.1928000000000001</v>
      </c>
      <c r="P37">
        <f>IF((MAX($P$4:P36)+1)&gt;'Data (2)'!$C$1,"",MAX($P$4:P36)+1)</f>
        <v>33</v>
      </c>
    </row>
    <row r="38" spans="1:16" x14ac:dyDescent="0.2">
      <c r="A38" s="11">
        <f>IF(J38="","",RANK(J38,$J$5:$J$500)+COUNTIF($J$3:J37,J38))</f>
        <v>6</v>
      </c>
      <c r="B38" t="str">
        <f>IF($P38="","",VLOOKUP($P38,'Data (2)'!$C$4:$V$2000,'Data (2)'!$E$2-2,FALSE))</f>
        <v>A</v>
      </c>
      <c r="C38" t="str">
        <f>IF($P38="","",VLOOKUP($P38,'Data (2)'!$C$4:$V$2000,'Data (2)'!$F$2-2,FALSE))</f>
        <v>GENERAL FUND</v>
      </c>
      <c r="D38" t="str">
        <f>IF($P38="","",VLOOKUP($P38,'Data (2)'!$C$4:$V$2000,'Data (2)'!$G$2-2,FALSE))</f>
        <v>3170</v>
      </c>
      <c r="E38" t="str">
        <f>IF($P38="","",VLOOKUP($P38,'Data (2)'!$C$4:$V$2000,'Data (2)'!$H$2-2,FALSE))</f>
        <v>OTHER CORRECTIONAL AGENCIES</v>
      </c>
      <c r="F38" t="str">
        <f>IF($P38="","",VLOOKUP($P38,'Data (2)'!$C$4:$V$2000,'Data (2)'!$I$2-2,FALSE))</f>
        <v>4000</v>
      </c>
      <c r="G38" t="str">
        <f>IF($P38="","",VLOOKUP($P38,'Data (2)'!$C$4:$V$2000,'Data (2)'!$J$2-2,FALSE))</f>
        <v>CONTRACTUAL EXPENSES</v>
      </c>
      <c r="H38" s="10">
        <f>IF($P38="","",VLOOKUP($P38,'Data (2)'!$C$4:$V$2000,'Data (2)'!$P$2-2,FALSE))</f>
        <v>950000</v>
      </c>
      <c r="I38" s="10">
        <f>IF($P38="","",VLOOKUP($P38,'Data (2)'!$C$4:$V$2000,'Data (2)'!$M$2-2,FALSE)+VLOOKUP($P38,'Data (2)'!$C$4:$V$2000,'Data (2)'!$O$2-2,FALSE))</f>
        <v>603764.66</v>
      </c>
      <c r="J38" s="10">
        <f t="shared" si="0"/>
        <v>346235.33999999997</v>
      </c>
      <c r="K38" s="6">
        <f t="shared" si="1"/>
        <v>0.63549999999999995</v>
      </c>
      <c r="P38">
        <f>IF((MAX($P$4:P37)+1)&gt;'Data (2)'!$C$1,"",MAX($P$4:P37)+1)</f>
        <v>34</v>
      </c>
    </row>
    <row r="39" spans="1:16" x14ac:dyDescent="0.2">
      <c r="A39" s="11">
        <f>IF(J39="","",RANK(J39,$J$5:$J$500)+COUNTIF($J$3:J38,J39))</f>
        <v>46</v>
      </c>
      <c r="B39" t="str">
        <f>IF($P39="","",VLOOKUP($P39,'Data (2)'!$C$4:$V$2000,'Data (2)'!$E$2-2,FALSE))</f>
        <v>A</v>
      </c>
      <c r="C39" t="str">
        <f>IF($P39="","",VLOOKUP($P39,'Data (2)'!$C$4:$V$2000,'Data (2)'!$F$2-2,FALSE))</f>
        <v>GENERAL FUND</v>
      </c>
      <c r="D39" t="str">
        <f>IF($P39="","",VLOOKUP($P39,'Data (2)'!$C$4:$V$2000,'Data (2)'!$G$2-2,FALSE))</f>
        <v>3315</v>
      </c>
      <c r="E39" t="str">
        <f>IF($P39="","",VLOOKUP($P39,'Data (2)'!$C$4:$V$2000,'Data (2)'!$H$2-2,FALSE))</f>
        <v>SPECIAL TRAFFIC PROGRAM DWI</v>
      </c>
      <c r="F39" t="str">
        <f>IF($P39="","",VLOOKUP($P39,'Data (2)'!$C$4:$V$2000,'Data (2)'!$I$2-2,FALSE))</f>
        <v>4000</v>
      </c>
      <c r="G39" t="str">
        <f>IF($P39="","",VLOOKUP($P39,'Data (2)'!$C$4:$V$2000,'Data (2)'!$J$2-2,FALSE))</f>
        <v>CONTRACTUAL EXPENSES</v>
      </c>
      <c r="H39" s="10">
        <f>IF($P39="","",VLOOKUP($P39,'Data (2)'!$C$4:$V$2000,'Data (2)'!$P$2-2,FALSE))</f>
        <v>40936</v>
      </c>
      <c r="I39" s="10">
        <f>IF($P39="","",VLOOKUP($P39,'Data (2)'!$C$4:$V$2000,'Data (2)'!$M$2-2,FALSE)+VLOOKUP($P39,'Data (2)'!$C$4:$V$2000,'Data (2)'!$O$2-2,FALSE))</f>
        <v>28046.11</v>
      </c>
      <c r="J39" s="10">
        <f t="shared" si="0"/>
        <v>12889.89</v>
      </c>
      <c r="K39" s="6">
        <f t="shared" si="1"/>
        <v>0.68510000000000004</v>
      </c>
      <c r="P39">
        <f>IF((MAX($P$4:P38)+1)&gt;'Data (2)'!$C$1,"",MAX($P$4:P38)+1)</f>
        <v>35</v>
      </c>
    </row>
    <row r="40" spans="1:16" x14ac:dyDescent="0.2">
      <c r="A40" s="11">
        <f>IF(J40="","",RANK(J40,$J$5:$J$500)+COUNTIF($J$3:J39,J40))</f>
        <v>87</v>
      </c>
      <c r="B40" t="str">
        <f>IF($P40="","",VLOOKUP($P40,'Data (2)'!$C$4:$V$2000,'Data (2)'!$E$2-2,FALSE))</f>
        <v>A</v>
      </c>
      <c r="C40" t="str">
        <f>IF($P40="","",VLOOKUP($P40,'Data (2)'!$C$4:$V$2000,'Data (2)'!$F$2-2,FALSE))</f>
        <v>GENERAL FUND</v>
      </c>
      <c r="D40" t="str">
        <f>IF($P40="","",VLOOKUP($P40,'Data (2)'!$C$4:$V$2000,'Data (2)'!$G$2-2,FALSE))</f>
        <v>3410</v>
      </c>
      <c r="E40" t="str">
        <f>IF($P40="","",VLOOKUP($P40,'Data (2)'!$C$4:$V$2000,'Data (2)'!$H$2-2,FALSE))</f>
        <v>EMERGENCY SVCS - FIRE PREV.</v>
      </c>
      <c r="F40" t="str">
        <f>IF($P40="","",VLOOKUP($P40,'Data (2)'!$C$4:$V$2000,'Data (2)'!$I$2-2,FALSE))</f>
        <v>2000</v>
      </c>
      <c r="G40" t="str">
        <f>IF($P40="","",VLOOKUP($P40,'Data (2)'!$C$4:$V$2000,'Data (2)'!$J$2-2,FALSE))</f>
        <v>EQUIPMENT</v>
      </c>
      <c r="H40" s="10">
        <f>IF($P40="","",VLOOKUP($P40,'Data (2)'!$C$4:$V$2000,'Data (2)'!$P$2-2,FALSE))</f>
        <v>112500</v>
      </c>
      <c r="I40" s="10">
        <f>IF($P40="","",VLOOKUP($P40,'Data (2)'!$C$4:$V$2000,'Data (2)'!$M$2-2,FALSE)+VLOOKUP($P40,'Data (2)'!$C$4:$V$2000,'Data (2)'!$O$2-2,FALSE))</f>
        <v>265232.68</v>
      </c>
      <c r="J40" s="10">
        <f t="shared" si="0"/>
        <v>-152732.68</v>
      </c>
      <c r="K40" s="6">
        <f t="shared" si="1"/>
        <v>2.3576000000000001</v>
      </c>
      <c r="P40">
        <f>IF((MAX($P$4:P39)+1)&gt;'Data (2)'!$C$1,"",MAX($P$4:P39)+1)</f>
        <v>36</v>
      </c>
    </row>
    <row r="41" spans="1:16" x14ac:dyDescent="0.2">
      <c r="A41" s="11">
        <f>IF(J41="","",RANK(J41,$J$5:$J$500)+COUNTIF($J$3:J40,J41))</f>
        <v>35</v>
      </c>
      <c r="B41" t="str">
        <f>IF($P41="","",VLOOKUP($P41,'Data (2)'!$C$4:$V$2000,'Data (2)'!$E$2-2,FALSE))</f>
        <v>A</v>
      </c>
      <c r="C41" t="str">
        <f>IF($P41="","",VLOOKUP($P41,'Data (2)'!$C$4:$V$2000,'Data (2)'!$F$2-2,FALSE))</f>
        <v>GENERAL FUND</v>
      </c>
      <c r="D41" t="str">
        <f>IF($P41="","",VLOOKUP($P41,'Data (2)'!$C$4:$V$2000,'Data (2)'!$G$2-2,FALSE))</f>
        <v>3410</v>
      </c>
      <c r="E41" t="str">
        <f>IF($P41="","",VLOOKUP($P41,'Data (2)'!$C$4:$V$2000,'Data (2)'!$H$2-2,FALSE))</f>
        <v>EMERGENCY SVCS - FIRE PREV.</v>
      </c>
      <c r="F41" t="str">
        <f>IF($P41="","",VLOOKUP($P41,'Data (2)'!$C$4:$V$2000,'Data (2)'!$I$2-2,FALSE))</f>
        <v>4000</v>
      </c>
      <c r="G41" t="str">
        <f>IF($P41="","",VLOOKUP($P41,'Data (2)'!$C$4:$V$2000,'Data (2)'!$J$2-2,FALSE))</f>
        <v>CONTRACTUAL EXPENSES</v>
      </c>
      <c r="H41" s="10">
        <f>IF($P41="","",VLOOKUP($P41,'Data (2)'!$C$4:$V$2000,'Data (2)'!$P$2-2,FALSE))</f>
        <v>76800</v>
      </c>
      <c r="I41" s="10">
        <f>IF($P41="","",VLOOKUP($P41,'Data (2)'!$C$4:$V$2000,'Data (2)'!$M$2-2,FALSE)+VLOOKUP($P41,'Data (2)'!$C$4:$V$2000,'Data (2)'!$O$2-2,FALSE))</f>
        <v>47812.51</v>
      </c>
      <c r="J41" s="10">
        <f t="shared" si="0"/>
        <v>28987.489999999998</v>
      </c>
      <c r="K41" s="6">
        <f t="shared" si="1"/>
        <v>0.62260000000000004</v>
      </c>
      <c r="P41">
        <f>IF((MAX($P$4:P40)+1)&gt;'Data (2)'!$C$1,"",MAX($P$4:P40)+1)</f>
        <v>37</v>
      </c>
    </row>
    <row r="42" spans="1:16" x14ac:dyDescent="0.2">
      <c r="A42" s="11">
        <f>IF(J42="","",RANK(J42,$J$5:$J$500)+COUNTIF($J$3:J41,J42))</f>
        <v>75</v>
      </c>
      <c r="B42" t="str">
        <f>IF($P42="","",VLOOKUP($P42,'Data (2)'!$C$4:$V$2000,'Data (2)'!$E$2-2,FALSE))</f>
        <v>A</v>
      </c>
      <c r="C42" t="str">
        <f>IF($P42="","",VLOOKUP($P42,'Data (2)'!$C$4:$V$2000,'Data (2)'!$F$2-2,FALSE))</f>
        <v>GENERAL FUND</v>
      </c>
      <c r="D42" t="str">
        <f>IF($P42="","",VLOOKUP($P42,'Data (2)'!$C$4:$V$2000,'Data (2)'!$G$2-2,FALSE))</f>
        <v>3630</v>
      </c>
      <c r="E42" t="str">
        <f>IF($P42="","",VLOOKUP($P42,'Data (2)'!$C$4:$V$2000,'Data (2)'!$H$2-2,FALSE))</f>
        <v>EMERGENCY SVCS-MEDICAL RESP.</v>
      </c>
      <c r="F42" t="str">
        <f>IF($P42="","",VLOOKUP($P42,'Data (2)'!$C$4:$V$2000,'Data (2)'!$I$2-2,FALSE))</f>
        <v>1000</v>
      </c>
      <c r="G42" t="str">
        <f>IF($P42="","",VLOOKUP($P42,'Data (2)'!$C$4:$V$2000,'Data (2)'!$J$2-2,FALSE))</f>
        <v>PERSONAL SERVICES</v>
      </c>
      <c r="H42" s="10">
        <f>IF($P42="","",VLOOKUP($P42,'Data (2)'!$C$4:$V$2000,'Data (2)'!$P$2-2,FALSE))</f>
        <v>270289</v>
      </c>
      <c r="I42" s="10">
        <f>IF($P42="","",VLOOKUP($P42,'Data (2)'!$C$4:$V$2000,'Data (2)'!$M$2-2,FALSE)+VLOOKUP($P42,'Data (2)'!$C$4:$V$2000,'Data (2)'!$O$2-2,FALSE))</f>
        <v>298799.59000000003</v>
      </c>
      <c r="J42" s="10">
        <f t="shared" si="0"/>
        <v>-28510.590000000026</v>
      </c>
      <c r="K42" s="6">
        <f t="shared" si="1"/>
        <v>1.1054999999999999</v>
      </c>
      <c r="P42">
        <f>IF((MAX($P$4:P41)+1)&gt;'Data (2)'!$C$1,"",MAX($P$4:P41)+1)</f>
        <v>38</v>
      </c>
    </row>
    <row r="43" spans="1:16" x14ac:dyDescent="0.2">
      <c r="A43" s="11">
        <f>IF(J43="","",RANK(J43,$J$5:$J$500)+COUNTIF($J$3:J42,J43))</f>
        <v>52</v>
      </c>
      <c r="B43" t="str">
        <f>IF($P43="","",VLOOKUP($P43,'Data (2)'!$C$4:$V$2000,'Data (2)'!$E$2-2,FALSE))</f>
        <v>A</v>
      </c>
      <c r="C43" t="str">
        <f>IF($P43="","",VLOOKUP($P43,'Data (2)'!$C$4:$V$2000,'Data (2)'!$F$2-2,FALSE))</f>
        <v>GENERAL FUND</v>
      </c>
      <c r="D43" t="str">
        <f>IF($P43="","",VLOOKUP($P43,'Data (2)'!$C$4:$V$2000,'Data (2)'!$G$2-2,FALSE))</f>
        <v>3630</v>
      </c>
      <c r="E43" t="str">
        <f>IF($P43="","",VLOOKUP($P43,'Data (2)'!$C$4:$V$2000,'Data (2)'!$H$2-2,FALSE))</f>
        <v>EMERGENCY SVCS-MEDICAL RESP.</v>
      </c>
      <c r="F43" t="str">
        <f>IF($P43="","",VLOOKUP($P43,'Data (2)'!$C$4:$V$2000,'Data (2)'!$I$2-2,FALSE))</f>
        <v>4000</v>
      </c>
      <c r="G43" t="str">
        <f>IF($P43="","",VLOOKUP($P43,'Data (2)'!$C$4:$V$2000,'Data (2)'!$J$2-2,FALSE))</f>
        <v>CONTRACTUAL EXPENSES</v>
      </c>
      <c r="H43" s="10">
        <f>IF($P43="","",VLOOKUP($P43,'Data (2)'!$C$4:$V$2000,'Data (2)'!$P$2-2,FALSE))</f>
        <v>36200</v>
      </c>
      <c r="I43" s="10">
        <f>IF($P43="","",VLOOKUP($P43,'Data (2)'!$C$4:$V$2000,'Data (2)'!$M$2-2,FALSE)+VLOOKUP($P43,'Data (2)'!$C$4:$V$2000,'Data (2)'!$O$2-2,FALSE))</f>
        <v>25462.53</v>
      </c>
      <c r="J43" s="10">
        <f t="shared" si="0"/>
        <v>10737.470000000001</v>
      </c>
      <c r="K43" s="6">
        <f t="shared" si="1"/>
        <v>0.70340000000000003</v>
      </c>
      <c r="P43">
        <f>IF((MAX($P$4:P42)+1)&gt;'Data (2)'!$C$1,"",MAX($P$4:P42)+1)</f>
        <v>39</v>
      </c>
    </row>
    <row r="44" spans="1:16" x14ac:dyDescent="0.2">
      <c r="A44" s="11">
        <f>IF(J44="","",RANK(J44,$J$5:$J$500)+COUNTIF($J$3:J43,J44))</f>
        <v>40</v>
      </c>
      <c r="B44" t="str">
        <f>IF($P44="","",VLOOKUP($P44,'Data (2)'!$C$4:$V$2000,'Data (2)'!$E$2-2,FALSE))</f>
        <v>A</v>
      </c>
      <c r="C44" t="str">
        <f>IF($P44="","",VLOOKUP($P44,'Data (2)'!$C$4:$V$2000,'Data (2)'!$F$2-2,FALSE))</f>
        <v>GENERAL FUND</v>
      </c>
      <c r="D44" t="str">
        <f>IF($P44="","",VLOOKUP($P44,'Data (2)'!$C$4:$V$2000,'Data (2)'!$G$2-2,FALSE))</f>
        <v>3640</v>
      </c>
      <c r="E44" t="str">
        <f>IF($P44="","",VLOOKUP($P44,'Data (2)'!$C$4:$V$2000,'Data (2)'!$H$2-2,FALSE))</f>
        <v>EMERGENCY SERVICES</v>
      </c>
      <c r="F44" t="str">
        <f>IF($P44="","",VLOOKUP($P44,'Data (2)'!$C$4:$V$2000,'Data (2)'!$I$2-2,FALSE))</f>
        <v>1000</v>
      </c>
      <c r="G44" t="str">
        <f>IF($P44="","",VLOOKUP($P44,'Data (2)'!$C$4:$V$2000,'Data (2)'!$J$2-2,FALSE))</f>
        <v>PERSONAL SERVICES</v>
      </c>
      <c r="H44" s="10">
        <f>IF($P44="","",VLOOKUP($P44,'Data (2)'!$C$4:$V$2000,'Data (2)'!$P$2-2,FALSE))</f>
        <v>178046</v>
      </c>
      <c r="I44" s="10">
        <f>IF($P44="","",VLOOKUP($P44,'Data (2)'!$C$4:$V$2000,'Data (2)'!$M$2-2,FALSE)+VLOOKUP($P44,'Data (2)'!$C$4:$V$2000,'Data (2)'!$O$2-2,FALSE))</f>
        <v>158097.11000000002</v>
      </c>
      <c r="J44" s="10">
        <f t="shared" si="0"/>
        <v>19948.889999999985</v>
      </c>
      <c r="K44" s="6">
        <f t="shared" si="1"/>
        <v>0.88800000000000001</v>
      </c>
      <c r="P44">
        <f>IF((MAX($P$4:P43)+1)&gt;'Data (2)'!$C$1,"",MAX($P$4:P43)+1)</f>
        <v>40</v>
      </c>
    </row>
    <row r="45" spans="1:16" x14ac:dyDescent="0.2">
      <c r="A45" s="11">
        <f>IF(J45="","",RANK(J45,$J$5:$J$500)+COUNTIF($J$3:J44,J45))</f>
        <v>72</v>
      </c>
      <c r="B45" t="str">
        <f>IF($P45="","",VLOOKUP($P45,'Data (2)'!$C$4:$V$2000,'Data (2)'!$E$2-2,FALSE))</f>
        <v>A</v>
      </c>
      <c r="C45" t="str">
        <f>IF($P45="","",VLOOKUP($P45,'Data (2)'!$C$4:$V$2000,'Data (2)'!$F$2-2,FALSE))</f>
        <v>GENERAL FUND</v>
      </c>
      <c r="D45" t="str">
        <f>IF($P45="","",VLOOKUP($P45,'Data (2)'!$C$4:$V$2000,'Data (2)'!$G$2-2,FALSE))</f>
        <v>3640</v>
      </c>
      <c r="E45" t="str">
        <f>IF($P45="","",VLOOKUP($P45,'Data (2)'!$C$4:$V$2000,'Data (2)'!$H$2-2,FALSE))</f>
        <v>EMERGENCY SERVICES</v>
      </c>
      <c r="F45" t="str">
        <f>IF($P45="","",VLOOKUP($P45,'Data (2)'!$C$4:$V$2000,'Data (2)'!$I$2-2,FALSE))</f>
        <v>2000</v>
      </c>
      <c r="G45" t="str">
        <f>IF($P45="","",VLOOKUP($P45,'Data (2)'!$C$4:$V$2000,'Data (2)'!$J$2-2,FALSE))</f>
        <v>EQUIPMENT</v>
      </c>
      <c r="H45" s="10">
        <f>IF($P45="","",VLOOKUP($P45,'Data (2)'!$C$4:$V$2000,'Data (2)'!$P$2-2,FALSE))</f>
        <v>0</v>
      </c>
      <c r="I45" s="10">
        <f>IF($P45="","",VLOOKUP($P45,'Data (2)'!$C$4:$V$2000,'Data (2)'!$M$2-2,FALSE)+VLOOKUP($P45,'Data (2)'!$C$4:$V$2000,'Data (2)'!$O$2-2,FALSE))</f>
        <v>22437.78</v>
      </c>
      <c r="J45" s="10">
        <f t="shared" si="0"/>
        <v>-22437.78</v>
      </c>
      <c r="K45" s="6">
        <f t="shared" si="1"/>
        <v>0</v>
      </c>
      <c r="P45">
        <f>IF((MAX($P$4:P44)+1)&gt;'Data (2)'!$C$1,"",MAX($P$4:P44)+1)</f>
        <v>41</v>
      </c>
    </row>
    <row r="46" spans="1:16" x14ac:dyDescent="0.2">
      <c r="A46" s="11">
        <f>IF(J46="","",RANK(J46,$J$5:$J$500)+COUNTIF($J$3:J45,J46))</f>
        <v>77</v>
      </c>
      <c r="B46" t="str">
        <f>IF($P46="","",VLOOKUP($P46,'Data (2)'!$C$4:$V$2000,'Data (2)'!$E$2-2,FALSE))</f>
        <v>A</v>
      </c>
      <c r="C46" t="str">
        <f>IF($P46="","",VLOOKUP($P46,'Data (2)'!$C$4:$V$2000,'Data (2)'!$F$2-2,FALSE))</f>
        <v>GENERAL FUND</v>
      </c>
      <c r="D46" t="str">
        <f>IF($P46="","",VLOOKUP($P46,'Data (2)'!$C$4:$V$2000,'Data (2)'!$G$2-2,FALSE))</f>
        <v>3640</v>
      </c>
      <c r="E46" t="str">
        <f>IF($P46="","",VLOOKUP($P46,'Data (2)'!$C$4:$V$2000,'Data (2)'!$H$2-2,FALSE))</f>
        <v>EMERGENCY SERVICES</v>
      </c>
      <c r="F46" t="str">
        <f>IF($P46="","",VLOOKUP($P46,'Data (2)'!$C$4:$V$2000,'Data (2)'!$I$2-2,FALSE))</f>
        <v>4000</v>
      </c>
      <c r="G46" t="str">
        <f>IF($P46="","",VLOOKUP($P46,'Data (2)'!$C$4:$V$2000,'Data (2)'!$J$2-2,FALSE))</f>
        <v>CONTRACTUAL EXPENSES</v>
      </c>
      <c r="H46" s="10">
        <f>IF($P46="","",VLOOKUP($P46,'Data (2)'!$C$4:$V$2000,'Data (2)'!$P$2-2,FALSE))</f>
        <v>34390</v>
      </c>
      <c r="I46" s="10">
        <f>IF($P46="","",VLOOKUP($P46,'Data (2)'!$C$4:$V$2000,'Data (2)'!$M$2-2,FALSE)+VLOOKUP($P46,'Data (2)'!$C$4:$V$2000,'Data (2)'!$O$2-2,FALSE))</f>
        <v>76174.749999999985</v>
      </c>
      <c r="J46" s="10">
        <f t="shared" si="0"/>
        <v>-41784.749999999985</v>
      </c>
      <c r="K46" s="6">
        <f t="shared" si="1"/>
        <v>2.2149999999999999</v>
      </c>
      <c r="P46">
        <f>IF((MAX($P$4:P45)+1)&gt;'Data (2)'!$C$1,"",MAX($P$4:P45)+1)</f>
        <v>42</v>
      </c>
    </row>
    <row r="47" spans="1:16" x14ac:dyDescent="0.2">
      <c r="A47" s="11">
        <f>IF(J47="","",RANK(J47,$J$5:$J$500)+COUNTIF($J$3:J46,J47))</f>
        <v>21</v>
      </c>
      <c r="B47" t="str">
        <f>IF($P47="","",VLOOKUP($P47,'Data (2)'!$C$4:$V$2000,'Data (2)'!$E$2-2,FALSE))</f>
        <v>A</v>
      </c>
      <c r="C47" t="str">
        <f>IF($P47="","",VLOOKUP($P47,'Data (2)'!$C$4:$V$2000,'Data (2)'!$F$2-2,FALSE))</f>
        <v>GENERAL FUND</v>
      </c>
      <c r="D47" t="str">
        <f>IF($P47="","",VLOOKUP($P47,'Data (2)'!$C$4:$V$2000,'Data (2)'!$G$2-2,FALSE))</f>
        <v>4010</v>
      </c>
      <c r="E47" t="str">
        <f>IF($P47="","",VLOOKUP($P47,'Data (2)'!$C$4:$V$2000,'Data (2)'!$H$2-2,FALSE))</f>
        <v>PUBLIC HEALTH</v>
      </c>
      <c r="F47" t="str">
        <f>IF($P47="","",VLOOKUP($P47,'Data (2)'!$C$4:$V$2000,'Data (2)'!$I$2-2,FALSE))</f>
        <v>1000</v>
      </c>
      <c r="G47" t="str">
        <f>IF($P47="","",VLOOKUP($P47,'Data (2)'!$C$4:$V$2000,'Data (2)'!$J$2-2,FALSE))</f>
        <v>PERSONAL SERVICES</v>
      </c>
      <c r="H47" s="10">
        <f>IF($P47="","",VLOOKUP($P47,'Data (2)'!$C$4:$V$2000,'Data (2)'!$P$2-2,FALSE))</f>
        <v>777046</v>
      </c>
      <c r="I47" s="10">
        <f>IF($P47="","",VLOOKUP($P47,'Data (2)'!$C$4:$V$2000,'Data (2)'!$M$2-2,FALSE)+VLOOKUP($P47,'Data (2)'!$C$4:$V$2000,'Data (2)'!$O$2-2,FALSE))</f>
        <v>700726.37999999989</v>
      </c>
      <c r="J47" s="10">
        <f t="shared" si="0"/>
        <v>76319.620000000112</v>
      </c>
      <c r="K47" s="6">
        <f t="shared" si="1"/>
        <v>0.90180000000000005</v>
      </c>
      <c r="P47">
        <f>IF((MAX($P$4:P46)+1)&gt;'Data (2)'!$C$1,"",MAX($P$4:P46)+1)</f>
        <v>43</v>
      </c>
    </row>
    <row r="48" spans="1:16" x14ac:dyDescent="0.2">
      <c r="A48" s="11">
        <f>IF(J48="","",RANK(J48,$J$5:$J$500)+COUNTIF($J$3:J47,J48))</f>
        <v>49</v>
      </c>
      <c r="B48" t="str">
        <f>IF($P48="","",VLOOKUP($P48,'Data (2)'!$C$4:$V$2000,'Data (2)'!$E$2-2,FALSE))</f>
        <v>A</v>
      </c>
      <c r="C48" t="str">
        <f>IF($P48="","",VLOOKUP($P48,'Data (2)'!$C$4:$V$2000,'Data (2)'!$F$2-2,FALSE))</f>
        <v>GENERAL FUND</v>
      </c>
      <c r="D48" t="str">
        <f>IF($P48="","",VLOOKUP($P48,'Data (2)'!$C$4:$V$2000,'Data (2)'!$G$2-2,FALSE))</f>
        <v>4010</v>
      </c>
      <c r="E48" t="str">
        <f>IF($P48="","",VLOOKUP($P48,'Data (2)'!$C$4:$V$2000,'Data (2)'!$H$2-2,FALSE))</f>
        <v>PUBLIC HEALTH</v>
      </c>
      <c r="F48" t="str">
        <f>IF($P48="","",VLOOKUP($P48,'Data (2)'!$C$4:$V$2000,'Data (2)'!$I$2-2,FALSE))</f>
        <v>2000</v>
      </c>
      <c r="G48" t="str">
        <f>IF($P48="","",VLOOKUP($P48,'Data (2)'!$C$4:$V$2000,'Data (2)'!$J$2-2,FALSE))</f>
        <v>EQUIPMENT</v>
      </c>
      <c r="H48" s="10">
        <f>IF($P48="","",VLOOKUP($P48,'Data (2)'!$C$4:$V$2000,'Data (2)'!$P$2-2,FALSE))</f>
        <v>57250</v>
      </c>
      <c r="I48" s="10">
        <f>IF($P48="","",VLOOKUP($P48,'Data (2)'!$C$4:$V$2000,'Data (2)'!$M$2-2,FALSE)+VLOOKUP($P48,'Data (2)'!$C$4:$V$2000,'Data (2)'!$O$2-2,FALSE))</f>
        <v>45846.9</v>
      </c>
      <c r="J48" s="10">
        <f t="shared" si="0"/>
        <v>11403.099999999999</v>
      </c>
      <c r="K48" s="6">
        <f t="shared" si="1"/>
        <v>0.80079999999999996</v>
      </c>
      <c r="P48">
        <f>IF((MAX($P$4:P47)+1)&gt;'Data (2)'!$C$1,"",MAX($P$4:P47)+1)</f>
        <v>44</v>
      </c>
    </row>
    <row r="49" spans="1:16" x14ac:dyDescent="0.2">
      <c r="A49" s="11">
        <f>IF(J49="","",RANK(J49,$J$5:$J$500)+COUNTIF($J$3:J48,J49))</f>
        <v>16</v>
      </c>
      <c r="B49" t="str">
        <f>IF($P49="","",VLOOKUP($P49,'Data (2)'!$C$4:$V$2000,'Data (2)'!$E$2-2,FALSE))</f>
        <v>A</v>
      </c>
      <c r="C49" t="str">
        <f>IF($P49="","",VLOOKUP($P49,'Data (2)'!$C$4:$V$2000,'Data (2)'!$F$2-2,FALSE))</f>
        <v>GENERAL FUND</v>
      </c>
      <c r="D49" t="str">
        <f>IF($P49="","",VLOOKUP($P49,'Data (2)'!$C$4:$V$2000,'Data (2)'!$G$2-2,FALSE))</f>
        <v>4010</v>
      </c>
      <c r="E49" t="str">
        <f>IF($P49="","",VLOOKUP($P49,'Data (2)'!$C$4:$V$2000,'Data (2)'!$H$2-2,FALSE))</f>
        <v>PUBLIC HEALTH</v>
      </c>
      <c r="F49" t="str">
        <f>IF($P49="","",VLOOKUP($P49,'Data (2)'!$C$4:$V$2000,'Data (2)'!$I$2-2,FALSE))</f>
        <v>4000</v>
      </c>
      <c r="G49" t="str">
        <f>IF($P49="","",VLOOKUP($P49,'Data (2)'!$C$4:$V$2000,'Data (2)'!$J$2-2,FALSE))</f>
        <v>CONTRACTUAL EXPENSES</v>
      </c>
      <c r="H49" s="10">
        <f>IF($P49="","",VLOOKUP($P49,'Data (2)'!$C$4:$V$2000,'Data (2)'!$P$2-2,FALSE))</f>
        <v>287010</v>
      </c>
      <c r="I49" s="10">
        <f>IF($P49="","",VLOOKUP($P49,'Data (2)'!$C$4:$V$2000,'Data (2)'!$M$2-2,FALSE)+VLOOKUP($P49,'Data (2)'!$C$4:$V$2000,'Data (2)'!$O$2-2,FALSE))</f>
        <v>177105.26</v>
      </c>
      <c r="J49" s="10">
        <f t="shared" si="0"/>
        <v>109904.73999999999</v>
      </c>
      <c r="K49" s="6">
        <f t="shared" si="1"/>
        <v>0.61709999999999998</v>
      </c>
      <c r="P49">
        <f>IF((MAX($P$4:P48)+1)&gt;'Data (2)'!$C$1,"",MAX($P$4:P48)+1)</f>
        <v>45</v>
      </c>
    </row>
    <row r="50" spans="1:16" x14ac:dyDescent="0.2">
      <c r="A50" s="11">
        <f>IF(J50="","",RANK(J50,$J$5:$J$500)+COUNTIF($J$3:J49,J50))</f>
        <v>54</v>
      </c>
      <c r="B50" t="str">
        <f>IF($P50="","",VLOOKUP($P50,'Data (2)'!$C$4:$V$2000,'Data (2)'!$E$2-2,FALSE))</f>
        <v>A</v>
      </c>
      <c r="C50" t="str">
        <f>IF($P50="","",VLOOKUP($P50,'Data (2)'!$C$4:$V$2000,'Data (2)'!$F$2-2,FALSE))</f>
        <v>GENERAL FUND</v>
      </c>
      <c r="D50" t="str">
        <f>IF($P50="","",VLOOKUP($P50,'Data (2)'!$C$4:$V$2000,'Data (2)'!$G$2-2,FALSE))</f>
        <v>4020</v>
      </c>
      <c r="E50" t="str">
        <f>IF($P50="","",VLOOKUP($P50,'Data (2)'!$C$4:$V$2000,'Data (2)'!$H$2-2,FALSE))</f>
        <v>IMMUNIZATION GRANT</v>
      </c>
      <c r="F50" t="str">
        <f>IF($P50="","",VLOOKUP($P50,'Data (2)'!$C$4:$V$2000,'Data (2)'!$I$2-2,FALSE))</f>
        <v>4000</v>
      </c>
      <c r="G50" t="str">
        <f>IF($P50="","",VLOOKUP($P50,'Data (2)'!$C$4:$V$2000,'Data (2)'!$J$2-2,FALSE))</f>
        <v>CONTRACTUAL EXPENSES</v>
      </c>
      <c r="H50" s="10">
        <f>IF($P50="","",VLOOKUP($P50,'Data (2)'!$C$4:$V$2000,'Data (2)'!$P$2-2,FALSE))</f>
        <v>15000</v>
      </c>
      <c r="I50" s="10">
        <f>IF($P50="","",VLOOKUP($P50,'Data (2)'!$C$4:$V$2000,'Data (2)'!$M$2-2,FALSE)+VLOOKUP($P50,'Data (2)'!$C$4:$V$2000,'Data (2)'!$O$2-2,FALSE))</f>
        <v>4903.88</v>
      </c>
      <c r="J50" s="10">
        <f t="shared" si="0"/>
        <v>10096.119999999999</v>
      </c>
      <c r="K50" s="6">
        <f t="shared" si="1"/>
        <v>0.32690000000000002</v>
      </c>
      <c r="P50">
        <f>IF((MAX($P$4:P49)+1)&gt;'Data (2)'!$C$1,"",MAX($P$4:P49)+1)</f>
        <v>46</v>
      </c>
    </row>
    <row r="51" spans="1:16" x14ac:dyDescent="0.2">
      <c r="A51" s="11">
        <f>IF(J51="","",RANK(J51,$J$5:$J$500)+COUNTIF($J$3:J50,J51))</f>
        <v>47</v>
      </c>
      <c r="B51" t="str">
        <f>IF($P51="","",VLOOKUP($P51,'Data (2)'!$C$4:$V$2000,'Data (2)'!$E$2-2,FALSE))</f>
        <v>A</v>
      </c>
      <c r="C51" t="str">
        <f>IF($P51="","",VLOOKUP($P51,'Data (2)'!$C$4:$V$2000,'Data (2)'!$F$2-2,FALSE))</f>
        <v>GENERAL FUND</v>
      </c>
      <c r="D51" t="str">
        <f>IF($P51="","",VLOOKUP($P51,'Data (2)'!$C$4:$V$2000,'Data (2)'!$G$2-2,FALSE))</f>
        <v>4050</v>
      </c>
      <c r="E51" t="str">
        <f>IF($P51="","",VLOOKUP($P51,'Data (2)'!$C$4:$V$2000,'Data (2)'!$H$2-2,FALSE))</f>
        <v>CHILDHOOD LEAD POISON PREV</v>
      </c>
      <c r="F51" t="str">
        <f>IF($P51="","",VLOOKUP($P51,'Data (2)'!$C$4:$V$2000,'Data (2)'!$I$2-2,FALSE))</f>
        <v>4000</v>
      </c>
      <c r="G51" t="str">
        <f>IF($P51="","",VLOOKUP($P51,'Data (2)'!$C$4:$V$2000,'Data (2)'!$J$2-2,FALSE))</f>
        <v>CONTRACTUAL EXPENSES</v>
      </c>
      <c r="H51" s="10">
        <f>IF($P51="","",VLOOKUP($P51,'Data (2)'!$C$4:$V$2000,'Data (2)'!$P$2-2,FALSE))</f>
        <v>17000</v>
      </c>
      <c r="I51" s="10">
        <f>IF($P51="","",VLOOKUP($P51,'Data (2)'!$C$4:$V$2000,'Data (2)'!$M$2-2,FALSE)+VLOOKUP($P51,'Data (2)'!$C$4:$V$2000,'Data (2)'!$O$2-2,FALSE))</f>
        <v>4122.74</v>
      </c>
      <c r="J51" s="10">
        <f t="shared" si="0"/>
        <v>12877.26</v>
      </c>
      <c r="K51" s="6">
        <f t="shared" si="1"/>
        <v>0.24249999999999999</v>
      </c>
      <c r="P51">
        <f>IF((MAX($P$4:P50)+1)&gt;'Data (2)'!$C$1,"",MAX($P$4:P50)+1)</f>
        <v>47</v>
      </c>
    </row>
    <row r="52" spans="1:16" x14ac:dyDescent="0.2">
      <c r="A52" s="11">
        <f>IF(J52="","",RANK(J52,$J$5:$J$500)+COUNTIF($J$3:J51,J52))</f>
        <v>18</v>
      </c>
      <c r="B52" t="str">
        <f>IF($P52="","",VLOOKUP($P52,'Data (2)'!$C$4:$V$2000,'Data (2)'!$E$2-2,FALSE))</f>
        <v>A</v>
      </c>
      <c r="C52" t="str">
        <f>IF($P52="","",VLOOKUP($P52,'Data (2)'!$C$4:$V$2000,'Data (2)'!$F$2-2,FALSE))</f>
        <v>GENERAL FUND</v>
      </c>
      <c r="D52" t="str">
        <f>IF($P52="","",VLOOKUP($P52,'Data (2)'!$C$4:$V$2000,'Data (2)'!$G$2-2,FALSE))</f>
        <v>4059</v>
      </c>
      <c r="E52" t="str">
        <f>IF($P52="","",VLOOKUP($P52,'Data (2)'!$C$4:$V$2000,'Data (2)'!$H$2-2,FALSE))</f>
        <v>EARLY INTERVENTION PROGRAM</v>
      </c>
      <c r="F52" t="str">
        <f>IF($P52="","",VLOOKUP($P52,'Data (2)'!$C$4:$V$2000,'Data (2)'!$I$2-2,FALSE))</f>
        <v>4000</v>
      </c>
      <c r="G52" t="str">
        <f>IF($P52="","",VLOOKUP($P52,'Data (2)'!$C$4:$V$2000,'Data (2)'!$J$2-2,FALSE))</f>
        <v>CONTRACTUAL EXPENSES</v>
      </c>
      <c r="H52" s="10">
        <f>IF($P52="","",VLOOKUP($P52,'Data (2)'!$C$4:$V$2000,'Data (2)'!$P$2-2,FALSE))</f>
        <v>165000</v>
      </c>
      <c r="I52" s="10">
        <f>IF($P52="","",VLOOKUP($P52,'Data (2)'!$C$4:$V$2000,'Data (2)'!$M$2-2,FALSE)+VLOOKUP($P52,'Data (2)'!$C$4:$V$2000,'Data (2)'!$O$2-2,FALSE))</f>
        <v>67126.83</v>
      </c>
      <c r="J52" s="10">
        <f t="shared" si="0"/>
        <v>97873.17</v>
      </c>
      <c r="K52" s="6">
        <f t="shared" si="1"/>
        <v>0.40679999999999999</v>
      </c>
      <c r="P52">
        <f>IF((MAX($P$4:P51)+1)&gt;'Data (2)'!$C$1,"",MAX($P$4:P51)+1)</f>
        <v>48</v>
      </c>
    </row>
    <row r="53" spans="1:16" x14ac:dyDescent="0.2">
      <c r="A53" s="11">
        <f>IF(J53="","",RANK(J53,$J$5:$J$500)+COUNTIF($J$3:J52,J53))</f>
        <v>19</v>
      </c>
      <c r="B53" t="str">
        <f>IF($P53="","",VLOOKUP($P53,'Data (2)'!$C$4:$V$2000,'Data (2)'!$E$2-2,FALSE))</f>
        <v>A</v>
      </c>
      <c r="C53" t="str">
        <f>IF($P53="","",VLOOKUP($P53,'Data (2)'!$C$4:$V$2000,'Data (2)'!$F$2-2,FALSE))</f>
        <v>GENERAL FUND</v>
      </c>
      <c r="D53" t="str">
        <f>IF($P53="","",VLOOKUP($P53,'Data (2)'!$C$4:$V$2000,'Data (2)'!$G$2-2,FALSE))</f>
        <v>4252</v>
      </c>
      <c r="E53" t="str">
        <f>IF($P53="","",VLOOKUP($P53,'Data (2)'!$C$4:$V$2000,'Data (2)'!$H$2-2,FALSE))</f>
        <v>CHEMICAL DEPENDENCY CLINIC</v>
      </c>
      <c r="F53" t="str">
        <f>IF($P53="","",VLOOKUP($P53,'Data (2)'!$C$4:$V$2000,'Data (2)'!$I$2-2,FALSE))</f>
        <v>1000</v>
      </c>
      <c r="G53" t="str">
        <f>IF($P53="","",VLOOKUP($P53,'Data (2)'!$C$4:$V$2000,'Data (2)'!$J$2-2,FALSE))</f>
        <v>PERSONAL SERVICES</v>
      </c>
      <c r="H53" s="10">
        <f>IF($P53="","",VLOOKUP($P53,'Data (2)'!$C$4:$V$2000,'Data (2)'!$P$2-2,FALSE))</f>
        <v>375465</v>
      </c>
      <c r="I53" s="10">
        <f>IF($P53="","",VLOOKUP($P53,'Data (2)'!$C$4:$V$2000,'Data (2)'!$M$2-2,FALSE)+VLOOKUP($P53,'Data (2)'!$C$4:$V$2000,'Data (2)'!$O$2-2,FALSE))</f>
        <v>289271.65000000002</v>
      </c>
      <c r="J53" s="10">
        <f t="shared" si="0"/>
        <v>86193.349999999977</v>
      </c>
      <c r="K53" s="6">
        <f t="shared" si="1"/>
        <v>0.77039999999999997</v>
      </c>
      <c r="P53">
        <f>IF((MAX($P$4:P52)+1)&gt;'Data (2)'!$C$1,"",MAX($P$4:P52)+1)</f>
        <v>49</v>
      </c>
    </row>
    <row r="54" spans="1:16" x14ac:dyDescent="0.2">
      <c r="A54" s="11">
        <f>IF(J54="","",RANK(J54,$J$5:$J$500)+COUNTIF($J$3:J53,J54))</f>
        <v>37</v>
      </c>
      <c r="B54" t="str">
        <f>IF($P54="","",VLOOKUP($P54,'Data (2)'!$C$4:$V$2000,'Data (2)'!$E$2-2,FALSE))</f>
        <v>A</v>
      </c>
      <c r="C54" t="str">
        <f>IF($P54="","",VLOOKUP($P54,'Data (2)'!$C$4:$V$2000,'Data (2)'!$F$2-2,FALSE))</f>
        <v>GENERAL FUND</v>
      </c>
      <c r="D54" t="str">
        <f>IF($P54="","",VLOOKUP($P54,'Data (2)'!$C$4:$V$2000,'Data (2)'!$G$2-2,FALSE))</f>
        <v>4252</v>
      </c>
      <c r="E54" t="str">
        <f>IF($P54="","",VLOOKUP($P54,'Data (2)'!$C$4:$V$2000,'Data (2)'!$H$2-2,FALSE))</f>
        <v>CHEMICAL DEPENDENCY CLINIC</v>
      </c>
      <c r="F54" t="str">
        <f>IF($P54="","",VLOOKUP($P54,'Data (2)'!$C$4:$V$2000,'Data (2)'!$I$2-2,FALSE))</f>
        <v>4000</v>
      </c>
      <c r="G54" t="str">
        <f>IF($P54="","",VLOOKUP($P54,'Data (2)'!$C$4:$V$2000,'Data (2)'!$J$2-2,FALSE))</f>
        <v>CONTRACTUAL EXPENSES</v>
      </c>
      <c r="H54" s="10">
        <f>IF($P54="","",VLOOKUP($P54,'Data (2)'!$C$4:$V$2000,'Data (2)'!$P$2-2,FALSE))</f>
        <v>89310</v>
      </c>
      <c r="I54" s="10">
        <f>IF($P54="","",VLOOKUP($P54,'Data (2)'!$C$4:$V$2000,'Data (2)'!$M$2-2,FALSE)+VLOOKUP($P54,'Data (2)'!$C$4:$V$2000,'Data (2)'!$O$2-2,FALSE))</f>
        <v>63579.09</v>
      </c>
      <c r="J54" s="10">
        <f t="shared" si="0"/>
        <v>25730.910000000003</v>
      </c>
      <c r="K54" s="6">
        <f t="shared" si="1"/>
        <v>0.71189999999999998</v>
      </c>
      <c r="P54">
        <f>IF((MAX($P$4:P53)+1)&gt;'Data (2)'!$C$1,"",MAX($P$4:P53)+1)</f>
        <v>50</v>
      </c>
    </row>
    <row r="55" spans="1:16" x14ac:dyDescent="0.2">
      <c r="A55" s="11">
        <f>IF(J55="","",RANK(J55,$J$5:$J$500)+COUNTIF($J$3:J54,J55))</f>
        <v>10</v>
      </c>
      <c r="B55" t="str">
        <f>IF($P55="","",VLOOKUP($P55,'Data (2)'!$C$4:$V$2000,'Data (2)'!$E$2-2,FALSE))</f>
        <v>A</v>
      </c>
      <c r="C55" t="str">
        <f>IF($P55="","",VLOOKUP($P55,'Data (2)'!$C$4:$V$2000,'Data (2)'!$F$2-2,FALSE))</f>
        <v>GENERAL FUND</v>
      </c>
      <c r="D55" t="str">
        <f>IF($P55="","",VLOOKUP($P55,'Data (2)'!$C$4:$V$2000,'Data (2)'!$G$2-2,FALSE))</f>
        <v>4310</v>
      </c>
      <c r="E55" t="str">
        <f>IF($P55="","",VLOOKUP($P55,'Data (2)'!$C$4:$V$2000,'Data (2)'!$H$2-2,FALSE))</f>
        <v>MENTAL HEALTH</v>
      </c>
      <c r="F55" t="str">
        <f>IF($P55="","",VLOOKUP($P55,'Data (2)'!$C$4:$V$2000,'Data (2)'!$I$2-2,FALSE))</f>
        <v>1000</v>
      </c>
      <c r="G55" t="str">
        <f>IF($P55="","",VLOOKUP($P55,'Data (2)'!$C$4:$V$2000,'Data (2)'!$J$2-2,FALSE))</f>
        <v>PERSONAL SERVICES</v>
      </c>
      <c r="H55" s="10">
        <f>IF($P55="","",VLOOKUP($P55,'Data (2)'!$C$4:$V$2000,'Data (2)'!$P$2-2,FALSE))</f>
        <v>1113236</v>
      </c>
      <c r="I55" s="10">
        <f>IF($P55="","",VLOOKUP($P55,'Data (2)'!$C$4:$V$2000,'Data (2)'!$M$2-2,FALSE)+VLOOKUP($P55,'Data (2)'!$C$4:$V$2000,'Data (2)'!$O$2-2,FALSE))</f>
        <v>934975.02999999991</v>
      </c>
      <c r="J55" s="10">
        <f t="shared" si="0"/>
        <v>178260.97000000009</v>
      </c>
      <c r="K55" s="6">
        <f t="shared" si="1"/>
        <v>0.83989999999999998</v>
      </c>
      <c r="P55">
        <f>IF((MAX($P$4:P54)+1)&gt;'Data (2)'!$C$1,"",MAX($P$4:P54)+1)</f>
        <v>51</v>
      </c>
    </row>
    <row r="56" spans="1:16" x14ac:dyDescent="0.2">
      <c r="A56" s="11">
        <f>IF(J56="","",RANK(J56,$J$5:$J$500)+COUNTIF($J$3:J55,J56))</f>
        <v>83</v>
      </c>
      <c r="B56" t="str">
        <f>IF($P56="","",VLOOKUP($P56,'Data (2)'!$C$4:$V$2000,'Data (2)'!$E$2-2,FALSE))</f>
        <v>A</v>
      </c>
      <c r="C56" t="str">
        <f>IF($P56="","",VLOOKUP($P56,'Data (2)'!$C$4:$V$2000,'Data (2)'!$F$2-2,FALSE))</f>
        <v>GENERAL FUND</v>
      </c>
      <c r="D56" t="str">
        <f>IF($P56="","",VLOOKUP($P56,'Data (2)'!$C$4:$V$2000,'Data (2)'!$G$2-2,FALSE))</f>
        <v>4310</v>
      </c>
      <c r="E56" t="str">
        <f>IF($P56="","",VLOOKUP($P56,'Data (2)'!$C$4:$V$2000,'Data (2)'!$H$2-2,FALSE))</f>
        <v>MENTAL HEALTH</v>
      </c>
      <c r="F56" t="str">
        <f>IF($P56="","",VLOOKUP($P56,'Data (2)'!$C$4:$V$2000,'Data (2)'!$I$2-2,FALSE))</f>
        <v>2000</v>
      </c>
      <c r="G56" t="str">
        <f>IF($P56="","",VLOOKUP($P56,'Data (2)'!$C$4:$V$2000,'Data (2)'!$J$2-2,FALSE))</f>
        <v>EQUIPMENT</v>
      </c>
      <c r="H56" s="10">
        <f>IF($P56="","",VLOOKUP($P56,'Data (2)'!$C$4:$V$2000,'Data (2)'!$P$2-2,FALSE))</f>
        <v>6000</v>
      </c>
      <c r="I56" s="10">
        <f>IF($P56="","",VLOOKUP($P56,'Data (2)'!$C$4:$V$2000,'Data (2)'!$M$2-2,FALSE)+VLOOKUP($P56,'Data (2)'!$C$4:$V$2000,'Data (2)'!$O$2-2,FALSE))</f>
        <v>95559.43</v>
      </c>
      <c r="J56" s="10">
        <f t="shared" si="0"/>
        <v>-89559.43</v>
      </c>
      <c r="K56" s="6">
        <f t="shared" si="1"/>
        <v>15.926600000000001</v>
      </c>
      <c r="P56">
        <f>IF((MAX($P$4:P55)+1)&gt;'Data (2)'!$C$1,"",MAX($P$4:P55)+1)</f>
        <v>52</v>
      </c>
    </row>
    <row r="57" spans="1:16" x14ac:dyDescent="0.2">
      <c r="A57" s="11">
        <f>IF(J57="","",RANK(J57,$J$5:$J$500)+COUNTIF($J$3:J56,J57))</f>
        <v>88</v>
      </c>
      <c r="B57" t="str">
        <f>IF($P57="","",VLOOKUP($P57,'Data (2)'!$C$4:$V$2000,'Data (2)'!$E$2-2,FALSE))</f>
        <v>A</v>
      </c>
      <c r="C57" t="str">
        <f>IF($P57="","",VLOOKUP($P57,'Data (2)'!$C$4:$V$2000,'Data (2)'!$F$2-2,FALSE))</f>
        <v>GENERAL FUND</v>
      </c>
      <c r="D57" t="str">
        <f>IF($P57="","",VLOOKUP($P57,'Data (2)'!$C$4:$V$2000,'Data (2)'!$G$2-2,FALSE))</f>
        <v>4310</v>
      </c>
      <c r="E57" t="str">
        <f>IF($P57="","",VLOOKUP($P57,'Data (2)'!$C$4:$V$2000,'Data (2)'!$H$2-2,FALSE))</f>
        <v>MENTAL HEALTH</v>
      </c>
      <c r="F57" t="str">
        <f>IF($P57="","",VLOOKUP($P57,'Data (2)'!$C$4:$V$2000,'Data (2)'!$I$2-2,FALSE))</f>
        <v>4000</v>
      </c>
      <c r="G57" t="str">
        <f>IF($P57="","",VLOOKUP($P57,'Data (2)'!$C$4:$V$2000,'Data (2)'!$J$2-2,FALSE))</f>
        <v>CONTRACTUAL EXPENSES</v>
      </c>
      <c r="H57" s="10">
        <f>IF($P57="","",VLOOKUP($P57,'Data (2)'!$C$4:$V$2000,'Data (2)'!$P$2-2,FALSE))</f>
        <v>604266</v>
      </c>
      <c r="I57" s="10">
        <f>IF($P57="","",VLOOKUP($P57,'Data (2)'!$C$4:$V$2000,'Data (2)'!$M$2-2,FALSE)+VLOOKUP($P57,'Data (2)'!$C$4:$V$2000,'Data (2)'!$O$2-2,FALSE))</f>
        <v>814003.62999999989</v>
      </c>
      <c r="J57" s="10">
        <f t="shared" si="0"/>
        <v>-209737.62999999989</v>
      </c>
      <c r="K57" s="6">
        <f t="shared" si="1"/>
        <v>1.3471</v>
      </c>
      <c r="P57">
        <f>IF((MAX($P$4:P56)+1)&gt;'Data (2)'!$C$1,"",MAX($P$4:P56)+1)</f>
        <v>53</v>
      </c>
    </row>
    <row r="58" spans="1:16" x14ac:dyDescent="0.2">
      <c r="A58" s="11">
        <f>IF(J58="","",RANK(J58,$J$5:$J$500)+COUNTIF($J$3:J57,J58))</f>
        <v>56</v>
      </c>
      <c r="B58" t="str">
        <f>IF($P58="","",VLOOKUP($P58,'Data (2)'!$C$4:$V$2000,'Data (2)'!$E$2-2,FALSE))</f>
        <v>A</v>
      </c>
      <c r="C58" t="str">
        <f>IF($P58="","",VLOOKUP($P58,'Data (2)'!$C$4:$V$2000,'Data (2)'!$F$2-2,FALSE))</f>
        <v>GENERAL FUND</v>
      </c>
      <c r="D58" t="str">
        <f>IF($P58="","",VLOOKUP($P58,'Data (2)'!$C$4:$V$2000,'Data (2)'!$G$2-2,FALSE))</f>
        <v>4321</v>
      </c>
      <c r="E58" t="str">
        <f>IF($P58="","",VLOOKUP($P58,'Data (2)'!$C$4:$V$2000,'Data (2)'!$H$2-2,FALSE))</f>
        <v>COMMUNITY SUPPORT</v>
      </c>
      <c r="F58" t="str">
        <f>IF($P58="","",VLOOKUP($P58,'Data (2)'!$C$4:$V$2000,'Data (2)'!$I$2-2,FALSE))</f>
        <v>4000</v>
      </c>
      <c r="G58" t="str">
        <f>IF($P58="","",VLOOKUP($P58,'Data (2)'!$C$4:$V$2000,'Data (2)'!$J$2-2,FALSE))</f>
        <v>CONTRACTUAL EXPENSES</v>
      </c>
      <c r="H58" s="10">
        <f>IF($P58="","",VLOOKUP($P58,'Data (2)'!$C$4:$V$2000,'Data (2)'!$P$2-2,FALSE))</f>
        <v>1026869</v>
      </c>
      <c r="I58" s="10">
        <f>IF($P58="","",VLOOKUP($P58,'Data (2)'!$C$4:$V$2000,'Data (2)'!$M$2-2,FALSE)+VLOOKUP($P58,'Data (2)'!$C$4:$V$2000,'Data (2)'!$O$2-2,FALSE))</f>
        <v>1037129.5099999999</v>
      </c>
      <c r="J58" s="10">
        <f t="shared" si="0"/>
        <v>-10260.509999999893</v>
      </c>
      <c r="K58" s="6">
        <f t="shared" si="1"/>
        <v>1.01</v>
      </c>
      <c r="P58">
        <f>IF((MAX($P$4:P57)+1)&gt;'Data (2)'!$C$1,"",MAX($P$4:P57)+1)</f>
        <v>54</v>
      </c>
    </row>
    <row r="59" spans="1:16" x14ac:dyDescent="0.2">
      <c r="A59" s="11">
        <f>IF(J59="","",RANK(J59,$J$5:$J$500)+COUNTIF($J$3:J58,J59))</f>
        <v>29</v>
      </c>
      <c r="B59" t="str">
        <f>IF($P59="","",VLOOKUP($P59,'Data (2)'!$C$4:$V$2000,'Data (2)'!$E$2-2,FALSE))</f>
        <v>A</v>
      </c>
      <c r="C59" t="str">
        <f>IF($P59="","",VLOOKUP($P59,'Data (2)'!$C$4:$V$2000,'Data (2)'!$F$2-2,FALSE))</f>
        <v>GENERAL FUND</v>
      </c>
      <c r="D59" t="str">
        <f>IF($P59="","",VLOOKUP($P59,'Data (2)'!$C$4:$V$2000,'Data (2)'!$G$2-2,FALSE))</f>
        <v>4322</v>
      </c>
      <c r="E59" t="str">
        <f>IF($P59="","",VLOOKUP($P59,'Data (2)'!$C$4:$V$2000,'Data (2)'!$H$2-2,FALSE))</f>
        <v>ADULT REHAB PROGRAM</v>
      </c>
      <c r="F59" t="str">
        <f>IF($P59="","",VLOOKUP($P59,'Data (2)'!$C$4:$V$2000,'Data (2)'!$I$2-2,FALSE))</f>
        <v>4000</v>
      </c>
      <c r="G59" t="str">
        <f>IF($P59="","",VLOOKUP($P59,'Data (2)'!$C$4:$V$2000,'Data (2)'!$J$2-2,FALSE))</f>
        <v>CONTRACTUAL EXPENSES</v>
      </c>
      <c r="H59" s="10">
        <f>IF($P59="","",VLOOKUP($P59,'Data (2)'!$C$4:$V$2000,'Data (2)'!$P$2-2,FALSE))</f>
        <v>136160</v>
      </c>
      <c r="I59" s="10">
        <f>IF($P59="","",VLOOKUP($P59,'Data (2)'!$C$4:$V$2000,'Data (2)'!$M$2-2,FALSE)+VLOOKUP($P59,'Data (2)'!$C$4:$V$2000,'Data (2)'!$O$2-2,FALSE))</f>
        <v>95000</v>
      </c>
      <c r="J59" s="10">
        <f t="shared" si="0"/>
        <v>41160</v>
      </c>
      <c r="K59" s="6">
        <f t="shared" si="1"/>
        <v>0.69769999999999999</v>
      </c>
      <c r="P59">
        <f>IF((MAX($P$4:P58)+1)&gt;'Data (2)'!$C$1,"",MAX($P$4:P58)+1)</f>
        <v>55</v>
      </c>
    </row>
    <row r="60" spans="1:16" x14ac:dyDescent="0.2">
      <c r="A60" s="11">
        <f>IF(J60="","",RANK(J60,$J$5:$J$500)+COUNTIF($J$3:J59,J60))</f>
        <v>45</v>
      </c>
      <c r="B60" t="str">
        <f>IF($P60="","",VLOOKUP($P60,'Data (2)'!$C$4:$V$2000,'Data (2)'!$E$2-2,FALSE))</f>
        <v>A</v>
      </c>
      <c r="C60" t="str">
        <f>IF($P60="","",VLOOKUP($P60,'Data (2)'!$C$4:$V$2000,'Data (2)'!$F$2-2,FALSE))</f>
        <v>GENERAL FUND</v>
      </c>
      <c r="D60" t="str">
        <f>IF($P60="","",VLOOKUP($P60,'Data (2)'!$C$4:$V$2000,'Data (2)'!$G$2-2,FALSE))</f>
        <v>5630</v>
      </c>
      <c r="E60" t="str">
        <f>IF($P60="","",VLOOKUP($P60,'Data (2)'!$C$4:$V$2000,'Data (2)'!$H$2-2,FALSE))</f>
        <v>TRANSPORTATION</v>
      </c>
      <c r="F60" t="str">
        <f>IF($P60="","",VLOOKUP($P60,'Data (2)'!$C$4:$V$2000,'Data (2)'!$I$2-2,FALSE))</f>
        <v>1000</v>
      </c>
      <c r="G60" t="str">
        <f>IF($P60="","",VLOOKUP($P60,'Data (2)'!$C$4:$V$2000,'Data (2)'!$J$2-2,FALSE))</f>
        <v>PERSONAL SERVICES</v>
      </c>
      <c r="H60" s="10">
        <f>IF($P60="","",VLOOKUP($P60,'Data (2)'!$C$4:$V$2000,'Data (2)'!$P$2-2,FALSE))</f>
        <v>201004</v>
      </c>
      <c r="I60" s="10">
        <f>IF($P60="","",VLOOKUP($P60,'Data (2)'!$C$4:$V$2000,'Data (2)'!$M$2-2,FALSE)+VLOOKUP($P60,'Data (2)'!$C$4:$V$2000,'Data (2)'!$O$2-2,FALSE))</f>
        <v>187765.26</v>
      </c>
      <c r="J60" s="10">
        <f t="shared" si="0"/>
        <v>13238.739999999991</v>
      </c>
      <c r="K60" s="6">
        <f t="shared" si="1"/>
        <v>0.93410000000000004</v>
      </c>
      <c r="P60">
        <f>IF((MAX($P$4:P59)+1)&gt;'Data (2)'!$C$1,"",MAX($P$4:P59)+1)</f>
        <v>56</v>
      </c>
    </row>
    <row r="61" spans="1:16" x14ac:dyDescent="0.2">
      <c r="A61" s="11">
        <f>IF(J61="","",RANK(J61,$J$5:$J$500)+COUNTIF($J$3:J60,J61))</f>
        <v>26</v>
      </c>
      <c r="B61" t="str">
        <f>IF($P61="","",VLOOKUP($P61,'Data (2)'!$C$4:$V$2000,'Data (2)'!$E$2-2,FALSE))</f>
        <v>A</v>
      </c>
      <c r="C61" t="str">
        <f>IF($P61="","",VLOOKUP($P61,'Data (2)'!$C$4:$V$2000,'Data (2)'!$F$2-2,FALSE))</f>
        <v>GENERAL FUND</v>
      </c>
      <c r="D61" t="str">
        <f>IF($P61="","",VLOOKUP($P61,'Data (2)'!$C$4:$V$2000,'Data (2)'!$G$2-2,FALSE))</f>
        <v>5630</v>
      </c>
      <c r="E61" t="str">
        <f>IF($P61="","",VLOOKUP($P61,'Data (2)'!$C$4:$V$2000,'Data (2)'!$H$2-2,FALSE))</f>
        <v>TRANSPORTATION</v>
      </c>
      <c r="F61" t="str">
        <f>IF($P61="","",VLOOKUP($P61,'Data (2)'!$C$4:$V$2000,'Data (2)'!$I$2-2,FALSE))</f>
        <v>2000</v>
      </c>
      <c r="G61" t="str">
        <f>IF($P61="","",VLOOKUP($P61,'Data (2)'!$C$4:$V$2000,'Data (2)'!$J$2-2,FALSE))</f>
        <v>EQUIPMENT</v>
      </c>
      <c r="H61" s="10">
        <f>IF($P61="","",VLOOKUP($P61,'Data (2)'!$C$4:$V$2000,'Data (2)'!$P$2-2,FALSE))</f>
        <v>637998</v>
      </c>
      <c r="I61" s="10">
        <f>IF($P61="","",VLOOKUP($P61,'Data (2)'!$C$4:$V$2000,'Data (2)'!$M$2-2,FALSE)+VLOOKUP($P61,'Data (2)'!$C$4:$V$2000,'Data (2)'!$O$2-2,FALSE))</f>
        <v>587887.08000000007</v>
      </c>
      <c r="J61" s="10">
        <f t="shared" si="0"/>
        <v>50110.919999999925</v>
      </c>
      <c r="K61" s="6">
        <f t="shared" si="1"/>
        <v>0.92149999999999999</v>
      </c>
      <c r="P61">
        <f>IF((MAX($P$4:P60)+1)&gt;'Data (2)'!$C$1,"",MAX($P$4:P60)+1)</f>
        <v>57</v>
      </c>
    </row>
    <row r="62" spans="1:16" x14ac:dyDescent="0.2">
      <c r="A62" s="11">
        <f>IF(J62="","",RANK(J62,$J$5:$J$500)+COUNTIF($J$3:J61,J62))</f>
        <v>3</v>
      </c>
      <c r="B62" t="str">
        <f>IF($P62="","",VLOOKUP($P62,'Data (2)'!$C$4:$V$2000,'Data (2)'!$E$2-2,FALSE))</f>
        <v>A</v>
      </c>
      <c r="C62" t="str">
        <f>IF($P62="","",VLOOKUP($P62,'Data (2)'!$C$4:$V$2000,'Data (2)'!$F$2-2,FALSE))</f>
        <v>GENERAL FUND</v>
      </c>
      <c r="D62" t="str">
        <f>IF($P62="","",VLOOKUP($P62,'Data (2)'!$C$4:$V$2000,'Data (2)'!$G$2-2,FALSE))</f>
        <v>5630</v>
      </c>
      <c r="E62" t="str">
        <f>IF($P62="","",VLOOKUP($P62,'Data (2)'!$C$4:$V$2000,'Data (2)'!$H$2-2,FALSE))</f>
        <v>TRANSPORTATION</v>
      </c>
      <c r="F62" t="str">
        <f>IF($P62="","",VLOOKUP($P62,'Data (2)'!$C$4:$V$2000,'Data (2)'!$I$2-2,FALSE))</f>
        <v>4000</v>
      </c>
      <c r="G62" t="str">
        <f>IF($P62="","",VLOOKUP($P62,'Data (2)'!$C$4:$V$2000,'Data (2)'!$J$2-2,FALSE))</f>
        <v>CONTRACTUAL EXPENSES</v>
      </c>
      <c r="H62" s="10">
        <f>IF($P62="","",VLOOKUP($P62,'Data (2)'!$C$4:$V$2000,'Data (2)'!$P$2-2,FALSE))</f>
        <v>1351290</v>
      </c>
      <c r="I62" s="10">
        <f>IF($P62="","",VLOOKUP($P62,'Data (2)'!$C$4:$V$2000,'Data (2)'!$M$2-2,FALSE)+VLOOKUP($P62,'Data (2)'!$C$4:$V$2000,'Data (2)'!$O$2-2,FALSE))</f>
        <v>951260.45000000019</v>
      </c>
      <c r="J62" s="10">
        <f t="shared" si="0"/>
        <v>400029.54999999981</v>
      </c>
      <c r="K62" s="6">
        <f t="shared" si="1"/>
        <v>0.70399999999999996</v>
      </c>
      <c r="P62">
        <f>IF((MAX($P$4:P61)+1)&gt;'Data (2)'!$C$1,"",MAX($P$4:P61)+1)</f>
        <v>58</v>
      </c>
    </row>
    <row r="63" spans="1:16" x14ac:dyDescent="0.2">
      <c r="A63" s="11">
        <f>IF(J63="","",RANK(J63,$J$5:$J$500)+COUNTIF($J$3:J62,J63))</f>
        <v>4</v>
      </c>
      <c r="B63" t="str">
        <f>IF($P63="","",VLOOKUP($P63,'Data (2)'!$C$4:$V$2000,'Data (2)'!$E$2-2,FALSE))</f>
        <v>A</v>
      </c>
      <c r="C63" t="str">
        <f>IF($P63="","",VLOOKUP($P63,'Data (2)'!$C$4:$V$2000,'Data (2)'!$F$2-2,FALSE))</f>
        <v>GENERAL FUND</v>
      </c>
      <c r="D63" t="str">
        <f>IF($P63="","",VLOOKUP($P63,'Data (2)'!$C$4:$V$2000,'Data (2)'!$G$2-2,FALSE))</f>
        <v>6010</v>
      </c>
      <c r="E63" t="str">
        <f>IF($P63="","",VLOOKUP($P63,'Data (2)'!$C$4:$V$2000,'Data (2)'!$H$2-2,FALSE))</f>
        <v>SOCIAL SERVICES ADMIN</v>
      </c>
      <c r="F63" t="str">
        <f>IF($P63="","",VLOOKUP($P63,'Data (2)'!$C$4:$V$2000,'Data (2)'!$I$2-2,FALSE))</f>
        <v>1000</v>
      </c>
      <c r="G63" t="str">
        <f>IF($P63="","",VLOOKUP($P63,'Data (2)'!$C$4:$V$2000,'Data (2)'!$J$2-2,FALSE))</f>
        <v>PERSONAL SERVICES</v>
      </c>
      <c r="H63" s="10">
        <f>IF($P63="","",VLOOKUP($P63,'Data (2)'!$C$4:$V$2000,'Data (2)'!$P$2-2,FALSE))</f>
        <v>3795207</v>
      </c>
      <c r="I63" s="10">
        <f>IF($P63="","",VLOOKUP($P63,'Data (2)'!$C$4:$V$2000,'Data (2)'!$M$2-2,FALSE)+VLOOKUP($P63,'Data (2)'!$C$4:$V$2000,'Data (2)'!$O$2-2,FALSE))</f>
        <v>3422629.419999999</v>
      </c>
      <c r="J63" s="10">
        <f t="shared" si="0"/>
        <v>372577.58000000101</v>
      </c>
      <c r="K63" s="6">
        <f t="shared" si="1"/>
        <v>0.90180000000000005</v>
      </c>
      <c r="P63">
        <f>IF((MAX($P$4:P62)+1)&gt;'Data (2)'!$C$1,"",MAX($P$4:P62)+1)</f>
        <v>59</v>
      </c>
    </row>
    <row r="64" spans="1:16" x14ac:dyDescent="0.2">
      <c r="A64" s="11">
        <f>IF(J64="","",RANK(J64,$J$5:$J$500)+COUNTIF($J$3:J63,J64))</f>
        <v>81</v>
      </c>
      <c r="B64" t="str">
        <f>IF($P64="","",VLOOKUP($P64,'Data (2)'!$C$4:$V$2000,'Data (2)'!$E$2-2,FALSE))</f>
        <v>A</v>
      </c>
      <c r="C64" t="str">
        <f>IF($P64="","",VLOOKUP($P64,'Data (2)'!$C$4:$V$2000,'Data (2)'!$F$2-2,FALSE))</f>
        <v>GENERAL FUND</v>
      </c>
      <c r="D64" t="str">
        <f>IF($P64="","",VLOOKUP($P64,'Data (2)'!$C$4:$V$2000,'Data (2)'!$G$2-2,FALSE))</f>
        <v>6010</v>
      </c>
      <c r="E64" t="str">
        <f>IF($P64="","",VLOOKUP($P64,'Data (2)'!$C$4:$V$2000,'Data (2)'!$H$2-2,FALSE))</f>
        <v>SOCIAL SERVICES ADMIN</v>
      </c>
      <c r="F64" t="str">
        <f>IF($P64="","",VLOOKUP($P64,'Data (2)'!$C$4:$V$2000,'Data (2)'!$I$2-2,FALSE))</f>
        <v>2000</v>
      </c>
      <c r="G64" t="str">
        <f>IF($P64="","",VLOOKUP($P64,'Data (2)'!$C$4:$V$2000,'Data (2)'!$J$2-2,FALSE))</f>
        <v>EQUIPMENT</v>
      </c>
      <c r="H64" s="10">
        <f>IF($P64="","",VLOOKUP($P64,'Data (2)'!$C$4:$V$2000,'Data (2)'!$P$2-2,FALSE))</f>
        <v>77000</v>
      </c>
      <c r="I64" s="10">
        <f>IF($P64="","",VLOOKUP($P64,'Data (2)'!$C$4:$V$2000,'Data (2)'!$M$2-2,FALSE)+VLOOKUP($P64,'Data (2)'!$C$4:$V$2000,'Data (2)'!$O$2-2,FALSE))</f>
        <v>141225.88</v>
      </c>
      <c r="J64" s="10">
        <f t="shared" si="0"/>
        <v>-64225.880000000005</v>
      </c>
      <c r="K64" s="6">
        <f t="shared" si="1"/>
        <v>1.8341000000000001</v>
      </c>
      <c r="P64">
        <f>IF((MAX($P$4:P63)+1)&gt;'Data (2)'!$C$1,"",MAX($P$4:P63)+1)</f>
        <v>60</v>
      </c>
    </row>
    <row r="65" spans="1:16" x14ac:dyDescent="0.2">
      <c r="A65" s="11">
        <f>IF(J65="","",RANK(J65,$J$5:$J$500)+COUNTIF($J$3:J64,J65))</f>
        <v>84</v>
      </c>
      <c r="B65" t="str">
        <f>IF($P65="","",VLOOKUP($P65,'Data (2)'!$C$4:$V$2000,'Data (2)'!$E$2-2,FALSE))</f>
        <v>A</v>
      </c>
      <c r="C65" t="str">
        <f>IF($P65="","",VLOOKUP($P65,'Data (2)'!$C$4:$V$2000,'Data (2)'!$F$2-2,FALSE))</f>
        <v>GENERAL FUND</v>
      </c>
      <c r="D65" t="str">
        <f>IF($P65="","",VLOOKUP($P65,'Data (2)'!$C$4:$V$2000,'Data (2)'!$G$2-2,FALSE))</f>
        <v>6010</v>
      </c>
      <c r="E65" t="str">
        <f>IF($P65="","",VLOOKUP($P65,'Data (2)'!$C$4:$V$2000,'Data (2)'!$H$2-2,FALSE))</f>
        <v>SOCIAL SERVICES ADMIN</v>
      </c>
      <c r="F65" t="str">
        <f>IF($P65="","",VLOOKUP($P65,'Data (2)'!$C$4:$V$2000,'Data (2)'!$I$2-2,FALSE))</f>
        <v>4000</v>
      </c>
      <c r="G65" t="str">
        <f>IF($P65="","",VLOOKUP($P65,'Data (2)'!$C$4:$V$2000,'Data (2)'!$J$2-2,FALSE))</f>
        <v>CONTRACTUAL EXPENSES</v>
      </c>
      <c r="H65" s="10">
        <f>IF($P65="","",VLOOKUP($P65,'Data (2)'!$C$4:$V$2000,'Data (2)'!$P$2-2,FALSE))</f>
        <v>503326</v>
      </c>
      <c r="I65" s="10">
        <f>IF($P65="","",VLOOKUP($P65,'Data (2)'!$C$4:$V$2000,'Data (2)'!$M$2-2,FALSE)+VLOOKUP($P65,'Data (2)'!$C$4:$V$2000,'Data (2)'!$O$2-2,FALSE))</f>
        <v>597944.47999999986</v>
      </c>
      <c r="J65" s="10">
        <f t="shared" si="0"/>
        <v>-94618.479999999865</v>
      </c>
      <c r="K65" s="6">
        <f t="shared" si="1"/>
        <v>1.1879999999999999</v>
      </c>
      <c r="P65">
        <f>IF((MAX($P$4:P64)+1)&gt;'Data (2)'!$C$1,"",MAX($P$4:P64)+1)</f>
        <v>61</v>
      </c>
    </row>
    <row r="66" spans="1:16" x14ac:dyDescent="0.2">
      <c r="A66" s="11">
        <f>IF(J66="","",RANK(J66,$J$5:$J$500)+COUNTIF($J$3:J65,J66))</f>
        <v>12</v>
      </c>
      <c r="B66" t="str">
        <f>IF($P66="","",VLOOKUP($P66,'Data (2)'!$C$4:$V$2000,'Data (2)'!$E$2-2,FALSE))</f>
        <v>A</v>
      </c>
      <c r="C66" t="str">
        <f>IF($P66="","",VLOOKUP($P66,'Data (2)'!$C$4:$V$2000,'Data (2)'!$F$2-2,FALSE))</f>
        <v>GENERAL FUND</v>
      </c>
      <c r="D66" t="str">
        <f>IF($P66="","",VLOOKUP($P66,'Data (2)'!$C$4:$V$2000,'Data (2)'!$G$2-2,FALSE))</f>
        <v>6055</v>
      </c>
      <c r="E66" t="str">
        <f>IF($P66="","",VLOOKUP($P66,'Data (2)'!$C$4:$V$2000,'Data (2)'!$H$2-2,FALSE))</f>
        <v>DAY CARE</v>
      </c>
      <c r="F66" t="str">
        <f>IF($P66="","",VLOOKUP($P66,'Data (2)'!$C$4:$V$2000,'Data (2)'!$I$2-2,FALSE))</f>
        <v>4000</v>
      </c>
      <c r="G66" t="str">
        <f>IF($P66="","",VLOOKUP($P66,'Data (2)'!$C$4:$V$2000,'Data (2)'!$J$2-2,FALSE))</f>
        <v>CONTRACTUAL EXPENSES</v>
      </c>
      <c r="H66" s="10">
        <f>IF($P66="","",VLOOKUP($P66,'Data (2)'!$C$4:$V$2000,'Data (2)'!$P$2-2,FALSE))</f>
        <v>400000</v>
      </c>
      <c r="I66" s="10">
        <f>IF($P66="","",VLOOKUP($P66,'Data (2)'!$C$4:$V$2000,'Data (2)'!$M$2-2,FALSE)+VLOOKUP($P66,'Data (2)'!$C$4:$V$2000,'Data (2)'!$O$2-2,FALSE))</f>
        <v>254501.64</v>
      </c>
      <c r="J66" s="10">
        <f t="shared" si="0"/>
        <v>145498.35999999999</v>
      </c>
      <c r="K66" s="6">
        <f t="shared" si="1"/>
        <v>0.63629999999999998</v>
      </c>
      <c r="P66">
        <f>IF((MAX($P$4:P65)+1)&gt;'Data (2)'!$C$1,"",MAX($P$4:P65)+1)</f>
        <v>62</v>
      </c>
    </row>
    <row r="67" spans="1:16" x14ac:dyDescent="0.2">
      <c r="A67" s="11">
        <f>IF(J67="","",RANK(J67,$J$5:$J$500)+COUNTIF($J$3:J66,J67))</f>
        <v>73</v>
      </c>
      <c r="B67" t="str">
        <f>IF($P67="","",VLOOKUP($P67,'Data (2)'!$C$4:$V$2000,'Data (2)'!$E$2-2,FALSE))</f>
        <v>A</v>
      </c>
      <c r="C67" t="str">
        <f>IF($P67="","",VLOOKUP($P67,'Data (2)'!$C$4:$V$2000,'Data (2)'!$F$2-2,FALSE))</f>
        <v>GENERAL FUND</v>
      </c>
      <c r="D67" t="str">
        <f>IF($P67="","",VLOOKUP($P67,'Data (2)'!$C$4:$V$2000,'Data (2)'!$G$2-2,FALSE))</f>
        <v>6101</v>
      </c>
      <c r="E67" t="str">
        <f>IF($P67="","",VLOOKUP($P67,'Data (2)'!$C$4:$V$2000,'Data (2)'!$H$2-2,FALSE))</f>
        <v>MEDICAL ASSISTANCE - DSS</v>
      </c>
      <c r="F67" t="str">
        <f>IF($P67="","",VLOOKUP($P67,'Data (2)'!$C$4:$V$2000,'Data (2)'!$I$2-2,FALSE))</f>
        <v>4000</v>
      </c>
      <c r="G67" t="str">
        <f>IF($P67="","",VLOOKUP($P67,'Data (2)'!$C$4:$V$2000,'Data (2)'!$J$2-2,FALSE))</f>
        <v>CONTRACTUAL EXPENSES</v>
      </c>
      <c r="H67" s="10">
        <f>IF($P67="","",VLOOKUP($P67,'Data (2)'!$C$4:$V$2000,'Data (2)'!$P$2-2,FALSE))</f>
        <v>0</v>
      </c>
      <c r="I67" s="10">
        <f>IF($P67="","",VLOOKUP($P67,'Data (2)'!$C$4:$V$2000,'Data (2)'!$M$2-2,FALSE)+VLOOKUP($P67,'Data (2)'!$C$4:$V$2000,'Data (2)'!$O$2-2,FALSE))</f>
        <v>24290.799999999999</v>
      </c>
      <c r="J67" s="10">
        <f t="shared" si="0"/>
        <v>-24290.799999999999</v>
      </c>
      <c r="K67" s="6">
        <f t="shared" si="1"/>
        <v>0</v>
      </c>
      <c r="P67">
        <f>IF((MAX($P$4:P66)+1)&gt;'Data (2)'!$C$1,"",MAX($P$4:P66)+1)</f>
        <v>63</v>
      </c>
    </row>
    <row r="68" spans="1:16" x14ac:dyDescent="0.2">
      <c r="A68" s="11">
        <f>IF(J68="","",RANK(J68,$J$5:$J$500)+COUNTIF($J$3:J67,J68))</f>
        <v>31</v>
      </c>
      <c r="B68" t="str">
        <f>IF($P68="","",VLOOKUP($P68,'Data (2)'!$C$4:$V$2000,'Data (2)'!$E$2-2,FALSE))</f>
        <v>A</v>
      </c>
      <c r="C68" t="str">
        <f>IF($P68="","",VLOOKUP($P68,'Data (2)'!$C$4:$V$2000,'Data (2)'!$F$2-2,FALSE))</f>
        <v>GENERAL FUND</v>
      </c>
      <c r="D68" t="str">
        <f>IF($P68="","",VLOOKUP($P68,'Data (2)'!$C$4:$V$2000,'Data (2)'!$G$2-2,FALSE))</f>
        <v>6102</v>
      </c>
      <c r="E68" t="str">
        <f>IF($P68="","",VLOOKUP($P68,'Data (2)'!$C$4:$V$2000,'Data (2)'!$H$2-2,FALSE))</f>
        <v>MEDICAL ASSISTANCE - MMIS</v>
      </c>
      <c r="F68" t="str">
        <f>IF($P68="","",VLOOKUP($P68,'Data (2)'!$C$4:$V$2000,'Data (2)'!$I$2-2,FALSE))</f>
        <v>4000</v>
      </c>
      <c r="G68" t="str">
        <f>IF($P68="","",VLOOKUP($P68,'Data (2)'!$C$4:$V$2000,'Data (2)'!$J$2-2,FALSE))</f>
        <v>CONTRACTUAL EXPENSES</v>
      </c>
      <c r="H68" s="10">
        <f>IF($P68="","",VLOOKUP($P68,'Data (2)'!$C$4:$V$2000,'Data (2)'!$P$2-2,FALSE))</f>
        <v>5518136</v>
      </c>
      <c r="I68" s="10">
        <f>IF($P68="","",VLOOKUP($P68,'Data (2)'!$C$4:$V$2000,'Data (2)'!$M$2-2,FALSE)+VLOOKUP($P68,'Data (2)'!$C$4:$V$2000,'Data (2)'!$O$2-2,FALSE))</f>
        <v>5480423</v>
      </c>
      <c r="J68" s="10">
        <f t="shared" si="0"/>
        <v>37713</v>
      </c>
      <c r="K68" s="6">
        <f t="shared" si="1"/>
        <v>0.99319999999999997</v>
      </c>
      <c r="P68">
        <f>IF((MAX($P$4:P67)+1)&gt;'Data (2)'!$C$1,"",MAX($P$4:P67)+1)</f>
        <v>64</v>
      </c>
    </row>
    <row r="69" spans="1:16" x14ac:dyDescent="0.2">
      <c r="A69" s="11">
        <f>IF(J69="","",RANK(J69,$J$5:$J$500)+COUNTIF($J$3:J68,J69))</f>
        <v>66</v>
      </c>
      <c r="B69" t="str">
        <f>IF($P69="","",VLOOKUP($P69,'Data (2)'!$C$4:$V$2000,'Data (2)'!$E$2-2,FALSE))</f>
        <v>A</v>
      </c>
      <c r="C69" t="str">
        <f>IF($P69="","",VLOOKUP($P69,'Data (2)'!$C$4:$V$2000,'Data (2)'!$F$2-2,FALSE))</f>
        <v>GENERAL FUND</v>
      </c>
      <c r="D69" t="str">
        <f>IF($P69="","",VLOOKUP($P69,'Data (2)'!$C$4:$V$2000,'Data (2)'!$G$2-2,FALSE))</f>
        <v>6109</v>
      </c>
      <c r="E69" t="str">
        <f>IF($P69="","",VLOOKUP($P69,'Data (2)'!$C$4:$V$2000,'Data (2)'!$H$2-2,FALSE))</f>
        <v>TEMP ASSISTANCE NEEDY FAMILY</v>
      </c>
      <c r="F69" t="str">
        <f>IF($P69="","",VLOOKUP($P69,'Data (2)'!$C$4:$V$2000,'Data (2)'!$I$2-2,FALSE))</f>
        <v>4000</v>
      </c>
      <c r="G69" t="str">
        <f>IF($P69="","",VLOOKUP($P69,'Data (2)'!$C$4:$V$2000,'Data (2)'!$J$2-2,FALSE))</f>
        <v>CONTRACTUAL EXPENSES</v>
      </c>
      <c r="H69" s="10">
        <f>IF($P69="","",VLOOKUP($P69,'Data (2)'!$C$4:$V$2000,'Data (2)'!$P$2-2,FALSE))</f>
        <v>2700000</v>
      </c>
      <c r="I69" s="10">
        <f>IF($P69="","",VLOOKUP($P69,'Data (2)'!$C$4:$V$2000,'Data (2)'!$M$2-2,FALSE)+VLOOKUP($P69,'Data (2)'!$C$4:$V$2000,'Data (2)'!$O$2-2,FALSE))</f>
        <v>2720306.11</v>
      </c>
      <c r="J69" s="10">
        <f t="shared" si="0"/>
        <v>-20306.10999999987</v>
      </c>
      <c r="K69" s="6">
        <f t="shared" si="1"/>
        <v>1.0075000000000001</v>
      </c>
      <c r="P69">
        <f>IF((MAX($P$4:P68)+1)&gt;'Data (2)'!$C$1,"",MAX($P$4:P68)+1)</f>
        <v>65</v>
      </c>
    </row>
    <row r="70" spans="1:16" x14ac:dyDescent="0.2">
      <c r="A70" s="11">
        <f>IF(J70="","",RANK(J70,$J$5:$J$500)+COUNTIF($J$3:J69,J70))</f>
        <v>7</v>
      </c>
      <c r="B70" t="str">
        <f>IF($P70="","",VLOOKUP($P70,'Data (2)'!$C$4:$V$2000,'Data (2)'!$E$2-2,FALSE))</f>
        <v>A</v>
      </c>
      <c r="C70" t="str">
        <f>IF($P70="","",VLOOKUP($P70,'Data (2)'!$C$4:$V$2000,'Data (2)'!$F$2-2,FALSE))</f>
        <v>GENERAL FUND</v>
      </c>
      <c r="D70" t="str">
        <f>IF($P70="","",VLOOKUP($P70,'Data (2)'!$C$4:$V$2000,'Data (2)'!$G$2-2,FALSE))</f>
        <v>6119</v>
      </c>
      <c r="E70" t="str">
        <f>IF($P70="","",VLOOKUP($P70,'Data (2)'!$C$4:$V$2000,'Data (2)'!$H$2-2,FALSE))</f>
        <v>FOSTER CARE - RM &amp; BOARD</v>
      </c>
      <c r="F70" t="str">
        <f>IF($P70="","",VLOOKUP($P70,'Data (2)'!$C$4:$V$2000,'Data (2)'!$I$2-2,FALSE))</f>
        <v>4000</v>
      </c>
      <c r="G70" t="str">
        <f>IF($P70="","",VLOOKUP($P70,'Data (2)'!$C$4:$V$2000,'Data (2)'!$J$2-2,FALSE))</f>
        <v>CONTRACTUAL EXPENSES</v>
      </c>
      <c r="H70" s="10">
        <f>IF($P70="","",VLOOKUP($P70,'Data (2)'!$C$4:$V$2000,'Data (2)'!$P$2-2,FALSE))</f>
        <v>1785000</v>
      </c>
      <c r="I70" s="10">
        <f>IF($P70="","",VLOOKUP($P70,'Data (2)'!$C$4:$V$2000,'Data (2)'!$M$2-2,FALSE)+VLOOKUP($P70,'Data (2)'!$C$4:$V$2000,'Data (2)'!$O$2-2,FALSE))</f>
        <v>1438821.22</v>
      </c>
      <c r="J70" s="10">
        <f t="shared" ref="J70:J133" si="2">IF(P70="","",H70-I70)</f>
        <v>346178.78</v>
      </c>
      <c r="K70" s="6">
        <f t="shared" ref="K70:K133" si="3">IF(P70="","",IF(H70=0,0,ROUND((I70)/H70,4)))</f>
        <v>0.80610000000000004</v>
      </c>
      <c r="P70">
        <f>IF((MAX($P$4:P69)+1)&gt;'Data (2)'!$C$1,"",MAX($P$4:P69)+1)</f>
        <v>66</v>
      </c>
    </row>
    <row r="71" spans="1:16" x14ac:dyDescent="0.2">
      <c r="A71" s="11">
        <f>IF(J71="","",RANK(J71,$J$5:$J$500)+COUNTIF($J$3:J70,J71))</f>
        <v>86</v>
      </c>
      <c r="B71" t="str">
        <f>IF($P71="","",VLOOKUP($P71,'Data (2)'!$C$4:$V$2000,'Data (2)'!$E$2-2,FALSE))</f>
        <v>A</v>
      </c>
      <c r="C71" t="str">
        <f>IF($P71="","",VLOOKUP($P71,'Data (2)'!$C$4:$V$2000,'Data (2)'!$F$2-2,FALSE))</f>
        <v>GENERAL FUND</v>
      </c>
      <c r="D71" t="str">
        <f>IF($P71="","",VLOOKUP($P71,'Data (2)'!$C$4:$V$2000,'Data (2)'!$G$2-2,FALSE))</f>
        <v>6123</v>
      </c>
      <c r="E71" t="str">
        <f>IF($P71="","",VLOOKUP($P71,'Data (2)'!$C$4:$V$2000,'Data (2)'!$H$2-2,FALSE))</f>
        <v>JUVENILE DEL. FOSTER CARE</v>
      </c>
      <c r="F71" t="str">
        <f>IF($P71="","",VLOOKUP($P71,'Data (2)'!$C$4:$V$2000,'Data (2)'!$I$2-2,FALSE))</f>
        <v>4000</v>
      </c>
      <c r="G71" t="str">
        <f>IF($P71="","",VLOOKUP($P71,'Data (2)'!$C$4:$V$2000,'Data (2)'!$J$2-2,FALSE))</f>
        <v>CONTRACTUAL EXPENSES</v>
      </c>
      <c r="H71" s="10">
        <f>IF($P71="","",VLOOKUP($P71,'Data (2)'!$C$4:$V$2000,'Data (2)'!$P$2-2,FALSE))</f>
        <v>102000</v>
      </c>
      <c r="I71" s="10">
        <f>IF($P71="","",VLOOKUP($P71,'Data (2)'!$C$4:$V$2000,'Data (2)'!$M$2-2,FALSE)+VLOOKUP($P71,'Data (2)'!$C$4:$V$2000,'Data (2)'!$O$2-2,FALSE))</f>
        <v>225429.33</v>
      </c>
      <c r="J71" s="10">
        <f t="shared" si="2"/>
        <v>-123429.32999999999</v>
      </c>
      <c r="K71" s="6">
        <f t="shared" si="3"/>
        <v>2.2101000000000002</v>
      </c>
      <c r="P71">
        <f>IF((MAX($P$4:P70)+1)&gt;'Data (2)'!$C$1,"",MAX($P$4:P70)+1)</f>
        <v>67</v>
      </c>
    </row>
    <row r="72" spans="1:16" x14ac:dyDescent="0.2">
      <c r="A72" s="11">
        <f>IF(J72="","",RANK(J72,$J$5:$J$500)+COUNTIF($J$3:J71,J72))</f>
        <v>8</v>
      </c>
      <c r="B72" t="str">
        <f>IF($P72="","",VLOOKUP($P72,'Data (2)'!$C$4:$V$2000,'Data (2)'!$E$2-2,FALSE))</f>
        <v>A</v>
      </c>
      <c r="C72" t="str">
        <f>IF($P72="","",VLOOKUP($P72,'Data (2)'!$C$4:$V$2000,'Data (2)'!$F$2-2,FALSE))</f>
        <v>GENERAL FUND</v>
      </c>
      <c r="D72" t="str">
        <f>IF($P72="","",VLOOKUP($P72,'Data (2)'!$C$4:$V$2000,'Data (2)'!$G$2-2,FALSE))</f>
        <v>6129</v>
      </c>
      <c r="E72" t="str">
        <f>IF($P72="","",VLOOKUP($P72,'Data (2)'!$C$4:$V$2000,'Data (2)'!$H$2-2,FALSE))</f>
        <v>STATE TRAINING SCHOOL</v>
      </c>
      <c r="F72" t="str">
        <f>IF($P72="","",VLOOKUP($P72,'Data (2)'!$C$4:$V$2000,'Data (2)'!$I$2-2,FALSE))</f>
        <v>4000</v>
      </c>
      <c r="G72" t="str">
        <f>IF($P72="","",VLOOKUP($P72,'Data (2)'!$C$4:$V$2000,'Data (2)'!$J$2-2,FALSE))</f>
        <v>CONTRACTUAL EXPENSES</v>
      </c>
      <c r="H72" s="10">
        <f>IF($P72="","",VLOOKUP($P72,'Data (2)'!$C$4:$V$2000,'Data (2)'!$P$2-2,FALSE))</f>
        <v>300000</v>
      </c>
      <c r="I72" s="10">
        <f>IF($P72="","",VLOOKUP($P72,'Data (2)'!$C$4:$V$2000,'Data (2)'!$M$2-2,FALSE)+VLOOKUP($P72,'Data (2)'!$C$4:$V$2000,'Data (2)'!$O$2-2,FALSE))</f>
        <v>54970.94</v>
      </c>
      <c r="J72" s="10">
        <f t="shared" si="2"/>
        <v>245029.06</v>
      </c>
      <c r="K72" s="6">
        <f t="shared" si="3"/>
        <v>0.1832</v>
      </c>
      <c r="P72">
        <f>IF((MAX($P$4:P71)+1)&gt;'Data (2)'!$C$1,"",MAX($P$4:P71)+1)</f>
        <v>68</v>
      </c>
    </row>
    <row r="73" spans="1:16" x14ac:dyDescent="0.2">
      <c r="A73" s="11">
        <f>IF(J73="","",RANK(J73,$J$5:$J$500)+COUNTIF($J$3:J72,J73))</f>
        <v>11</v>
      </c>
      <c r="B73" t="str">
        <f>IF($P73="","",VLOOKUP($P73,'Data (2)'!$C$4:$V$2000,'Data (2)'!$E$2-2,FALSE))</f>
        <v>A</v>
      </c>
      <c r="C73" t="str">
        <f>IF($P73="","",VLOOKUP($P73,'Data (2)'!$C$4:$V$2000,'Data (2)'!$F$2-2,FALSE))</f>
        <v>GENERAL FUND</v>
      </c>
      <c r="D73" t="str">
        <f>IF($P73="","",VLOOKUP($P73,'Data (2)'!$C$4:$V$2000,'Data (2)'!$G$2-2,FALSE))</f>
        <v>6140</v>
      </c>
      <c r="E73" t="str">
        <f>IF($P73="","",VLOOKUP($P73,'Data (2)'!$C$4:$V$2000,'Data (2)'!$H$2-2,FALSE))</f>
        <v>SAFETY NET PROGRAM</v>
      </c>
      <c r="F73" t="str">
        <f>IF($P73="","",VLOOKUP($P73,'Data (2)'!$C$4:$V$2000,'Data (2)'!$I$2-2,FALSE))</f>
        <v>4000</v>
      </c>
      <c r="G73" t="str">
        <f>IF($P73="","",VLOOKUP($P73,'Data (2)'!$C$4:$V$2000,'Data (2)'!$J$2-2,FALSE))</f>
        <v>CONTRACTUAL EXPENSES</v>
      </c>
      <c r="H73" s="10">
        <f>IF($P73="","",VLOOKUP($P73,'Data (2)'!$C$4:$V$2000,'Data (2)'!$P$2-2,FALSE))</f>
        <v>750000</v>
      </c>
      <c r="I73" s="10">
        <f>IF($P73="","",VLOOKUP($P73,'Data (2)'!$C$4:$V$2000,'Data (2)'!$M$2-2,FALSE)+VLOOKUP($P73,'Data (2)'!$C$4:$V$2000,'Data (2)'!$O$2-2,FALSE))</f>
        <v>581508.28</v>
      </c>
      <c r="J73" s="10">
        <f t="shared" si="2"/>
        <v>168491.71999999997</v>
      </c>
      <c r="K73" s="6">
        <f t="shared" si="3"/>
        <v>0.77529999999999999</v>
      </c>
      <c r="P73">
        <f>IF((MAX($P$4:P72)+1)&gt;'Data (2)'!$C$1,"",MAX($P$4:P72)+1)</f>
        <v>69</v>
      </c>
    </row>
    <row r="74" spans="1:16" x14ac:dyDescent="0.2">
      <c r="A74" s="11">
        <f>IF(J74="","",RANK(J74,$J$5:$J$500)+COUNTIF($J$3:J73,J74))</f>
        <v>78</v>
      </c>
      <c r="B74" t="str">
        <f>IF($P74="","",VLOOKUP($P74,'Data (2)'!$C$4:$V$2000,'Data (2)'!$E$2-2,FALSE))</f>
        <v>A</v>
      </c>
      <c r="C74" t="str">
        <f>IF($P74="","",VLOOKUP($P74,'Data (2)'!$C$4:$V$2000,'Data (2)'!$F$2-2,FALSE))</f>
        <v>GENERAL FUND</v>
      </c>
      <c r="D74" t="str">
        <f>IF($P74="","",VLOOKUP($P74,'Data (2)'!$C$4:$V$2000,'Data (2)'!$G$2-2,FALSE))</f>
        <v>6142</v>
      </c>
      <c r="E74" t="str">
        <f>IF($P74="","",VLOOKUP($P74,'Data (2)'!$C$4:$V$2000,'Data (2)'!$H$2-2,FALSE))</f>
        <v>EMERGENCY ASSISTANCE-ADULTS</v>
      </c>
      <c r="F74" t="str">
        <f>IF($P74="","",VLOOKUP($P74,'Data (2)'!$C$4:$V$2000,'Data (2)'!$I$2-2,FALSE))</f>
        <v>4000</v>
      </c>
      <c r="G74" t="str">
        <f>IF($P74="","",VLOOKUP($P74,'Data (2)'!$C$4:$V$2000,'Data (2)'!$J$2-2,FALSE))</f>
        <v>CONTRACTUAL EXPENSES</v>
      </c>
      <c r="H74" s="10">
        <f>IF($P74="","",VLOOKUP($P74,'Data (2)'!$C$4:$V$2000,'Data (2)'!$P$2-2,FALSE))</f>
        <v>75000</v>
      </c>
      <c r="I74" s="10">
        <f>IF($P74="","",VLOOKUP($P74,'Data (2)'!$C$4:$V$2000,'Data (2)'!$M$2-2,FALSE)+VLOOKUP($P74,'Data (2)'!$C$4:$V$2000,'Data (2)'!$O$2-2,FALSE))</f>
        <v>126715.87</v>
      </c>
      <c r="J74" s="10">
        <f t="shared" si="2"/>
        <v>-51715.869999999995</v>
      </c>
      <c r="K74" s="6">
        <f t="shared" si="3"/>
        <v>1.6895</v>
      </c>
      <c r="P74">
        <f>IF((MAX($P$4:P73)+1)&gt;'Data (2)'!$C$1,"",MAX($P$4:P73)+1)</f>
        <v>70</v>
      </c>
    </row>
    <row r="75" spans="1:16" x14ac:dyDescent="0.2">
      <c r="A75" s="11">
        <f>IF(J75="","",RANK(J75,$J$5:$J$500)+COUNTIF($J$3:J74,J75))</f>
        <v>59</v>
      </c>
      <c r="B75" t="str">
        <f>IF($P75="","",VLOOKUP($P75,'Data (2)'!$C$4:$V$2000,'Data (2)'!$E$2-2,FALSE))</f>
        <v>A</v>
      </c>
      <c r="C75" t="str">
        <f>IF($P75="","",VLOOKUP($P75,'Data (2)'!$C$4:$V$2000,'Data (2)'!$F$2-2,FALSE))</f>
        <v>GENERAL FUND</v>
      </c>
      <c r="D75" t="str">
        <f>IF($P75="","",VLOOKUP($P75,'Data (2)'!$C$4:$V$2000,'Data (2)'!$G$2-2,FALSE))</f>
        <v>6410</v>
      </c>
      <c r="E75" t="str">
        <f>IF($P75="","",VLOOKUP($P75,'Data (2)'!$C$4:$V$2000,'Data (2)'!$H$2-2,FALSE))</f>
        <v>PUBLICITY</v>
      </c>
      <c r="F75" t="str">
        <f>IF($P75="","",VLOOKUP($P75,'Data (2)'!$C$4:$V$2000,'Data (2)'!$I$2-2,FALSE))</f>
        <v>4000</v>
      </c>
      <c r="G75" t="str">
        <f>IF($P75="","",VLOOKUP($P75,'Data (2)'!$C$4:$V$2000,'Data (2)'!$J$2-2,FALSE))</f>
        <v>CONTRACTUAL EXPENSES</v>
      </c>
      <c r="H75" s="10">
        <f>IF($P75="","",VLOOKUP($P75,'Data (2)'!$C$4:$V$2000,'Data (2)'!$P$2-2,FALSE))</f>
        <v>125100</v>
      </c>
      <c r="I75" s="10">
        <f>IF($P75="","",VLOOKUP($P75,'Data (2)'!$C$4:$V$2000,'Data (2)'!$M$2-2,FALSE)+VLOOKUP($P75,'Data (2)'!$C$4:$V$2000,'Data (2)'!$O$2-2,FALSE))</f>
        <v>138776</v>
      </c>
      <c r="J75" s="10">
        <f t="shared" si="2"/>
        <v>-13676</v>
      </c>
      <c r="K75" s="6">
        <f t="shared" si="3"/>
        <v>1.1093</v>
      </c>
      <c r="P75">
        <f>IF((MAX($P$4:P74)+1)&gt;'Data (2)'!$C$1,"",MAX($P$4:P74)+1)</f>
        <v>71</v>
      </c>
    </row>
    <row r="76" spans="1:16" x14ac:dyDescent="0.2">
      <c r="A76" s="11">
        <f>IF(J76="","",RANK(J76,$J$5:$J$500)+COUNTIF($J$3:J75,J76))</f>
        <v>41</v>
      </c>
      <c r="B76" t="str">
        <f>IF($P76="","",VLOOKUP($P76,'Data (2)'!$C$4:$V$2000,'Data (2)'!$E$2-2,FALSE))</f>
        <v>A</v>
      </c>
      <c r="C76" t="str">
        <f>IF($P76="","",VLOOKUP($P76,'Data (2)'!$C$4:$V$2000,'Data (2)'!$F$2-2,FALSE))</f>
        <v>GENERAL FUND</v>
      </c>
      <c r="D76" t="str">
        <f>IF($P76="","",VLOOKUP($P76,'Data (2)'!$C$4:$V$2000,'Data (2)'!$G$2-2,FALSE))</f>
        <v>6772</v>
      </c>
      <c r="E76" t="str">
        <f>IF($P76="","",VLOOKUP($P76,'Data (2)'!$C$4:$V$2000,'Data (2)'!$H$2-2,FALSE))</f>
        <v>OFFICE FOR THE AGING</v>
      </c>
      <c r="F76" t="str">
        <f>IF($P76="","",VLOOKUP($P76,'Data (2)'!$C$4:$V$2000,'Data (2)'!$I$2-2,FALSE))</f>
        <v>1000</v>
      </c>
      <c r="G76" t="str">
        <f>IF($P76="","",VLOOKUP($P76,'Data (2)'!$C$4:$V$2000,'Data (2)'!$J$2-2,FALSE))</f>
        <v>PERSONAL SERVICES</v>
      </c>
      <c r="H76" s="10">
        <f>IF($P76="","",VLOOKUP($P76,'Data (2)'!$C$4:$V$2000,'Data (2)'!$P$2-2,FALSE))</f>
        <v>412384</v>
      </c>
      <c r="I76" s="10">
        <f>IF($P76="","",VLOOKUP($P76,'Data (2)'!$C$4:$V$2000,'Data (2)'!$M$2-2,FALSE)+VLOOKUP($P76,'Data (2)'!$C$4:$V$2000,'Data (2)'!$O$2-2,FALSE))</f>
        <v>394483.58000000007</v>
      </c>
      <c r="J76" s="10">
        <f t="shared" si="2"/>
        <v>17900.419999999925</v>
      </c>
      <c r="K76" s="6">
        <f t="shared" si="3"/>
        <v>0.95660000000000001</v>
      </c>
      <c r="P76">
        <f>IF((MAX($P$4:P75)+1)&gt;'Data (2)'!$C$1,"",MAX($P$4:P75)+1)</f>
        <v>72</v>
      </c>
    </row>
    <row r="77" spans="1:16" x14ac:dyDescent="0.2">
      <c r="A77" s="11">
        <f>IF(J77="","",RANK(J77,$J$5:$J$500)+COUNTIF($J$3:J76,J77))</f>
        <v>68</v>
      </c>
      <c r="B77" t="str">
        <f>IF($P77="","",VLOOKUP($P77,'Data (2)'!$C$4:$V$2000,'Data (2)'!$E$2-2,FALSE))</f>
        <v>A</v>
      </c>
      <c r="C77" t="str">
        <f>IF($P77="","",VLOOKUP($P77,'Data (2)'!$C$4:$V$2000,'Data (2)'!$F$2-2,FALSE))</f>
        <v>GENERAL FUND</v>
      </c>
      <c r="D77" t="str">
        <f>IF($P77="","",VLOOKUP($P77,'Data (2)'!$C$4:$V$2000,'Data (2)'!$G$2-2,FALSE))</f>
        <v>6772</v>
      </c>
      <c r="E77" t="str">
        <f>IF($P77="","",VLOOKUP($P77,'Data (2)'!$C$4:$V$2000,'Data (2)'!$H$2-2,FALSE))</f>
        <v>OFFICE FOR THE AGING</v>
      </c>
      <c r="F77" t="str">
        <f>IF($P77="","",VLOOKUP($P77,'Data (2)'!$C$4:$V$2000,'Data (2)'!$I$2-2,FALSE))</f>
        <v>2000</v>
      </c>
      <c r="G77" t="str">
        <f>IF($P77="","",VLOOKUP($P77,'Data (2)'!$C$4:$V$2000,'Data (2)'!$J$2-2,FALSE))</f>
        <v>EQUIPMENT</v>
      </c>
      <c r="H77" s="10">
        <f>IF($P77="","",VLOOKUP($P77,'Data (2)'!$C$4:$V$2000,'Data (2)'!$P$2-2,FALSE))</f>
        <v>55000</v>
      </c>
      <c r="I77" s="10">
        <f>IF($P77="","",VLOOKUP($P77,'Data (2)'!$C$4:$V$2000,'Data (2)'!$M$2-2,FALSE)+VLOOKUP($P77,'Data (2)'!$C$4:$V$2000,'Data (2)'!$O$2-2,FALSE))</f>
        <v>76127.490000000005</v>
      </c>
      <c r="J77" s="10">
        <f t="shared" si="2"/>
        <v>-21127.490000000005</v>
      </c>
      <c r="K77" s="6">
        <f t="shared" si="3"/>
        <v>1.3841000000000001</v>
      </c>
      <c r="P77">
        <f>IF((MAX($P$4:P76)+1)&gt;'Data (2)'!$C$1,"",MAX($P$4:P76)+1)</f>
        <v>73</v>
      </c>
    </row>
    <row r="78" spans="1:16" x14ac:dyDescent="0.2">
      <c r="A78" s="11">
        <f>IF(J78="","",RANK(J78,$J$5:$J$500)+COUNTIF($J$3:J77,J78))</f>
        <v>24</v>
      </c>
      <c r="B78" t="str">
        <f>IF($P78="","",VLOOKUP($P78,'Data (2)'!$C$4:$V$2000,'Data (2)'!$E$2-2,FALSE))</f>
        <v>A</v>
      </c>
      <c r="C78" t="str">
        <f>IF($P78="","",VLOOKUP($P78,'Data (2)'!$C$4:$V$2000,'Data (2)'!$F$2-2,FALSE))</f>
        <v>GENERAL FUND</v>
      </c>
      <c r="D78" t="str">
        <f>IF($P78="","",VLOOKUP($P78,'Data (2)'!$C$4:$V$2000,'Data (2)'!$G$2-2,FALSE))</f>
        <v>6772</v>
      </c>
      <c r="E78" t="str">
        <f>IF($P78="","",VLOOKUP($P78,'Data (2)'!$C$4:$V$2000,'Data (2)'!$H$2-2,FALSE))</f>
        <v>OFFICE FOR THE AGING</v>
      </c>
      <c r="F78" t="str">
        <f>IF($P78="","",VLOOKUP($P78,'Data (2)'!$C$4:$V$2000,'Data (2)'!$I$2-2,FALSE))</f>
        <v>4000</v>
      </c>
      <c r="G78" t="str">
        <f>IF($P78="","",VLOOKUP($P78,'Data (2)'!$C$4:$V$2000,'Data (2)'!$J$2-2,FALSE))</f>
        <v>CONTRACTUAL EXPENSES</v>
      </c>
      <c r="H78" s="10">
        <f>IF($P78="","",VLOOKUP($P78,'Data (2)'!$C$4:$V$2000,'Data (2)'!$P$2-2,FALSE))</f>
        <v>847478</v>
      </c>
      <c r="I78" s="10">
        <f>IF($P78="","",VLOOKUP($P78,'Data (2)'!$C$4:$V$2000,'Data (2)'!$M$2-2,FALSE)+VLOOKUP($P78,'Data (2)'!$C$4:$V$2000,'Data (2)'!$O$2-2,FALSE))</f>
        <v>792479.51000000013</v>
      </c>
      <c r="J78" s="10">
        <f t="shared" si="2"/>
        <v>54998.489999999874</v>
      </c>
      <c r="K78" s="6">
        <f t="shared" si="3"/>
        <v>0.93510000000000004</v>
      </c>
      <c r="P78">
        <f>IF((MAX($P$4:P77)+1)&gt;'Data (2)'!$C$1,"",MAX($P$4:P77)+1)</f>
        <v>74</v>
      </c>
    </row>
    <row r="79" spans="1:16" x14ac:dyDescent="0.2">
      <c r="A79" s="11">
        <f>IF(J79="","",RANK(J79,$J$5:$J$500)+COUNTIF($J$3:J78,J79))</f>
        <v>28</v>
      </c>
      <c r="B79" t="str">
        <f>IF($P79="","",VLOOKUP($P79,'Data (2)'!$C$4:$V$2000,'Data (2)'!$E$2-2,FALSE))</f>
        <v>A</v>
      </c>
      <c r="C79" t="str">
        <f>IF($P79="","",VLOOKUP($P79,'Data (2)'!$C$4:$V$2000,'Data (2)'!$F$2-2,FALSE))</f>
        <v>GENERAL FUND</v>
      </c>
      <c r="D79" t="str">
        <f>IF($P79="","",VLOOKUP($P79,'Data (2)'!$C$4:$V$2000,'Data (2)'!$G$2-2,FALSE))</f>
        <v>8020</v>
      </c>
      <c r="E79" t="str">
        <f>IF($P79="","",VLOOKUP($P79,'Data (2)'!$C$4:$V$2000,'Data (2)'!$H$2-2,FALSE))</f>
        <v>PLANNING AND DEVELOPMENT</v>
      </c>
      <c r="F79" t="str">
        <f>IF($P79="","",VLOOKUP($P79,'Data (2)'!$C$4:$V$2000,'Data (2)'!$I$2-2,FALSE))</f>
        <v>1000</v>
      </c>
      <c r="G79" t="str">
        <f>IF($P79="","",VLOOKUP($P79,'Data (2)'!$C$4:$V$2000,'Data (2)'!$J$2-2,FALSE))</f>
        <v>PERSONAL SERVICES</v>
      </c>
      <c r="H79" s="10">
        <f>IF($P79="","",VLOOKUP($P79,'Data (2)'!$C$4:$V$2000,'Data (2)'!$P$2-2,FALSE))</f>
        <v>317621</v>
      </c>
      <c r="I79" s="10">
        <f>IF($P79="","",VLOOKUP($P79,'Data (2)'!$C$4:$V$2000,'Data (2)'!$M$2-2,FALSE)+VLOOKUP($P79,'Data (2)'!$C$4:$V$2000,'Data (2)'!$O$2-2,FALSE))</f>
        <v>275318.68</v>
      </c>
      <c r="J79" s="10">
        <f t="shared" si="2"/>
        <v>42302.320000000007</v>
      </c>
      <c r="K79" s="6">
        <f t="shared" si="3"/>
        <v>0.86680000000000001</v>
      </c>
      <c r="P79">
        <f>IF((MAX($P$4:P78)+1)&gt;'Data (2)'!$C$1,"",MAX($P$4:P78)+1)</f>
        <v>75</v>
      </c>
    </row>
    <row r="80" spans="1:16" x14ac:dyDescent="0.2">
      <c r="A80" s="11">
        <f>IF(J80="","",RANK(J80,$J$5:$J$500)+COUNTIF($J$3:J79,J80))</f>
        <v>2</v>
      </c>
      <c r="B80" t="str">
        <f>IF($P80="","",VLOOKUP($P80,'Data (2)'!$C$4:$V$2000,'Data (2)'!$E$2-2,FALSE))</f>
        <v>A</v>
      </c>
      <c r="C80" t="str">
        <f>IF($P80="","",VLOOKUP($P80,'Data (2)'!$C$4:$V$2000,'Data (2)'!$F$2-2,FALSE))</f>
        <v>GENERAL FUND</v>
      </c>
      <c r="D80" t="str">
        <f>IF($P80="","",VLOOKUP($P80,'Data (2)'!$C$4:$V$2000,'Data (2)'!$G$2-2,FALSE))</f>
        <v>8020</v>
      </c>
      <c r="E80" t="str">
        <f>IF($P80="","",VLOOKUP($P80,'Data (2)'!$C$4:$V$2000,'Data (2)'!$H$2-2,FALSE))</f>
        <v>PLANNING AND DEVELOPMENT</v>
      </c>
      <c r="F80" t="str">
        <f>IF($P80="","",VLOOKUP($P80,'Data (2)'!$C$4:$V$2000,'Data (2)'!$I$2-2,FALSE))</f>
        <v>4000</v>
      </c>
      <c r="G80" t="str">
        <f>IF($P80="","",VLOOKUP($P80,'Data (2)'!$C$4:$V$2000,'Data (2)'!$J$2-2,FALSE))</f>
        <v>CONTRACTUAL EXPENSES</v>
      </c>
      <c r="H80" s="10">
        <f>IF($P80="","",VLOOKUP($P80,'Data (2)'!$C$4:$V$2000,'Data (2)'!$P$2-2,FALSE))</f>
        <v>3677150</v>
      </c>
      <c r="I80" s="10">
        <f>IF($P80="","",VLOOKUP($P80,'Data (2)'!$C$4:$V$2000,'Data (2)'!$M$2-2,FALSE)+VLOOKUP($P80,'Data (2)'!$C$4:$V$2000,'Data (2)'!$O$2-2,FALSE))</f>
        <v>228632.78999999998</v>
      </c>
      <c r="J80" s="10">
        <f t="shared" si="2"/>
        <v>3448517.21</v>
      </c>
      <c r="K80" s="6">
        <f t="shared" si="3"/>
        <v>6.2199999999999998E-2</v>
      </c>
      <c r="P80">
        <f>IF((MAX($P$4:P79)+1)&gt;'Data (2)'!$C$1,"",MAX($P$4:P79)+1)</f>
        <v>76</v>
      </c>
    </row>
    <row r="81" spans="1:16" x14ac:dyDescent="0.2">
      <c r="A81" s="11">
        <f>IF(J81="","",RANK(J81,$J$5:$J$500)+COUNTIF($J$3:J80,J81))</f>
        <v>58</v>
      </c>
      <c r="B81" t="str">
        <f>IF($P81="","",VLOOKUP($P81,'Data (2)'!$C$4:$V$2000,'Data (2)'!$E$2-2,FALSE))</f>
        <v>A</v>
      </c>
      <c r="C81" t="str">
        <f>IF($P81="","",VLOOKUP($P81,'Data (2)'!$C$4:$V$2000,'Data (2)'!$F$2-2,FALSE))</f>
        <v>GENERAL FUND</v>
      </c>
      <c r="D81" t="str">
        <f>IF($P81="","",VLOOKUP($P81,'Data (2)'!$C$4:$V$2000,'Data (2)'!$G$2-2,FALSE))</f>
        <v>8090</v>
      </c>
      <c r="E81" t="str">
        <f>IF($P81="","",VLOOKUP($P81,'Data (2)'!$C$4:$V$2000,'Data (2)'!$H$2-2,FALSE))</f>
        <v>RECYCLING &amp; SOLID WASTE</v>
      </c>
      <c r="F81" t="str">
        <f>IF($P81="","",VLOOKUP($P81,'Data (2)'!$C$4:$V$2000,'Data (2)'!$I$2-2,FALSE))</f>
        <v>4000</v>
      </c>
      <c r="G81" t="str">
        <f>IF($P81="","",VLOOKUP($P81,'Data (2)'!$C$4:$V$2000,'Data (2)'!$J$2-2,FALSE))</f>
        <v>CONTRACTUAL EXPENSES</v>
      </c>
      <c r="H81" s="10">
        <f>IF($P81="","",VLOOKUP($P81,'Data (2)'!$C$4:$V$2000,'Data (2)'!$P$2-2,FALSE))</f>
        <v>140000</v>
      </c>
      <c r="I81" s="10">
        <f>IF($P81="","",VLOOKUP($P81,'Data (2)'!$C$4:$V$2000,'Data (2)'!$M$2-2,FALSE)+VLOOKUP($P81,'Data (2)'!$C$4:$V$2000,'Data (2)'!$O$2-2,FALSE))</f>
        <v>152970.26</v>
      </c>
      <c r="J81" s="10">
        <f t="shared" si="2"/>
        <v>-12970.260000000009</v>
      </c>
      <c r="K81" s="6">
        <f t="shared" si="3"/>
        <v>1.0926</v>
      </c>
      <c r="P81">
        <f>IF((MAX($P$4:P80)+1)&gt;'Data (2)'!$C$1,"",MAX($P$4:P80)+1)</f>
        <v>77</v>
      </c>
    </row>
    <row r="82" spans="1:16" x14ac:dyDescent="0.2">
      <c r="A82" s="11">
        <f>IF(J82="","",RANK(J82,$J$5:$J$500)+COUNTIF($J$3:J81,J82))</f>
        <v>74</v>
      </c>
      <c r="B82" t="str">
        <f>IF($P82="","",VLOOKUP($P82,'Data (2)'!$C$4:$V$2000,'Data (2)'!$E$2-2,FALSE))</f>
        <v>A</v>
      </c>
      <c r="C82" t="str">
        <f>IF($P82="","",VLOOKUP($P82,'Data (2)'!$C$4:$V$2000,'Data (2)'!$F$2-2,FALSE))</f>
        <v>GENERAL FUND</v>
      </c>
      <c r="D82" t="str">
        <f>IF($P82="","",VLOOKUP($P82,'Data (2)'!$C$4:$V$2000,'Data (2)'!$G$2-2,FALSE))</f>
        <v>8720</v>
      </c>
      <c r="E82" t="str">
        <f>IF($P82="","",VLOOKUP($P82,'Data (2)'!$C$4:$V$2000,'Data (2)'!$H$2-2,FALSE))</f>
        <v>SOIL AND WATER CONSERVATION</v>
      </c>
      <c r="F82" t="str">
        <f>IF($P82="","",VLOOKUP($P82,'Data (2)'!$C$4:$V$2000,'Data (2)'!$I$2-2,FALSE))</f>
        <v>4000</v>
      </c>
      <c r="G82" t="str">
        <f>IF($P82="","",VLOOKUP($P82,'Data (2)'!$C$4:$V$2000,'Data (2)'!$J$2-2,FALSE))</f>
        <v>CONTRACTUAL EXPENSES</v>
      </c>
      <c r="H82" s="10">
        <f>IF($P82="","",VLOOKUP($P82,'Data (2)'!$C$4:$V$2000,'Data (2)'!$P$2-2,FALSE))</f>
        <v>136350</v>
      </c>
      <c r="I82" s="10">
        <f>IF($P82="","",VLOOKUP($P82,'Data (2)'!$C$4:$V$2000,'Data (2)'!$M$2-2,FALSE)+VLOOKUP($P82,'Data (2)'!$C$4:$V$2000,'Data (2)'!$O$2-2,FALSE))</f>
        <v>160767.28</v>
      </c>
      <c r="J82" s="10">
        <f t="shared" si="2"/>
        <v>-24417.279999999999</v>
      </c>
      <c r="K82" s="6">
        <f t="shared" si="3"/>
        <v>1.1791</v>
      </c>
      <c r="P82">
        <f>IF((MAX($P$4:P81)+1)&gt;'Data (2)'!$C$1,"",MAX($P$4:P81)+1)</f>
        <v>78</v>
      </c>
    </row>
    <row r="83" spans="1:16" x14ac:dyDescent="0.2">
      <c r="A83" s="11">
        <f>IF(J83="","",RANK(J83,$J$5:$J$500)+COUNTIF($J$3:J82,J83))</f>
        <v>51</v>
      </c>
      <c r="B83" t="str">
        <f>IF($P83="","",VLOOKUP($P83,'Data (2)'!$C$4:$V$2000,'Data (2)'!$E$2-2,FALSE))</f>
        <v>A</v>
      </c>
      <c r="C83" t="str">
        <f>IF($P83="","",VLOOKUP($P83,'Data (2)'!$C$4:$V$2000,'Data (2)'!$F$2-2,FALSE))</f>
        <v>GENERAL FUND</v>
      </c>
      <c r="D83" t="str">
        <f>IF($P83="","",VLOOKUP($P83,'Data (2)'!$C$4:$V$2000,'Data (2)'!$G$2-2,FALSE))</f>
        <v>8730</v>
      </c>
      <c r="E83" t="str">
        <f>IF($P83="","",VLOOKUP($P83,'Data (2)'!$C$4:$V$2000,'Data (2)'!$H$2-2,FALSE))</f>
        <v>COOPERATIVE EXTENSION</v>
      </c>
      <c r="F83" t="str">
        <f>IF($P83="","",VLOOKUP($P83,'Data (2)'!$C$4:$V$2000,'Data (2)'!$I$2-2,FALSE))</f>
        <v>4000</v>
      </c>
      <c r="G83" t="str">
        <f>IF($P83="","",VLOOKUP($P83,'Data (2)'!$C$4:$V$2000,'Data (2)'!$J$2-2,FALSE))</f>
        <v>CONTRACTUAL EXPENSES</v>
      </c>
      <c r="H83" s="10">
        <f>IF($P83="","",VLOOKUP($P83,'Data (2)'!$C$4:$V$2000,'Data (2)'!$P$2-2,FALSE))</f>
        <v>300870</v>
      </c>
      <c r="I83" s="10">
        <f>IF($P83="","",VLOOKUP($P83,'Data (2)'!$C$4:$V$2000,'Data (2)'!$M$2-2,FALSE)+VLOOKUP($P83,'Data (2)'!$C$4:$V$2000,'Data (2)'!$O$2-2,FALSE))</f>
        <v>290000</v>
      </c>
      <c r="J83" s="10">
        <f t="shared" si="2"/>
        <v>10870</v>
      </c>
      <c r="K83" s="6">
        <f t="shared" si="3"/>
        <v>0.96389999999999998</v>
      </c>
      <c r="P83">
        <f>IF((MAX($P$4:P82)+1)&gt;'Data (2)'!$C$1,"",MAX($P$4:P82)+1)</f>
        <v>79</v>
      </c>
    </row>
    <row r="84" spans="1:16" x14ac:dyDescent="0.2">
      <c r="A84" s="11">
        <f>IF(J84="","",RANK(J84,$J$5:$J$500)+COUNTIF($J$3:J83,J84))</f>
        <v>48</v>
      </c>
      <c r="B84" t="str">
        <f>IF($P84="","",VLOOKUP($P84,'Data (2)'!$C$4:$V$2000,'Data (2)'!$E$2-2,FALSE))</f>
        <v>A</v>
      </c>
      <c r="C84" t="str">
        <f>IF($P84="","",VLOOKUP($P84,'Data (2)'!$C$4:$V$2000,'Data (2)'!$F$2-2,FALSE))</f>
        <v>GENERAL FUND</v>
      </c>
      <c r="D84" t="str">
        <f>IF($P84="","",VLOOKUP($P84,'Data (2)'!$C$4:$V$2000,'Data (2)'!$G$2-2,FALSE))</f>
        <v>8745</v>
      </c>
      <c r="E84" t="str">
        <f>IF($P84="","",VLOOKUP($P84,'Data (2)'!$C$4:$V$2000,'Data (2)'!$H$2-2,FALSE))</f>
        <v>FLOOD &amp; EROSION CONTROL</v>
      </c>
      <c r="F84" t="str">
        <f>IF($P84="","",VLOOKUP($P84,'Data (2)'!$C$4:$V$2000,'Data (2)'!$I$2-2,FALSE))</f>
        <v>4000</v>
      </c>
      <c r="G84" t="str">
        <f>IF($P84="","",VLOOKUP($P84,'Data (2)'!$C$4:$V$2000,'Data (2)'!$J$2-2,FALSE))</f>
        <v>FLOOD &amp; EROSION CONTROL</v>
      </c>
      <c r="H84" s="10">
        <f>IF($P84="","",VLOOKUP($P84,'Data (2)'!$C$4:$V$2000,'Data (2)'!$P$2-2,FALSE))</f>
        <v>12100</v>
      </c>
      <c r="I84" s="10">
        <f>IF($P84="","",VLOOKUP($P84,'Data (2)'!$C$4:$V$2000,'Data (2)'!$M$2-2,FALSE)+VLOOKUP($P84,'Data (2)'!$C$4:$V$2000,'Data (2)'!$O$2-2,FALSE))</f>
        <v>0</v>
      </c>
      <c r="J84" s="10">
        <f t="shared" si="2"/>
        <v>12100</v>
      </c>
      <c r="K84" s="6">
        <f t="shared" si="3"/>
        <v>0</v>
      </c>
      <c r="P84">
        <f>IF((MAX($P$4:P83)+1)&gt;'Data (2)'!$C$1,"",MAX($P$4:P83)+1)</f>
        <v>80</v>
      </c>
    </row>
    <row r="85" spans="1:16" x14ac:dyDescent="0.2">
      <c r="A85" s="11">
        <f>IF(J85="","",RANK(J85,$J$5:$J$500)+COUNTIF($J$3:J84,J85))</f>
        <v>17</v>
      </c>
      <c r="B85" t="str">
        <f>IF($P85="","",VLOOKUP($P85,'Data (2)'!$C$4:$V$2000,'Data (2)'!$E$2-2,FALSE))</f>
        <v>A</v>
      </c>
      <c r="C85" t="str">
        <f>IF($P85="","",VLOOKUP($P85,'Data (2)'!$C$4:$V$2000,'Data (2)'!$F$2-2,FALSE))</f>
        <v>GENERAL FUND</v>
      </c>
      <c r="D85" t="str">
        <f>IF($P85="","",VLOOKUP($P85,'Data (2)'!$C$4:$V$2000,'Data (2)'!$G$2-2,FALSE))</f>
        <v>9010</v>
      </c>
      <c r="E85" t="str">
        <f>IF($P85="","",VLOOKUP($P85,'Data (2)'!$C$4:$V$2000,'Data (2)'!$H$2-2,FALSE))</f>
        <v>RETIREMENT</v>
      </c>
      <c r="F85" t="str">
        <f>IF($P85="","",VLOOKUP($P85,'Data (2)'!$C$4:$V$2000,'Data (2)'!$I$2-2,FALSE))</f>
        <v>8000</v>
      </c>
      <c r="G85" t="str">
        <f>IF($P85="","",VLOOKUP($P85,'Data (2)'!$C$4:$V$2000,'Data (2)'!$J$2-2,FALSE))</f>
        <v>EMPLOYEE BENEFITS</v>
      </c>
      <c r="H85" s="10">
        <f>IF($P85="","",VLOOKUP($P85,'Data (2)'!$C$4:$V$2000,'Data (2)'!$P$2-2,FALSE))</f>
        <v>2150000</v>
      </c>
      <c r="I85" s="10">
        <f>IF($P85="","",VLOOKUP($P85,'Data (2)'!$C$4:$V$2000,'Data (2)'!$M$2-2,FALSE)+VLOOKUP($P85,'Data (2)'!$C$4:$V$2000,'Data (2)'!$O$2-2,FALSE))</f>
        <v>2050931.83</v>
      </c>
      <c r="J85" s="10">
        <f t="shared" si="2"/>
        <v>99068.169999999925</v>
      </c>
      <c r="K85" s="6">
        <f t="shared" si="3"/>
        <v>0.95389999999999997</v>
      </c>
      <c r="P85">
        <f>IF((MAX($P$4:P84)+1)&gt;'Data (2)'!$C$1,"",MAX($P$4:P84)+1)</f>
        <v>81</v>
      </c>
    </row>
    <row r="86" spans="1:16" x14ac:dyDescent="0.2">
      <c r="A86" s="11">
        <f>IF(J86="","",RANK(J86,$J$5:$J$500)+COUNTIF($J$3:J85,J86))</f>
        <v>14</v>
      </c>
      <c r="B86" t="str">
        <f>IF($P86="","",VLOOKUP($P86,'Data (2)'!$C$4:$V$2000,'Data (2)'!$E$2-2,FALSE))</f>
        <v>A</v>
      </c>
      <c r="C86" t="str">
        <f>IF($P86="","",VLOOKUP($P86,'Data (2)'!$C$4:$V$2000,'Data (2)'!$F$2-2,FALSE))</f>
        <v>GENERAL FUND</v>
      </c>
      <c r="D86" t="str">
        <f>IF($P86="","",VLOOKUP($P86,'Data (2)'!$C$4:$V$2000,'Data (2)'!$G$2-2,FALSE))</f>
        <v>9030</v>
      </c>
      <c r="E86" t="str">
        <f>IF($P86="","",VLOOKUP($P86,'Data (2)'!$C$4:$V$2000,'Data (2)'!$H$2-2,FALSE))</f>
        <v>SOCIAL SECURITY</v>
      </c>
      <c r="F86" t="str">
        <f>IF($P86="","",VLOOKUP($P86,'Data (2)'!$C$4:$V$2000,'Data (2)'!$I$2-2,FALSE))</f>
        <v>8000</v>
      </c>
      <c r="G86" t="str">
        <f>IF($P86="","",VLOOKUP($P86,'Data (2)'!$C$4:$V$2000,'Data (2)'!$J$2-2,FALSE))</f>
        <v>EMPLOYEE BENEFITS</v>
      </c>
      <c r="H86" s="10">
        <f>IF($P86="","",VLOOKUP($P86,'Data (2)'!$C$4:$V$2000,'Data (2)'!$P$2-2,FALSE))</f>
        <v>1252400</v>
      </c>
      <c r="I86" s="10">
        <f>IF($P86="","",VLOOKUP($P86,'Data (2)'!$C$4:$V$2000,'Data (2)'!$M$2-2,FALSE)+VLOOKUP($P86,'Data (2)'!$C$4:$V$2000,'Data (2)'!$O$2-2,FALSE))</f>
        <v>1135667.5900000001</v>
      </c>
      <c r="J86" s="10">
        <f t="shared" si="2"/>
        <v>116732.40999999992</v>
      </c>
      <c r="K86" s="6">
        <f t="shared" si="3"/>
        <v>0.90680000000000005</v>
      </c>
      <c r="P86">
        <f>IF((MAX($P$4:P85)+1)&gt;'Data (2)'!$C$1,"",MAX($P$4:P85)+1)</f>
        <v>82</v>
      </c>
    </row>
    <row r="87" spans="1:16" x14ac:dyDescent="0.2">
      <c r="A87" s="11">
        <f>IF(J87="","",RANK(J87,$J$5:$J$500)+COUNTIF($J$3:J86,J87))</f>
        <v>63</v>
      </c>
      <c r="B87" t="str">
        <f>IF($P87="","",VLOOKUP($P87,'Data (2)'!$C$4:$V$2000,'Data (2)'!$E$2-2,FALSE))</f>
        <v>A</v>
      </c>
      <c r="C87" t="str">
        <f>IF($P87="","",VLOOKUP($P87,'Data (2)'!$C$4:$V$2000,'Data (2)'!$F$2-2,FALSE))</f>
        <v>GENERAL FUND</v>
      </c>
      <c r="D87" t="str">
        <f>IF($P87="","",VLOOKUP($P87,'Data (2)'!$C$4:$V$2000,'Data (2)'!$G$2-2,FALSE))</f>
        <v>9040</v>
      </c>
      <c r="E87" t="str">
        <f>IF($P87="","",VLOOKUP($P87,'Data (2)'!$C$4:$V$2000,'Data (2)'!$H$2-2,FALSE))</f>
        <v>WORKERS COMPENSATION</v>
      </c>
      <c r="F87" t="str">
        <f>IF($P87="","",VLOOKUP($P87,'Data (2)'!$C$4:$V$2000,'Data (2)'!$I$2-2,FALSE))</f>
        <v>8000</v>
      </c>
      <c r="G87" t="str">
        <f>IF($P87="","",VLOOKUP($P87,'Data (2)'!$C$4:$V$2000,'Data (2)'!$J$2-2,FALSE))</f>
        <v>EMPLOYEE BENEFITS</v>
      </c>
      <c r="H87" s="10">
        <f>IF($P87="","",VLOOKUP($P87,'Data (2)'!$C$4:$V$2000,'Data (2)'!$P$2-2,FALSE))</f>
        <v>234300</v>
      </c>
      <c r="I87" s="10">
        <f>IF($P87="","",VLOOKUP($P87,'Data (2)'!$C$4:$V$2000,'Data (2)'!$M$2-2,FALSE)+VLOOKUP($P87,'Data (2)'!$C$4:$V$2000,'Data (2)'!$O$2-2,FALSE))</f>
        <v>251075.4</v>
      </c>
      <c r="J87" s="10">
        <f t="shared" si="2"/>
        <v>-16775.399999999994</v>
      </c>
      <c r="K87" s="6">
        <f t="shared" si="3"/>
        <v>1.0716000000000001</v>
      </c>
      <c r="P87">
        <f>IF((MAX($P$4:P86)+1)&gt;'Data (2)'!$C$1,"",MAX($P$4:P86)+1)</f>
        <v>83</v>
      </c>
    </row>
    <row r="88" spans="1:16" x14ac:dyDescent="0.2">
      <c r="A88" s="11">
        <f>IF(J88="","",RANK(J88,$J$5:$J$500)+COUNTIF($J$3:J87,J88))</f>
        <v>44</v>
      </c>
      <c r="B88" t="str">
        <f>IF($P88="","",VLOOKUP($P88,'Data (2)'!$C$4:$V$2000,'Data (2)'!$E$2-2,FALSE))</f>
        <v>A</v>
      </c>
      <c r="C88" t="str">
        <f>IF($P88="","",VLOOKUP($P88,'Data (2)'!$C$4:$V$2000,'Data (2)'!$F$2-2,FALSE))</f>
        <v>GENERAL FUND</v>
      </c>
      <c r="D88" t="str">
        <f>IF($P88="","",VLOOKUP($P88,'Data (2)'!$C$4:$V$2000,'Data (2)'!$G$2-2,FALSE))</f>
        <v>9050</v>
      </c>
      <c r="E88" t="str">
        <f>IF($P88="","",VLOOKUP($P88,'Data (2)'!$C$4:$V$2000,'Data (2)'!$H$2-2,FALSE))</f>
        <v>UNEMPLOYMENT INSURANCE</v>
      </c>
      <c r="F88" t="str">
        <f>IF($P88="","",VLOOKUP($P88,'Data (2)'!$C$4:$V$2000,'Data (2)'!$I$2-2,FALSE))</f>
        <v>8000</v>
      </c>
      <c r="G88" t="str">
        <f>IF($P88="","",VLOOKUP($P88,'Data (2)'!$C$4:$V$2000,'Data (2)'!$J$2-2,FALSE))</f>
        <v>EMPLOYEE BENEFITS</v>
      </c>
      <c r="H88" s="10">
        <f>IF($P88="","",VLOOKUP($P88,'Data (2)'!$C$4:$V$2000,'Data (2)'!$P$2-2,FALSE))</f>
        <v>20000</v>
      </c>
      <c r="I88" s="10">
        <f>IF($P88="","",VLOOKUP($P88,'Data (2)'!$C$4:$V$2000,'Data (2)'!$M$2-2,FALSE)+VLOOKUP($P88,'Data (2)'!$C$4:$V$2000,'Data (2)'!$O$2-2,FALSE))</f>
        <v>6387.57</v>
      </c>
      <c r="J88" s="10">
        <f t="shared" si="2"/>
        <v>13612.43</v>
      </c>
      <c r="K88" s="6">
        <f t="shared" si="3"/>
        <v>0.31940000000000002</v>
      </c>
      <c r="P88">
        <f>IF((MAX($P$4:P87)+1)&gt;'Data (2)'!$C$1,"",MAX($P$4:P87)+1)</f>
        <v>84</v>
      </c>
    </row>
    <row r="89" spans="1:16" x14ac:dyDescent="0.2">
      <c r="A89" s="11">
        <f>IF(J89="","",RANK(J89,$J$5:$J$500)+COUNTIF($J$3:J88,J89))</f>
        <v>27</v>
      </c>
      <c r="B89" t="str">
        <f>IF($P89="","",VLOOKUP($P89,'Data (2)'!$C$4:$V$2000,'Data (2)'!$E$2-2,FALSE))</f>
        <v>A</v>
      </c>
      <c r="C89" t="str">
        <f>IF($P89="","",VLOOKUP($P89,'Data (2)'!$C$4:$V$2000,'Data (2)'!$F$2-2,FALSE))</f>
        <v>GENERAL FUND</v>
      </c>
      <c r="D89" t="str">
        <f>IF($P89="","",VLOOKUP($P89,'Data (2)'!$C$4:$V$2000,'Data (2)'!$G$2-2,FALSE))</f>
        <v>9060</v>
      </c>
      <c r="E89" t="str">
        <f>IF($P89="","",VLOOKUP($P89,'Data (2)'!$C$4:$V$2000,'Data (2)'!$H$2-2,FALSE))</f>
        <v>MEDICAL INSURANCE</v>
      </c>
      <c r="F89" t="str">
        <f>IF($P89="","",VLOOKUP($P89,'Data (2)'!$C$4:$V$2000,'Data (2)'!$I$2-2,FALSE))</f>
        <v>8000</v>
      </c>
      <c r="G89" t="str">
        <f>IF($P89="","",VLOOKUP($P89,'Data (2)'!$C$4:$V$2000,'Data (2)'!$J$2-2,FALSE))</f>
        <v>EMPLOYEE BENEFITS</v>
      </c>
      <c r="H89" s="10">
        <f>IF($P89="","",VLOOKUP($P89,'Data (2)'!$C$4:$V$2000,'Data (2)'!$P$2-2,FALSE))</f>
        <v>6750000</v>
      </c>
      <c r="I89" s="10">
        <f>IF($P89="","",VLOOKUP($P89,'Data (2)'!$C$4:$V$2000,'Data (2)'!$M$2-2,FALSE)+VLOOKUP($P89,'Data (2)'!$C$4:$V$2000,'Data (2)'!$O$2-2,FALSE))</f>
        <v>6702003.4299999997</v>
      </c>
      <c r="J89" s="10">
        <f t="shared" si="2"/>
        <v>47996.570000000298</v>
      </c>
      <c r="K89" s="6">
        <f t="shared" si="3"/>
        <v>0.9929</v>
      </c>
      <c r="P89">
        <f>IF((MAX($P$4:P88)+1)&gt;'Data (2)'!$C$1,"",MAX($P$4:P88)+1)</f>
        <v>85</v>
      </c>
    </row>
    <row r="90" spans="1:16" x14ac:dyDescent="0.2">
      <c r="A90" s="11">
        <f>IF(J90="","",RANK(J90,$J$5:$J$500)+COUNTIF($J$3:J89,J90))</f>
        <v>85</v>
      </c>
      <c r="B90" t="str">
        <f>IF($P90="","",VLOOKUP($P90,'Data (2)'!$C$4:$V$2000,'Data (2)'!$E$2-2,FALSE))</f>
        <v>A</v>
      </c>
      <c r="C90" t="str">
        <f>IF($P90="","",VLOOKUP($P90,'Data (2)'!$C$4:$V$2000,'Data (2)'!$F$2-2,FALSE))</f>
        <v>GENERAL FUND</v>
      </c>
      <c r="D90" t="str">
        <f>IF($P90="","",VLOOKUP($P90,'Data (2)'!$C$4:$V$2000,'Data (2)'!$G$2-2,FALSE))</f>
        <v>9566</v>
      </c>
      <c r="E90" t="str">
        <f>IF($P90="","",VLOOKUP($P90,'Data (2)'!$C$4:$V$2000,'Data (2)'!$H$2-2,FALSE))</f>
        <v>TRANSFER TO DEBT SERVICE</v>
      </c>
      <c r="F90" t="str">
        <f>IF($P90="","",VLOOKUP($P90,'Data (2)'!$C$4:$V$2000,'Data (2)'!$I$2-2,FALSE))</f>
        <v>9000</v>
      </c>
      <c r="G90" t="str">
        <f>IF($P90="","",VLOOKUP($P90,'Data (2)'!$C$4:$V$2000,'Data (2)'!$J$2-2,FALSE))</f>
        <v>TRANSFERS</v>
      </c>
      <c r="H90" s="10">
        <f>IF($P90="","",VLOOKUP($P90,'Data (2)'!$C$4:$V$2000,'Data (2)'!$P$2-2,FALSE))</f>
        <v>812500</v>
      </c>
      <c r="I90" s="10">
        <f>IF($P90="","",VLOOKUP($P90,'Data (2)'!$C$4:$V$2000,'Data (2)'!$M$2-2,FALSE)+VLOOKUP($P90,'Data (2)'!$C$4:$V$2000,'Data (2)'!$O$2-2,FALSE))</f>
        <v>921308.65</v>
      </c>
      <c r="J90" s="10">
        <f t="shared" si="2"/>
        <v>-108808.65000000002</v>
      </c>
      <c r="K90" s="6">
        <f t="shared" si="3"/>
        <v>1.1338999999999999</v>
      </c>
      <c r="P90">
        <f>IF((MAX($P$4:P89)+1)&gt;'Data (2)'!$C$1,"",MAX($P$4:P89)+1)</f>
        <v>86</v>
      </c>
    </row>
    <row r="91" spans="1:16" x14ac:dyDescent="0.2">
      <c r="A91" s="11">
        <f>IF(J91="","",RANK(J91,$J$5:$J$500)+COUNTIF($J$3:J90,J91))</f>
        <v>13</v>
      </c>
      <c r="B91" t="str">
        <f>IF($P91="","",VLOOKUP($P91,'Data (2)'!$C$4:$V$2000,'Data (2)'!$E$2-2,FALSE))</f>
        <v>A</v>
      </c>
      <c r="C91" t="str">
        <f>IF($P91="","",VLOOKUP($P91,'Data (2)'!$C$4:$V$2000,'Data (2)'!$F$2-2,FALSE))</f>
        <v>GENERAL FUND</v>
      </c>
      <c r="D91" t="str">
        <f>IF($P91="","",VLOOKUP($P91,'Data (2)'!$C$4:$V$2000,'Data (2)'!$G$2-2,FALSE))</f>
        <v>9901</v>
      </c>
      <c r="E91" t="str">
        <f>IF($P91="","",VLOOKUP($P91,'Data (2)'!$C$4:$V$2000,'Data (2)'!$H$2-2,FALSE))</f>
        <v>TRANSFER TO COUNTY ROAD</v>
      </c>
      <c r="F91" t="str">
        <f>IF($P91="","",VLOOKUP($P91,'Data (2)'!$C$4:$V$2000,'Data (2)'!$I$2-2,FALSE))</f>
        <v>9000</v>
      </c>
      <c r="G91" t="str">
        <f>IF($P91="","",VLOOKUP($P91,'Data (2)'!$C$4:$V$2000,'Data (2)'!$J$2-2,FALSE))</f>
        <v>TRANSFERS</v>
      </c>
      <c r="H91" s="10">
        <f>IF($P91="","",VLOOKUP($P91,'Data (2)'!$C$4:$V$2000,'Data (2)'!$P$2-2,FALSE))</f>
        <v>8842664</v>
      </c>
      <c r="I91" s="10">
        <f>IF($P91="","",VLOOKUP($P91,'Data (2)'!$C$4:$V$2000,'Data (2)'!$M$2-2,FALSE)+VLOOKUP($P91,'Data (2)'!$C$4:$V$2000,'Data (2)'!$O$2-2,FALSE))</f>
        <v>8714967</v>
      </c>
      <c r="J91" s="10">
        <f t="shared" si="2"/>
        <v>127697</v>
      </c>
      <c r="K91" s="6">
        <f t="shared" si="3"/>
        <v>0.98560000000000003</v>
      </c>
      <c r="P91">
        <f>IF((MAX($P$4:P90)+1)&gt;'Data (2)'!$C$1,"",MAX($P$4:P90)+1)</f>
        <v>87</v>
      </c>
    </row>
    <row r="92" spans="1:16" x14ac:dyDescent="0.2">
      <c r="A92" s="11">
        <f>IF(J92="","",RANK(J92,$J$5:$J$500)+COUNTIF($J$3:J91,J92))</f>
        <v>1</v>
      </c>
      <c r="B92" t="str">
        <f>IF($P92="","",VLOOKUP($P92,'Data (2)'!$C$4:$V$2000,'Data (2)'!$E$2-2,FALSE))</f>
        <v>A</v>
      </c>
      <c r="C92" t="str">
        <f>IF($P92="","",VLOOKUP($P92,'Data (2)'!$C$4:$V$2000,'Data (2)'!$F$2-2,FALSE))</f>
        <v>GENERAL FUND</v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>
        <f>IF($P92="","",VLOOKUP($P92,'Data (2)'!$C$4:$V$2000,'Data (2)'!$P$2-2,FALSE))</f>
        <v>71395754</v>
      </c>
      <c r="I92" s="10">
        <f>IF($P92="","",VLOOKUP($P92,'Data (2)'!$C$4:$V$2000,'Data (2)'!$M$2-2,FALSE)+VLOOKUP($P92,'Data (2)'!$C$4:$V$2000,'Data (2)'!$O$2-2,FALSE))</f>
        <v>64853472.720000006</v>
      </c>
      <c r="J92" s="10">
        <f t="shared" si="2"/>
        <v>6542281.2799999937</v>
      </c>
      <c r="K92" s="6">
        <f t="shared" si="3"/>
        <v>0.90839999999999999</v>
      </c>
      <c r="P92">
        <f>IF((MAX($P$4:P91)+1)&gt;'Data (2)'!$C$1,"",MAX($P$4:P91)+1)</f>
        <v>88</v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topLeftCell="A73" workbookViewId="0">
      <selection activeCell="O111" sqref="O11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77</v>
      </c>
      <c r="B1">
        <f>MAX(B4:B2000)</f>
        <v>59</v>
      </c>
      <c r="C1">
        <f>MAX(C4:C2000)</f>
        <v>88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str">
        <f>IF(D4="",0,VLOOKUP($D4,Data!$D$4:$R$2000,Data!E$2-3,FALSE))</f>
        <v>A</v>
      </c>
      <c r="F4" s="14" t="str">
        <f>IF(D4="",0,VLOOKUP($D4,Data!$D$4:$R$2000,Data!F$2-3,FALSE))</f>
        <v>GENERAL FUND</v>
      </c>
      <c r="G4" s="14" t="str">
        <f>IF(D4="",0,VLOOKUP($D4,Data!$D$4:$R$2000,Data!G$2-3,FALSE))</f>
        <v>1010</v>
      </c>
      <c r="H4" s="14" t="str">
        <f>IF(D4="",0,VLOOKUP($D4,Data!$D$4:$R$2000,Data!H$2-3,FALSE))</f>
        <v>LEGISLATIVE BOARD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355084</v>
      </c>
      <c r="L4" s="15">
        <f>IF(D4="",0,SUMIFS(Data!N:N,Data!$G:$G,'Data (2)'!$G4,Data!$I:$I,'Data (2)'!$I4))</f>
        <v>356087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356085.19000000006</v>
      </c>
      <c r="O4" s="15">
        <f>IF(D4="",0,SUMIFS(Data!Q:Q,Data!$G:$G,'Data (2)'!$G4,Data!$I:$I,'Data (2)'!$I4))</f>
        <v>356085.19000000006</v>
      </c>
      <c r="P4" s="15">
        <f>IF(D4="",0,SUMIFS(Data!R:R,Data!$G:$G,'Data (2)'!$G4,Data!$I:$I,'Data (2)'!$I4))</f>
        <v>355084</v>
      </c>
      <c r="Q4" s="4">
        <f>K4-M4-O4</f>
        <v>-1001.1900000000605</v>
      </c>
      <c r="R4" s="6">
        <f>IF(K4=0,0,ROUND((M4+O4)/K4,4))</f>
        <v>1.0027999999999999</v>
      </c>
      <c r="S4" s="4">
        <f>L4-M4-O4</f>
        <v>1.809999999939464</v>
      </c>
      <c r="T4" s="6">
        <f>IF(L4=0,0,ROUND((M4+O4)/L4,4))</f>
        <v>1</v>
      </c>
      <c r="U4" s="4">
        <f>P4-M4-O4</f>
        <v>-1001.1900000000605</v>
      </c>
      <c r="V4" s="6">
        <f>IF(P4=0,0,ROUND((M4+O4)/P4,4))</f>
        <v>1.0027999999999999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>
        <f>IF((MAX($D$3:$D4)+1)&gt;Data!$D$1,"",MAX($D$3:$D4)+1)</f>
        <v>2</v>
      </c>
      <c r="E5" s="14" t="str">
        <f>IF(D5="",0,VLOOKUP($D5,Data!$D$4:$R$2000,Data!E$2-3,FALSE))</f>
        <v>A</v>
      </c>
      <c r="F5" s="14" t="str">
        <f>IF(D5="",0,VLOOKUP($D5,Data!$D$4:$R$2000,Data!F$2-3,FALSE))</f>
        <v>GENERAL FUND</v>
      </c>
      <c r="G5" s="14" t="str">
        <f>IF(D5="",0,VLOOKUP($D5,Data!$D$4:$R$2000,Data!G$2-3,FALSE))</f>
        <v>1010</v>
      </c>
      <c r="H5" s="14" t="str">
        <f>IF(D5="",0,VLOOKUP($D5,Data!$D$4:$R$2000,Data!H$2-3,FALSE))</f>
        <v>LEGISLATIVE BOARD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2500</v>
      </c>
      <c r="L5" s="15">
        <f>IF(D5="",0,SUMIFS(Data!N:N,Data!$G:$G,'Data (2)'!$G5,Data!$I:$I,'Data (2)'!$I5))</f>
        <v>5350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5310.34</v>
      </c>
      <c r="O5" s="15">
        <f>IF(D5="",0,SUMIFS(Data!Q:Q,Data!$G:$G,'Data (2)'!$G5,Data!$I:$I,'Data (2)'!$I5))</f>
        <v>5310.34</v>
      </c>
      <c r="P5" s="15">
        <f>IF(D5="",0,SUMIFS(Data!R:R,Data!$G:$G,'Data (2)'!$G5,Data!$I:$I,'Data (2)'!$I5))</f>
        <v>2500</v>
      </c>
      <c r="Q5" s="4">
        <f t="shared" ref="Q5:Q68" si="1">K5-M5-O5</f>
        <v>-2810.34</v>
      </c>
      <c r="R5" s="6">
        <f t="shared" ref="R5:R68" si="2">IF(K5=0,0,ROUND((M5+O5)/K5,4))</f>
        <v>2.1240999999999999</v>
      </c>
      <c r="S5" s="4">
        <f t="shared" ref="S5:S68" si="3">L5-M5-O5</f>
        <v>39.659999999999854</v>
      </c>
      <c r="T5" s="6">
        <f t="shared" ref="T5:T68" si="4">IF(L5=0,0,ROUND((M5+O5)/L5,4))</f>
        <v>0.99260000000000004</v>
      </c>
      <c r="U5" s="4">
        <f t="shared" ref="U5:U68" si="5">P5-M5-O5</f>
        <v>-2810.34</v>
      </c>
      <c r="V5" s="6">
        <f t="shared" ref="V5:V68" si="6">IF(P5=0,0,ROUND((M5+O5)/P5,4))</f>
        <v>2.1240999999999999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>
        <f>IF(AND(ABS(U6)&gt;Input!$C$8,ABS(1-V6)&gt;Input!$C$9),MAX($C$3:C5)+1,"")</f>
        <v>1</v>
      </c>
      <c r="D6">
        <f>IF((MAX($D$3:$D5)+1)&gt;Data!$D$1,"",MAX($D$3:$D5)+1)</f>
        <v>3</v>
      </c>
      <c r="E6" s="14" t="str">
        <f>IF(D6="",0,VLOOKUP($D6,Data!$D$4:$R$2000,Data!E$2-3,FALSE))</f>
        <v>A</v>
      </c>
      <c r="F6" s="14" t="str">
        <f>IF(D6="",0,VLOOKUP($D6,Data!$D$4:$R$2000,Data!F$2-3,FALSE))</f>
        <v>GENERAL FUND</v>
      </c>
      <c r="G6" s="14" t="str">
        <f>IF(D6="",0,VLOOKUP($D6,Data!$D$4:$R$2000,Data!G$2-3,FALSE))</f>
        <v>1010</v>
      </c>
      <c r="H6" s="14" t="str">
        <f>IF(D6="",0,VLOOKUP($D6,Data!$D$4:$R$2000,Data!H$2-3,FALSE))</f>
        <v>LEGISLATIVE BOARD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57950</v>
      </c>
      <c r="L6" s="15">
        <f>IF(D6="",0,SUMIFS(Data!N:N,Data!$G:$G,'Data (2)'!$G6,Data!$I:$I,'Data (2)'!$I6))</f>
        <v>48600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49360.229999999996</v>
      </c>
      <c r="O6" s="15">
        <f>IF(D6="",0,SUMIFS(Data!Q:Q,Data!$G:$G,'Data (2)'!$G6,Data!$I:$I,'Data (2)'!$I6))</f>
        <v>49360.229999999996</v>
      </c>
      <c r="P6" s="15">
        <f>IF(D6="",0,SUMIFS(Data!R:R,Data!$G:$G,'Data (2)'!$G6,Data!$I:$I,'Data (2)'!$I6))</f>
        <v>59450</v>
      </c>
      <c r="Q6" s="4">
        <f t="shared" si="1"/>
        <v>8589.7700000000041</v>
      </c>
      <c r="R6" s="6">
        <f t="shared" si="2"/>
        <v>0.8518</v>
      </c>
      <c r="S6" s="4">
        <f t="shared" si="3"/>
        <v>-760.22999999999593</v>
      </c>
      <c r="T6" s="6">
        <f t="shared" si="4"/>
        <v>1.0156000000000001</v>
      </c>
      <c r="U6" s="4">
        <f t="shared" si="5"/>
        <v>10089.770000000004</v>
      </c>
      <c r="V6" s="6">
        <f t="shared" si="6"/>
        <v>0.83030000000000004</v>
      </c>
    </row>
    <row r="7" spans="1:27" x14ac:dyDescent="0.2">
      <c r="A7">
        <f>IF(AND(ABS(Q7)&gt;Input!$A$8,ABS(1-R7)&gt;Input!$A$9),MAX($A$3:A6)+1,"")</f>
        <v>1</v>
      </c>
      <c r="B7" t="str">
        <f>IF(AND(ABS(S7)&gt;Input!$B$8,ABS(1-T7)&gt;Input!$B$9),MAX($B$3:B6)+1,"")</f>
        <v/>
      </c>
      <c r="C7">
        <f>IF(AND(ABS(U7)&gt;Input!$C$8,ABS(1-V7)&gt;Input!$C$9),MAX($C$3:C6)+1,"")</f>
        <v>2</v>
      </c>
      <c r="D7">
        <f>IF((MAX($D$3:$D6)+1)&gt;Data!$D$1,"",MAX($D$3:$D6)+1)</f>
        <v>4</v>
      </c>
      <c r="E7" s="14" t="str">
        <f>IF(D7="",0,VLOOKUP($D7,Data!$D$4:$R$2000,Data!E$2-3,FALSE))</f>
        <v>A</v>
      </c>
      <c r="F7" s="14" t="str">
        <f>IF(D7="",0,VLOOKUP($D7,Data!$D$4:$R$2000,Data!F$2-3,FALSE))</f>
        <v>GENERAL FUND</v>
      </c>
      <c r="G7" s="14" t="str">
        <f>IF(D7="",0,VLOOKUP($D7,Data!$D$4:$R$2000,Data!G$2-3,FALSE))</f>
        <v>1110</v>
      </c>
      <c r="H7" s="14" t="str">
        <f>IF(D7="",0,VLOOKUP($D7,Data!$D$4:$R$2000,Data!H$2-3,FALSE))</f>
        <v>COUNTY COURT</v>
      </c>
      <c r="I7" s="14" t="str">
        <f>IF(D7="",0,VLOOKUP($D7,Data!$D$4:$R$2000,Data!I$2-3,FALSE))</f>
        <v>1000</v>
      </c>
      <c r="J7" s="14" t="str">
        <f>IF(D7="",0,VLOOKUP($D7,Data!$D$4:$R$2000,Data!J$2-3,FALSE))</f>
        <v>PERSONAL SERVICES</v>
      </c>
      <c r="K7" s="15">
        <f>IF(D7="",0,SUMIFS(Data!M:M,Data!$G:$G,'Data (2)'!$G7,Data!$I:$I,'Data (2)'!$I7))</f>
        <v>241180</v>
      </c>
      <c r="L7" s="15">
        <f>IF(D7="",0,SUMIFS(Data!N:N,Data!$G:$G,'Data (2)'!$G7,Data!$I:$I,'Data (2)'!$I7))</f>
        <v>260837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259084.37</v>
      </c>
      <c r="O7" s="15">
        <f>IF(D7="",0,SUMIFS(Data!Q:Q,Data!$G:$G,'Data (2)'!$G7,Data!$I:$I,'Data (2)'!$I7))</f>
        <v>259084.37</v>
      </c>
      <c r="P7" s="15">
        <f>IF(D7="",0,SUMIFS(Data!R:R,Data!$G:$G,'Data (2)'!$G7,Data!$I:$I,'Data (2)'!$I7))</f>
        <v>242180</v>
      </c>
      <c r="Q7" s="4">
        <f t="shared" si="1"/>
        <v>-17904.369999999995</v>
      </c>
      <c r="R7" s="6">
        <f t="shared" si="2"/>
        <v>1.0742</v>
      </c>
      <c r="S7" s="4">
        <f t="shared" si="3"/>
        <v>1752.6300000000047</v>
      </c>
      <c r="T7" s="6">
        <f t="shared" si="4"/>
        <v>0.99329999999999996</v>
      </c>
      <c r="U7" s="4">
        <f t="shared" si="5"/>
        <v>-16904.369999999995</v>
      </c>
      <c r="V7" s="6">
        <f t="shared" si="6"/>
        <v>1.0698000000000001</v>
      </c>
    </row>
    <row r="8" spans="1:27" x14ac:dyDescent="0.2">
      <c r="A8">
        <f>IF(AND(ABS(Q8)&gt;Input!$A$8,ABS(1-R8)&gt;Input!$A$9),MAX($A$3:A7)+1,"")</f>
        <v>2</v>
      </c>
      <c r="B8">
        <f>IF(AND(ABS(S8)&gt;Input!$B$8,ABS(1-T8)&gt;Input!$B$9),MAX($B$3:B7)+1,"")</f>
        <v>1</v>
      </c>
      <c r="C8">
        <f>IF(AND(ABS(U8)&gt;Input!$C$8,ABS(1-V8)&gt;Input!$C$9),MAX($C$3:C7)+1,"")</f>
        <v>3</v>
      </c>
      <c r="D8">
        <f>IF((MAX($D$3:$D7)+1)&gt;Data!$D$1,"",MAX($D$3:$D7)+1)</f>
        <v>5</v>
      </c>
      <c r="E8" s="14" t="str">
        <f>IF(D8="",0,VLOOKUP($D8,Data!$D$4:$R$2000,Data!E$2-3,FALSE))</f>
        <v>A</v>
      </c>
      <c r="F8" s="14" t="str">
        <f>IF(D8="",0,VLOOKUP($D8,Data!$D$4:$R$2000,Data!F$2-3,FALSE))</f>
        <v>GENERAL FUND</v>
      </c>
      <c r="G8" s="14" t="str">
        <f>IF(D8="",0,VLOOKUP($D8,Data!$D$4:$R$2000,Data!G$2-3,FALSE))</f>
        <v>1110</v>
      </c>
      <c r="H8" s="14" t="str">
        <f>IF(D8="",0,VLOOKUP($D8,Data!$D$4:$R$2000,Data!H$2-3,FALSE))</f>
        <v>COUNTY COURT</v>
      </c>
      <c r="I8" s="14" t="str">
        <f>IF(D8="",0,VLOOKUP($D8,Data!$D$4:$R$2000,Data!I$2-3,FALSE))</f>
        <v>4000</v>
      </c>
      <c r="J8" s="14" t="str">
        <f>IF(D8="",0,VLOOKUP($D8,Data!$D$4:$R$2000,Data!J$2-3,FALSE))</f>
        <v>CONTRACTUAL EXPENSES</v>
      </c>
      <c r="K8" s="15">
        <f>IF(D8="",0,SUMIFS(Data!M:M,Data!$G:$G,'Data (2)'!$G8,Data!$I:$I,'Data (2)'!$I8))</f>
        <v>9740</v>
      </c>
      <c r="L8" s="15">
        <f>IF(D8="",0,SUMIFS(Data!N:N,Data!$G:$G,'Data (2)'!$G8,Data!$I:$I,'Data (2)'!$I8))</f>
        <v>4740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26154.28</v>
      </c>
      <c r="O8" s="15">
        <f>IF(D8="",0,SUMIFS(Data!Q:Q,Data!$G:$G,'Data (2)'!$G8,Data!$I:$I,'Data (2)'!$I8))</f>
        <v>26154.28</v>
      </c>
      <c r="P8" s="15">
        <f>IF(D8="",0,SUMIFS(Data!R:R,Data!$G:$G,'Data (2)'!$G8,Data!$I:$I,'Data (2)'!$I8))</f>
        <v>9740</v>
      </c>
      <c r="Q8" s="4">
        <f t="shared" si="1"/>
        <v>-16414.28</v>
      </c>
      <c r="R8" s="6">
        <f t="shared" si="2"/>
        <v>2.6852</v>
      </c>
      <c r="S8" s="4">
        <f t="shared" si="3"/>
        <v>-21414.28</v>
      </c>
      <c r="T8" s="6">
        <f t="shared" si="4"/>
        <v>5.5178000000000003</v>
      </c>
      <c r="U8" s="4">
        <f t="shared" si="5"/>
        <v>-16414.28</v>
      </c>
      <c r="V8" s="6">
        <f t="shared" si="6"/>
        <v>2.6852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A</v>
      </c>
      <c r="F9" s="14" t="str">
        <f>IF(D9="",0,VLOOKUP($D9,Data!$D$4:$R$2000,Data!F$2-3,FALSE))</f>
        <v>GENERAL FUND</v>
      </c>
      <c r="G9" s="14" t="str">
        <f>IF(D9="",0,VLOOKUP($D9,Data!$D$4:$R$2000,Data!G$2-3,FALSE))</f>
        <v>1135</v>
      </c>
      <c r="H9" s="14" t="str">
        <f>IF(D9="",0,VLOOKUP($D9,Data!$D$4:$R$2000,Data!H$2-3,FALSE))</f>
        <v>SUPREME COURT</v>
      </c>
      <c r="I9" s="14" t="str">
        <f>IF(D9="",0,VLOOKUP($D9,Data!$D$4:$R$2000,Data!I$2-3,FALSE))</f>
        <v>4000</v>
      </c>
      <c r="J9" s="14" t="str">
        <f>IF(D9="",0,VLOOKUP($D9,Data!$D$4:$R$2000,Data!J$2-3,FALSE))</f>
        <v>CONTRACTUAL EXPENSES</v>
      </c>
      <c r="K9" s="15">
        <f>IF(D9="",0,SUMIFS(Data!M:M,Data!$G:$G,'Data (2)'!$G9,Data!$I:$I,'Data (2)'!$I9))</f>
        <v>4500</v>
      </c>
      <c r="L9" s="15">
        <f>IF(D9="",0,SUMIFS(Data!N:N,Data!$G:$G,'Data (2)'!$G9,Data!$I:$I,'Data (2)'!$I9))</f>
        <v>1000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4500</v>
      </c>
      <c r="Q9" s="4">
        <f t="shared" si="1"/>
        <v>4500</v>
      </c>
      <c r="R9" s="6">
        <f t="shared" si="2"/>
        <v>0</v>
      </c>
      <c r="S9" s="4">
        <f t="shared" si="3"/>
        <v>1000</v>
      </c>
      <c r="T9" s="6">
        <f t="shared" si="4"/>
        <v>0</v>
      </c>
      <c r="U9" s="4">
        <f t="shared" si="5"/>
        <v>4500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3</v>
      </c>
      <c r="B10" t="str">
        <f>IF(AND(ABS(S10)&gt;Input!$B$8,ABS(1-T10)&gt;Input!$B$9),MAX($B$3:B9)+1,"")</f>
        <v/>
      </c>
      <c r="C10">
        <f>IF(AND(ABS(U10)&gt;Input!$C$8,ABS(1-V10)&gt;Input!$C$9),MAX($C$3:C9)+1,"")</f>
        <v>4</v>
      </c>
      <c r="D10">
        <f>IF((MAX($D$3:$D9)+1)&gt;Data!$D$1,"",MAX($D$3:$D9)+1)</f>
        <v>7</v>
      </c>
      <c r="E10" s="14" t="str">
        <f>IF(D10="",0,VLOOKUP($D10,Data!$D$4:$R$2000,Data!E$2-3,FALSE))</f>
        <v>A</v>
      </c>
      <c r="F10" s="14" t="str">
        <f>IF(D10="",0,VLOOKUP($D10,Data!$D$4:$R$2000,Data!F$2-3,FALSE))</f>
        <v>GENERAL FUND</v>
      </c>
      <c r="G10" s="14" t="str">
        <f>IF(D10="",0,VLOOKUP($D10,Data!$D$4:$R$2000,Data!G$2-3,FALSE))</f>
        <v>1165</v>
      </c>
      <c r="H10" s="14" t="str">
        <f>IF(D10="",0,VLOOKUP($D10,Data!$D$4:$R$2000,Data!H$2-3,FALSE))</f>
        <v>DISTRICT ATTORNEY</v>
      </c>
      <c r="I10" s="14" t="str">
        <f>IF(D10="",0,VLOOKUP($D10,Data!$D$4:$R$2000,Data!I$2-3,FALSE))</f>
        <v>1000</v>
      </c>
      <c r="J10" s="14" t="str">
        <f>IF(D10="",0,VLOOKUP($D10,Data!$D$4:$R$2000,Data!J$2-3,FALSE))</f>
        <v>PERSONAL SERVICES</v>
      </c>
      <c r="K10" s="15">
        <f>IF(D10="",0,SUMIFS(Data!M:M,Data!$G:$G,'Data (2)'!$G10,Data!$I:$I,'Data (2)'!$I10))</f>
        <v>400230</v>
      </c>
      <c r="L10" s="15">
        <f>IF(D10="",0,SUMIFS(Data!N:N,Data!$G:$G,'Data (2)'!$G10,Data!$I:$I,'Data (2)'!$I10))</f>
        <v>395055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385188.38</v>
      </c>
      <c r="O10" s="15">
        <f>IF(D10="",0,SUMIFS(Data!Q:Q,Data!$G:$G,'Data (2)'!$G10,Data!$I:$I,'Data (2)'!$I10))</f>
        <v>385188.38</v>
      </c>
      <c r="P10" s="15">
        <f>IF(D10="",0,SUMIFS(Data!R:R,Data!$G:$G,'Data (2)'!$G10,Data!$I:$I,'Data (2)'!$I10))</f>
        <v>400230</v>
      </c>
      <c r="Q10" s="4">
        <f t="shared" si="1"/>
        <v>15041.619999999995</v>
      </c>
      <c r="R10" s="6">
        <f t="shared" si="2"/>
        <v>0.96240000000000003</v>
      </c>
      <c r="S10" s="4">
        <f t="shared" si="3"/>
        <v>9866.6199999999953</v>
      </c>
      <c r="T10" s="6">
        <f t="shared" si="4"/>
        <v>0.97499999999999998</v>
      </c>
      <c r="U10" s="4">
        <f t="shared" si="5"/>
        <v>15041.619999999995</v>
      </c>
      <c r="V10" s="6">
        <f t="shared" si="6"/>
        <v>0.96240000000000003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>
        <f>IF((MAX($D$3:$D10)+1)&gt;Data!$D$1,"",MAX($D$3:$D10)+1)</f>
        <v>8</v>
      </c>
      <c r="E11" s="14" t="str">
        <f>IF(D11="",0,VLOOKUP($D11,Data!$D$4:$R$2000,Data!E$2-3,FALSE))</f>
        <v>A</v>
      </c>
      <c r="F11" s="14" t="str">
        <f>IF(D11="",0,VLOOKUP($D11,Data!$D$4:$R$2000,Data!F$2-3,FALSE))</f>
        <v>GENERAL FUND</v>
      </c>
      <c r="G11" s="14" t="str">
        <f>IF(D11="",0,VLOOKUP($D11,Data!$D$4:$R$2000,Data!G$2-3,FALSE))</f>
        <v>1165</v>
      </c>
      <c r="H11" s="14" t="str">
        <f>IF(D11="",0,VLOOKUP($D11,Data!$D$4:$R$2000,Data!H$2-3,FALSE))</f>
        <v>DISTRICT ATTORNEY</v>
      </c>
      <c r="I11" s="14" t="str">
        <f>IF(D11="",0,VLOOKUP($D11,Data!$D$4:$R$2000,Data!I$2-3,FALSE))</f>
        <v>2000</v>
      </c>
      <c r="J11" s="14" t="str">
        <f>IF(D11="",0,VLOOKUP($D11,Data!$D$4:$R$2000,Data!J$2-3,FALSE))</f>
        <v>EQUIPMENT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9059</v>
      </c>
      <c r="M11" s="15">
        <f>IF(D11="",0,SUMIFS(Data!O:O,Data!$G:$G,'Data (2)'!$G11,Data!$I:$I,'Data (2)'!$I11))</f>
        <v>2969.91</v>
      </c>
      <c r="N11" s="15">
        <f>IF(D11="",0,SUMIFS(Data!P:P,Data!$G:$G,'Data (2)'!$G11,Data!$I:$I,'Data (2)'!$I11))</f>
        <v>5953.77</v>
      </c>
      <c r="O11" s="15">
        <f>IF(D11="",0,SUMIFS(Data!Q:Q,Data!$G:$G,'Data (2)'!$G11,Data!$I:$I,'Data (2)'!$I11))</f>
        <v>5953.77</v>
      </c>
      <c r="P11" s="15">
        <f>IF(D11="",0,SUMIFS(Data!R:R,Data!$G:$G,'Data (2)'!$G11,Data!$I:$I,'Data (2)'!$I11))</f>
        <v>0</v>
      </c>
      <c r="Q11" s="4">
        <f t="shared" si="1"/>
        <v>-8923.68</v>
      </c>
      <c r="R11" s="6">
        <f t="shared" si="2"/>
        <v>0</v>
      </c>
      <c r="S11" s="4">
        <f t="shared" si="3"/>
        <v>135.31999999999971</v>
      </c>
      <c r="T11" s="6">
        <f t="shared" si="4"/>
        <v>0.98509999999999998</v>
      </c>
      <c r="U11" s="4">
        <f t="shared" si="5"/>
        <v>-8923.68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>
        <f>IF((MAX($D$3:$D11)+1)&gt;Data!$D$1,"",MAX($D$3:$D11)+1)</f>
        <v>9</v>
      </c>
      <c r="E12" s="14" t="str">
        <f>IF(D12="",0,VLOOKUP($D12,Data!$D$4:$R$2000,Data!E$2-3,FALSE))</f>
        <v>A</v>
      </c>
      <c r="F12" s="14" t="str">
        <f>IF(D12="",0,VLOOKUP($D12,Data!$D$4:$R$2000,Data!F$2-3,FALSE))</f>
        <v>GENERAL FUND</v>
      </c>
      <c r="G12" s="14" t="str">
        <f>IF(D12="",0,VLOOKUP($D12,Data!$D$4:$R$2000,Data!G$2-3,FALSE))</f>
        <v>1165</v>
      </c>
      <c r="H12" s="14" t="str">
        <f>IF(D12="",0,VLOOKUP($D12,Data!$D$4:$R$2000,Data!H$2-3,FALSE))</f>
        <v>DISTRICT ATTORNEY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20050</v>
      </c>
      <c r="L12" s="15">
        <f>IF(D12="",0,SUMIFS(Data!N:N,Data!$G:$G,'Data (2)'!$G12,Data!$I:$I,'Data (2)'!$I12))</f>
        <v>32450</v>
      </c>
      <c r="M12" s="15">
        <f>IF(D12="",0,SUMIFS(Data!O:O,Data!$G:$G,'Data (2)'!$G12,Data!$I:$I,'Data (2)'!$I12))</f>
        <v>1150</v>
      </c>
      <c r="N12" s="15">
        <f>IF(D12="",0,SUMIFS(Data!P:P,Data!$G:$G,'Data (2)'!$G12,Data!$I:$I,'Data (2)'!$I12))</f>
        <v>23160.9</v>
      </c>
      <c r="O12" s="15">
        <f>IF(D12="",0,SUMIFS(Data!Q:Q,Data!$G:$G,'Data (2)'!$G12,Data!$I:$I,'Data (2)'!$I12))</f>
        <v>23160.9</v>
      </c>
      <c r="P12" s="15">
        <f>IF(D12="",0,SUMIFS(Data!R:R,Data!$G:$G,'Data (2)'!$G12,Data!$I:$I,'Data (2)'!$I12))</f>
        <v>20050</v>
      </c>
      <c r="Q12" s="4">
        <f t="shared" si="1"/>
        <v>-4260.9000000000015</v>
      </c>
      <c r="R12" s="6">
        <f t="shared" si="2"/>
        <v>1.2124999999999999</v>
      </c>
      <c r="S12" s="4">
        <f t="shared" si="3"/>
        <v>8139.0999999999985</v>
      </c>
      <c r="T12" s="6">
        <f t="shared" si="4"/>
        <v>0.74919999999999998</v>
      </c>
      <c r="U12" s="4">
        <f t="shared" si="5"/>
        <v>-4260.9000000000015</v>
      </c>
      <c r="V12" s="6">
        <f t="shared" si="6"/>
        <v>1.2124999999999999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>
        <f>IF((MAX($D$3:$D12)+1)&gt;Data!$D$1,"",MAX($D$3:$D12)+1)</f>
        <v>10</v>
      </c>
      <c r="E13" s="14" t="str">
        <f>IF(D13="",0,VLOOKUP($D13,Data!$D$4:$R$2000,Data!E$2-3,FALSE))</f>
        <v>A</v>
      </c>
      <c r="F13" s="14" t="str">
        <f>IF(D13="",0,VLOOKUP($D13,Data!$D$4:$R$2000,Data!F$2-3,FALSE))</f>
        <v>GENERAL FUND</v>
      </c>
      <c r="G13" s="14" t="str">
        <f>IF(D13="",0,VLOOKUP($D13,Data!$D$4:$R$2000,Data!G$2-3,FALSE))</f>
        <v>1170</v>
      </c>
      <c r="H13" s="14" t="str">
        <f>IF(D13="",0,VLOOKUP($D13,Data!$D$4:$R$2000,Data!H$2-3,FALSE))</f>
        <v>LEGAL DEFENSE OF INDIGENTS</v>
      </c>
      <c r="I13" s="14" t="str">
        <f>IF(D13="",0,VLOOKUP($D13,Data!$D$4:$R$2000,Data!I$2-3,FALSE))</f>
        <v>1000</v>
      </c>
      <c r="J13" s="14" t="str">
        <f>IF(D13="",0,VLOOKUP($D13,Data!$D$4:$R$2000,Data!J$2-3,FALSE))</f>
        <v>PERSONAL SERVICES</v>
      </c>
      <c r="K13" s="15">
        <f>IF(D13="",0,SUMIFS(Data!M:M,Data!$G:$G,'Data (2)'!$G13,Data!$I:$I,'Data (2)'!$I13))</f>
        <v>14092</v>
      </c>
      <c r="L13" s="15">
        <f>IF(D13="",0,SUMIFS(Data!N:N,Data!$G:$G,'Data (2)'!$G13,Data!$I:$I,'Data (2)'!$I13))</f>
        <v>14092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14092</v>
      </c>
      <c r="O13" s="15">
        <f>IF(D13="",0,SUMIFS(Data!Q:Q,Data!$G:$G,'Data (2)'!$G13,Data!$I:$I,'Data (2)'!$I13))</f>
        <v>14092</v>
      </c>
      <c r="P13" s="15">
        <f>IF(D13="",0,SUMIFS(Data!R:R,Data!$G:$G,'Data (2)'!$G13,Data!$I:$I,'Data (2)'!$I13))</f>
        <v>14092</v>
      </c>
      <c r="Q13" s="4">
        <f t="shared" si="1"/>
        <v>0</v>
      </c>
      <c r="R13" s="6">
        <f t="shared" si="2"/>
        <v>1</v>
      </c>
      <c r="S13" s="4">
        <f t="shared" si="3"/>
        <v>0</v>
      </c>
      <c r="T13" s="6">
        <f t="shared" si="4"/>
        <v>1</v>
      </c>
      <c r="U13" s="4">
        <f t="shared" si="5"/>
        <v>0</v>
      </c>
      <c r="V13" s="6">
        <f t="shared" si="6"/>
        <v>1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>
        <f>IF((MAX($D$3:$D13)+1)&gt;Data!$D$1,"",MAX($D$3:$D13)+1)</f>
        <v>11</v>
      </c>
      <c r="E14" s="14" t="str">
        <f>IF(D14="",0,VLOOKUP($D14,Data!$D$4:$R$2000,Data!E$2-3,FALSE))</f>
        <v>A</v>
      </c>
      <c r="F14" s="14" t="str">
        <f>IF(D14="",0,VLOOKUP($D14,Data!$D$4:$R$2000,Data!F$2-3,FALSE))</f>
        <v>GENERAL FUND</v>
      </c>
      <c r="G14" s="14" t="str">
        <f>IF(D14="",0,VLOOKUP($D14,Data!$D$4:$R$2000,Data!G$2-3,FALSE))</f>
        <v>1170</v>
      </c>
      <c r="H14" s="14" t="str">
        <f>IF(D14="",0,VLOOKUP($D14,Data!$D$4:$R$2000,Data!H$2-3,FALSE))</f>
        <v>LEGAL DEFENSE OF INDIGENTS</v>
      </c>
      <c r="I14" s="14" t="str">
        <f>IF(D14="",0,VLOOKUP($D14,Data!$D$4:$R$2000,Data!I$2-3,FALSE))</f>
        <v>2000</v>
      </c>
      <c r="J14" s="14" t="str">
        <f>IF(D14="",0,VLOOKUP($D14,Data!$D$4:$R$2000,Data!J$2-3,FALSE))</f>
        <v>EQUIPMENT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>
        <f>IF(AND(ABS(Q15)&gt;Input!$A$8,ABS(1-R15)&gt;Input!$A$9),MAX($A$3:A14)+1,"")</f>
        <v>4</v>
      </c>
      <c r="B15">
        <f>IF(AND(ABS(S15)&gt;Input!$B$8,ABS(1-T15)&gt;Input!$B$9),MAX($B$3:B14)+1,"")</f>
        <v>2</v>
      </c>
      <c r="C15">
        <f>IF(AND(ABS(U15)&gt;Input!$C$8,ABS(1-V15)&gt;Input!$C$9),MAX($C$3:C14)+1,"")</f>
        <v>5</v>
      </c>
      <c r="D15">
        <f>IF((MAX($D$3:$D14)+1)&gt;Data!$D$1,"",MAX($D$3:$D14)+1)</f>
        <v>12</v>
      </c>
      <c r="E15" s="14" t="str">
        <f>IF(D15="",0,VLOOKUP($D15,Data!$D$4:$R$2000,Data!E$2-3,FALSE))</f>
        <v>A</v>
      </c>
      <c r="F15" s="14" t="str">
        <f>IF(D15="",0,VLOOKUP($D15,Data!$D$4:$R$2000,Data!F$2-3,FALSE))</f>
        <v>GENERAL FUND</v>
      </c>
      <c r="G15" s="14" t="str">
        <f>IF(D15="",0,VLOOKUP($D15,Data!$D$4:$R$2000,Data!G$2-3,FALSE))</f>
        <v>1170</v>
      </c>
      <c r="H15" s="14" t="str">
        <f>IF(D15="",0,VLOOKUP($D15,Data!$D$4:$R$2000,Data!H$2-3,FALSE))</f>
        <v>LEGAL DEFENSE OF INDIGENTS</v>
      </c>
      <c r="I15" s="14" t="str">
        <f>IF(D15="",0,VLOOKUP($D15,Data!$D$4:$R$2000,Data!I$2-3,FALSE))</f>
        <v>4000</v>
      </c>
      <c r="J15" s="14" t="str">
        <f>IF(D15="",0,VLOOKUP($D15,Data!$D$4:$R$2000,Data!J$2-3,FALSE))</f>
        <v>CONTRACTUAL EXPENSES</v>
      </c>
      <c r="K15" s="15">
        <f>IF(D15="",0,SUMIFS(Data!M:M,Data!$G:$G,'Data (2)'!$G15,Data!$I:$I,'Data (2)'!$I15))</f>
        <v>515660</v>
      </c>
      <c r="L15" s="15">
        <f>IF(D15="",0,SUMIFS(Data!N:N,Data!$G:$G,'Data (2)'!$G15,Data!$I:$I,'Data (2)'!$I15))</f>
        <v>515660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423462.8</v>
      </c>
      <c r="O15" s="15">
        <f>IF(D15="",0,SUMIFS(Data!Q:Q,Data!$G:$G,'Data (2)'!$G15,Data!$I:$I,'Data (2)'!$I15))</f>
        <v>423462.8</v>
      </c>
      <c r="P15" s="15">
        <f>IF(D15="",0,SUMIFS(Data!R:R,Data!$G:$G,'Data (2)'!$G15,Data!$I:$I,'Data (2)'!$I15))</f>
        <v>536660</v>
      </c>
      <c r="Q15" s="4">
        <f t="shared" si="1"/>
        <v>92197.200000000012</v>
      </c>
      <c r="R15" s="6">
        <f t="shared" si="2"/>
        <v>0.82120000000000004</v>
      </c>
      <c r="S15" s="4">
        <f t="shared" si="3"/>
        <v>92197.200000000012</v>
      </c>
      <c r="T15" s="6">
        <f t="shared" si="4"/>
        <v>0.82120000000000004</v>
      </c>
      <c r="U15" s="4">
        <f t="shared" si="5"/>
        <v>113197.20000000001</v>
      </c>
      <c r="V15" s="6">
        <f t="shared" si="6"/>
        <v>0.78910000000000002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>
        <f>IF((MAX($D$3:$D15)+1)&gt;Data!$D$1,"",MAX($D$3:$D15)+1)</f>
        <v>13</v>
      </c>
      <c r="E16" s="14" t="str">
        <f>IF(D16="",0,VLOOKUP($D16,Data!$D$4:$R$2000,Data!E$2-3,FALSE))</f>
        <v>A</v>
      </c>
      <c r="F16" s="14" t="str">
        <f>IF(D16="",0,VLOOKUP($D16,Data!$D$4:$R$2000,Data!F$2-3,FALSE))</f>
        <v>GENERAL FUND</v>
      </c>
      <c r="G16" s="14" t="str">
        <f>IF(D16="",0,VLOOKUP($D16,Data!$D$4:$R$2000,Data!G$2-3,FALSE))</f>
        <v>1180</v>
      </c>
      <c r="H16" s="14" t="str">
        <f>IF(D16="",0,VLOOKUP($D16,Data!$D$4:$R$2000,Data!H$2-3,FALSE))</f>
        <v>TOWN JUSTICES</v>
      </c>
      <c r="I16" s="14" t="str">
        <f>IF(D16="",0,VLOOKUP($D16,Data!$D$4:$R$2000,Data!I$2-3,FALSE))</f>
        <v>4000</v>
      </c>
      <c r="J16" s="14" t="str">
        <f>IF(D16="",0,VLOOKUP($D16,Data!$D$4:$R$2000,Data!J$2-3,FALSE))</f>
        <v>CONTRACTUAL EXPENSES</v>
      </c>
      <c r="K16" s="15">
        <f>IF(D16="",0,SUMIFS(Data!M:M,Data!$G:$G,'Data (2)'!$G16,Data!$I:$I,'Data (2)'!$I16))</f>
        <v>1500</v>
      </c>
      <c r="L16" s="15">
        <f>IF(D16="",0,SUMIFS(Data!N:N,Data!$G:$G,'Data (2)'!$G16,Data!$I:$I,'Data (2)'!$I16))</f>
        <v>1500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850</v>
      </c>
      <c r="O16" s="15">
        <f>IF(D16="",0,SUMIFS(Data!Q:Q,Data!$G:$G,'Data (2)'!$G16,Data!$I:$I,'Data (2)'!$I16))</f>
        <v>850</v>
      </c>
      <c r="P16" s="15">
        <f>IF(D16="",0,SUMIFS(Data!R:R,Data!$G:$G,'Data (2)'!$G16,Data!$I:$I,'Data (2)'!$I16))</f>
        <v>1500</v>
      </c>
      <c r="Q16" s="4">
        <f t="shared" si="1"/>
        <v>650</v>
      </c>
      <c r="R16" s="6">
        <f t="shared" si="2"/>
        <v>0.56669999999999998</v>
      </c>
      <c r="S16" s="4">
        <f t="shared" si="3"/>
        <v>650</v>
      </c>
      <c r="T16" s="6">
        <f t="shared" si="4"/>
        <v>0.56669999999999998</v>
      </c>
      <c r="U16" s="4">
        <f t="shared" si="5"/>
        <v>650</v>
      </c>
      <c r="V16" s="6">
        <f t="shared" si="6"/>
        <v>0.56669999999999998</v>
      </c>
    </row>
    <row r="17" spans="1:22" x14ac:dyDescent="0.2">
      <c r="A17">
        <f>IF(AND(ABS(Q17)&gt;Input!$A$8,ABS(1-R17)&gt;Input!$A$9),MAX($A$3:A16)+1,"")</f>
        <v>5</v>
      </c>
      <c r="B17">
        <f>IF(AND(ABS(S17)&gt;Input!$B$8,ABS(1-T17)&gt;Input!$B$9),MAX($B$3:B16)+1,"")</f>
        <v>3</v>
      </c>
      <c r="C17">
        <f>IF(AND(ABS(U17)&gt;Input!$C$8,ABS(1-V17)&gt;Input!$C$9),MAX($C$3:C16)+1,"")</f>
        <v>6</v>
      </c>
      <c r="D17">
        <f>IF((MAX($D$3:$D16)+1)&gt;Data!$D$1,"",MAX($D$3:$D16)+1)</f>
        <v>14</v>
      </c>
      <c r="E17" s="14" t="str">
        <f>IF(D17="",0,VLOOKUP($D17,Data!$D$4:$R$2000,Data!E$2-3,FALSE))</f>
        <v>A</v>
      </c>
      <c r="F17" s="14" t="str">
        <f>IF(D17="",0,VLOOKUP($D17,Data!$D$4:$R$2000,Data!F$2-3,FALSE))</f>
        <v>GENERAL FUND</v>
      </c>
      <c r="G17" s="14" t="str">
        <f>IF(D17="",0,VLOOKUP($D17,Data!$D$4:$R$2000,Data!G$2-3,FALSE))</f>
        <v>1185</v>
      </c>
      <c r="H17" s="14" t="str">
        <f>IF(D17="",0,VLOOKUP($D17,Data!$D$4:$R$2000,Data!H$2-3,FALSE))</f>
        <v>CORONERS &amp; MEDICAL EXAMINERS</v>
      </c>
      <c r="I17" s="14" t="str">
        <f>IF(D17="",0,VLOOKUP($D17,Data!$D$4:$R$2000,Data!I$2-3,FALSE))</f>
        <v>4000</v>
      </c>
      <c r="J17" s="14" t="str">
        <f>IF(D17="",0,VLOOKUP($D17,Data!$D$4:$R$2000,Data!J$2-3,FALSE))</f>
        <v>CONTRACTUAL EXPENSES</v>
      </c>
      <c r="K17" s="15">
        <f>IF(D17="",0,SUMIFS(Data!M:M,Data!$G:$G,'Data (2)'!$G17,Data!$I:$I,'Data (2)'!$I17))</f>
        <v>35000</v>
      </c>
      <c r="L17" s="15">
        <f>IF(D17="",0,SUMIFS(Data!N:N,Data!$G:$G,'Data (2)'!$G17,Data!$I:$I,'Data (2)'!$I17))</f>
        <v>61500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114618.49</v>
      </c>
      <c r="O17" s="15">
        <f>IF(D17="",0,SUMIFS(Data!Q:Q,Data!$G:$G,'Data (2)'!$G17,Data!$I:$I,'Data (2)'!$I17))</f>
        <v>114618.49</v>
      </c>
      <c r="P17" s="15">
        <f>IF(D17="",0,SUMIFS(Data!R:R,Data!$G:$G,'Data (2)'!$G17,Data!$I:$I,'Data (2)'!$I17))</f>
        <v>35000</v>
      </c>
      <c r="Q17" s="4">
        <f t="shared" si="1"/>
        <v>-79618.490000000005</v>
      </c>
      <c r="R17" s="6">
        <f t="shared" si="2"/>
        <v>3.2747999999999999</v>
      </c>
      <c r="S17" s="4">
        <f t="shared" si="3"/>
        <v>-53118.490000000005</v>
      </c>
      <c r="T17" s="6">
        <f t="shared" si="4"/>
        <v>1.8636999999999999</v>
      </c>
      <c r="U17" s="4">
        <f t="shared" si="5"/>
        <v>-79618.490000000005</v>
      </c>
      <c r="V17" s="6">
        <f t="shared" si="6"/>
        <v>3.2747999999999999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A</v>
      </c>
      <c r="F18" s="14" t="str">
        <f>IF(D18="",0,VLOOKUP($D18,Data!$D$4:$R$2000,Data!F$2-3,FALSE))</f>
        <v>GENERAL FUND</v>
      </c>
      <c r="G18" s="14" t="str">
        <f>IF(D18="",0,VLOOKUP($D18,Data!$D$4:$R$2000,Data!G$2-3,FALSE))</f>
        <v>1230</v>
      </c>
      <c r="H18" s="14" t="str">
        <f>IF(D18="",0,VLOOKUP($D18,Data!$D$4:$R$2000,Data!H$2-3,FALSE))</f>
        <v>COUNTY ADMINISTRATOR</v>
      </c>
      <c r="I18" s="14" t="str">
        <f>IF(D18="",0,VLOOKUP($D18,Data!$D$4:$R$2000,Data!I$2-3,FALSE))</f>
        <v>1000</v>
      </c>
      <c r="J18" s="14" t="str">
        <f>IF(D18="",0,VLOOKUP($D18,Data!$D$4:$R$2000,Data!J$2-3,FALSE))</f>
        <v>PERSONAL SERVICES</v>
      </c>
      <c r="K18" s="15">
        <f>IF(D18="",0,SUMIFS(Data!M:M,Data!$G:$G,'Data (2)'!$G18,Data!$I:$I,'Data (2)'!$I18))</f>
        <v>157639</v>
      </c>
      <c r="L18" s="15">
        <f>IF(D18="",0,SUMIFS(Data!N:N,Data!$G:$G,'Data (2)'!$G18,Data!$I:$I,'Data (2)'!$I18))</f>
        <v>157639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157639</v>
      </c>
      <c r="O18" s="15">
        <f>IF(D18="",0,SUMIFS(Data!Q:Q,Data!$G:$G,'Data (2)'!$G18,Data!$I:$I,'Data (2)'!$I18))</f>
        <v>157639</v>
      </c>
      <c r="P18" s="15">
        <f>IF(D18="",0,SUMIFS(Data!R:R,Data!$G:$G,'Data (2)'!$G18,Data!$I:$I,'Data (2)'!$I18))</f>
        <v>157639</v>
      </c>
      <c r="Q18" s="4">
        <f t="shared" si="1"/>
        <v>0</v>
      </c>
      <c r="R18" s="6">
        <f t="shared" si="2"/>
        <v>1</v>
      </c>
      <c r="S18" s="4">
        <f t="shared" si="3"/>
        <v>0</v>
      </c>
      <c r="T18" s="6">
        <f t="shared" si="4"/>
        <v>1</v>
      </c>
      <c r="U18" s="4">
        <f t="shared" si="5"/>
        <v>0</v>
      </c>
      <c r="V18" s="6">
        <f t="shared" si="6"/>
        <v>1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>
        <f>IF((MAX($D$3:$D18)+1)&gt;Data!$D$1,"",MAX($D$3:$D18)+1)</f>
        <v>16</v>
      </c>
      <c r="E19" s="14" t="str">
        <f>IF(D19="",0,VLOOKUP($D19,Data!$D$4:$R$2000,Data!E$2-3,FALSE))</f>
        <v>A</v>
      </c>
      <c r="F19" s="14" t="str">
        <f>IF(D19="",0,VLOOKUP($D19,Data!$D$4:$R$2000,Data!F$2-3,FALSE))</f>
        <v>GENERAL FUND</v>
      </c>
      <c r="G19" s="14" t="str">
        <f>IF(D19="",0,VLOOKUP($D19,Data!$D$4:$R$2000,Data!G$2-3,FALSE))</f>
        <v>1230</v>
      </c>
      <c r="H19" s="14" t="str">
        <f>IF(D19="",0,VLOOKUP($D19,Data!$D$4:$R$2000,Data!H$2-3,FALSE))</f>
        <v>COUNTY ADMINISTRATOR</v>
      </c>
      <c r="I19" s="14" t="str">
        <f>IF(D19="",0,VLOOKUP($D19,Data!$D$4:$R$2000,Data!I$2-3,FALSE))</f>
        <v>2000</v>
      </c>
      <c r="J19" s="14" t="str">
        <f>IF(D19="",0,VLOOKUP($D19,Data!$D$4:$R$2000,Data!J$2-3,FALSE))</f>
        <v>EQUIPMENT</v>
      </c>
      <c r="K19" s="15">
        <f>IF(D19="",0,SUMIFS(Data!M:M,Data!$G:$G,'Data (2)'!$G19,Data!$I:$I,'Data (2)'!$I19))</f>
        <v>2500</v>
      </c>
      <c r="L19" s="15">
        <f>IF(D19="",0,SUMIFS(Data!N:N,Data!$G:$G,'Data (2)'!$G19,Data!$I:$I,'Data (2)'!$I19))</f>
        <v>2100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1900</v>
      </c>
      <c r="O19" s="15">
        <f>IF(D19="",0,SUMIFS(Data!Q:Q,Data!$G:$G,'Data (2)'!$G19,Data!$I:$I,'Data (2)'!$I19))</f>
        <v>1900</v>
      </c>
      <c r="P19" s="15">
        <f>IF(D19="",0,SUMIFS(Data!R:R,Data!$G:$G,'Data (2)'!$G19,Data!$I:$I,'Data (2)'!$I19))</f>
        <v>3000</v>
      </c>
      <c r="Q19" s="4">
        <f t="shared" si="1"/>
        <v>600</v>
      </c>
      <c r="R19" s="6">
        <f t="shared" si="2"/>
        <v>0.76</v>
      </c>
      <c r="S19" s="4">
        <f t="shared" si="3"/>
        <v>200</v>
      </c>
      <c r="T19" s="6">
        <f t="shared" si="4"/>
        <v>0.90480000000000005</v>
      </c>
      <c r="U19" s="4">
        <f t="shared" si="5"/>
        <v>1100</v>
      </c>
      <c r="V19" s="6">
        <f t="shared" si="6"/>
        <v>0.63329999999999997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A</v>
      </c>
      <c r="F20" s="14" t="str">
        <f>IF(D20="",0,VLOOKUP($D20,Data!$D$4:$R$2000,Data!F$2-3,FALSE))</f>
        <v>GENERAL FUND</v>
      </c>
      <c r="G20" s="14" t="str">
        <f>IF(D20="",0,VLOOKUP($D20,Data!$D$4:$R$2000,Data!G$2-3,FALSE))</f>
        <v>1230</v>
      </c>
      <c r="H20" s="14" t="str">
        <f>IF(D20="",0,VLOOKUP($D20,Data!$D$4:$R$2000,Data!H$2-3,FALSE))</f>
        <v>COUNTY ADMINISTRATOR</v>
      </c>
      <c r="I20" s="14" t="str">
        <f>IF(D20="",0,VLOOKUP($D20,Data!$D$4:$R$2000,Data!I$2-3,FALSE))</f>
        <v>4000</v>
      </c>
      <c r="J20" s="14" t="str">
        <f>IF(D20="",0,VLOOKUP($D20,Data!$D$4:$R$2000,Data!J$2-3,FALSE))</f>
        <v>CONTRACTUAL EXPENSES</v>
      </c>
      <c r="K20" s="15">
        <f>IF(D20="",0,SUMIFS(Data!M:M,Data!$G:$G,'Data (2)'!$G20,Data!$I:$I,'Data (2)'!$I20))</f>
        <v>1500</v>
      </c>
      <c r="L20" s="15">
        <f>IF(D20="",0,SUMIFS(Data!N:N,Data!$G:$G,'Data (2)'!$G20,Data!$I:$I,'Data (2)'!$I20))</f>
        <v>3398.95</v>
      </c>
      <c r="M20" s="15">
        <f>IF(D20="",0,SUMIFS(Data!O:O,Data!$G:$G,'Data (2)'!$G20,Data!$I:$I,'Data (2)'!$I20))</f>
        <v>327</v>
      </c>
      <c r="N20" s="15">
        <f>IF(D20="",0,SUMIFS(Data!P:P,Data!$G:$G,'Data (2)'!$G20,Data!$I:$I,'Data (2)'!$I20))</f>
        <v>2318.92</v>
      </c>
      <c r="O20" s="15">
        <f>IF(D20="",0,SUMIFS(Data!Q:Q,Data!$G:$G,'Data (2)'!$G20,Data!$I:$I,'Data (2)'!$I20))</f>
        <v>2318.92</v>
      </c>
      <c r="P20" s="15">
        <f>IF(D20="",0,SUMIFS(Data!R:R,Data!$G:$G,'Data (2)'!$G20,Data!$I:$I,'Data (2)'!$I20))</f>
        <v>2500</v>
      </c>
      <c r="Q20" s="4">
        <f t="shared" si="1"/>
        <v>-1145.92</v>
      </c>
      <c r="R20" s="6">
        <f t="shared" si="2"/>
        <v>1.7639</v>
      </c>
      <c r="S20" s="4">
        <f t="shared" si="3"/>
        <v>753.02999999999975</v>
      </c>
      <c r="T20" s="6">
        <f t="shared" si="4"/>
        <v>0.77849999999999997</v>
      </c>
      <c r="U20" s="4">
        <f t="shared" si="5"/>
        <v>-145.92000000000007</v>
      </c>
      <c r="V20" s="6">
        <f t="shared" si="6"/>
        <v>1.0584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>
        <f>IF((MAX($D$3:$D20)+1)&gt;Data!$D$1,"",MAX($D$3:$D20)+1)</f>
        <v>18</v>
      </c>
      <c r="E21" s="14" t="str">
        <f>IF(D21="",0,VLOOKUP($D21,Data!$D$4:$R$2000,Data!E$2-3,FALSE))</f>
        <v>A</v>
      </c>
      <c r="F21" s="14" t="str">
        <f>IF(D21="",0,VLOOKUP($D21,Data!$D$4:$R$2000,Data!F$2-3,FALSE))</f>
        <v>GENERAL FUND</v>
      </c>
      <c r="G21" s="14" t="str">
        <f>IF(D21="",0,VLOOKUP($D21,Data!$D$4:$R$2000,Data!G$2-3,FALSE))</f>
        <v>1320</v>
      </c>
      <c r="H21" s="14" t="str">
        <f>IF(D21="",0,VLOOKUP($D21,Data!$D$4:$R$2000,Data!H$2-3,FALSE))</f>
        <v>AUDITOR</v>
      </c>
      <c r="I21" s="14" t="str">
        <f>IF(D21="",0,VLOOKUP($D21,Data!$D$4:$R$2000,Data!I$2-3,FALSE))</f>
        <v>4000</v>
      </c>
      <c r="J21" s="14" t="str">
        <f>IF(D21="",0,VLOOKUP($D21,Data!$D$4:$R$2000,Data!J$2-3,FALSE))</f>
        <v>CONTRACTUAL EXPENSES</v>
      </c>
      <c r="K21" s="15">
        <f>IF(D21="",0,SUMIFS(Data!M:M,Data!$G:$G,'Data (2)'!$G21,Data!$I:$I,'Data (2)'!$I21))</f>
        <v>400</v>
      </c>
      <c r="L21" s="15">
        <f>IF(D21="",0,SUMIFS(Data!N:N,Data!$G:$G,'Data (2)'!$G21,Data!$I:$I,'Data (2)'!$I21))</f>
        <v>400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400</v>
      </c>
      <c r="O21" s="15">
        <f>IF(D21="",0,SUMIFS(Data!Q:Q,Data!$G:$G,'Data (2)'!$G21,Data!$I:$I,'Data (2)'!$I21))</f>
        <v>400</v>
      </c>
      <c r="P21" s="15">
        <f>IF(D21="",0,SUMIFS(Data!R:R,Data!$G:$G,'Data (2)'!$G21,Data!$I:$I,'Data (2)'!$I21))</f>
        <v>400</v>
      </c>
      <c r="Q21" s="4">
        <f t="shared" si="1"/>
        <v>0</v>
      </c>
      <c r="R21" s="6">
        <f t="shared" si="2"/>
        <v>1</v>
      </c>
      <c r="S21" s="4">
        <f t="shared" si="3"/>
        <v>0</v>
      </c>
      <c r="T21" s="6">
        <f t="shared" si="4"/>
        <v>1</v>
      </c>
      <c r="U21" s="4">
        <f t="shared" si="5"/>
        <v>0</v>
      </c>
      <c r="V21" s="6">
        <f t="shared" si="6"/>
        <v>1</v>
      </c>
    </row>
    <row r="22" spans="1:22" x14ac:dyDescent="0.2">
      <c r="A22" t="str">
        <f>IF(AND(ABS(Q22)&gt;Input!$A$8,ABS(1-R22)&gt;Input!$A$9),MAX($A$3:A21)+1,"")</f>
        <v/>
      </c>
      <c r="B22">
        <f>IF(AND(ABS(S22)&gt;Input!$B$8,ABS(1-T22)&gt;Input!$B$9),MAX($B$3:B21)+1,"")</f>
        <v>4</v>
      </c>
      <c r="C22" t="str">
        <f>IF(AND(ABS(U22)&gt;Input!$C$8,ABS(1-V22)&gt;Input!$C$9),MAX($C$3:C21)+1,"")</f>
        <v/>
      </c>
      <c r="D22">
        <f>IF((MAX($D$3:$D21)+1)&gt;Data!$D$1,"",MAX($D$3:$D21)+1)</f>
        <v>19</v>
      </c>
      <c r="E22" s="14" t="str">
        <f>IF(D22="",0,VLOOKUP($D22,Data!$D$4:$R$2000,Data!E$2-3,FALSE))</f>
        <v>A</v>
      </c>
      <c r="F22" s="14" t="str">
        <f>IF(D22="",0,VLOOKUP($D22,Data!$D$4:$R$2000,Data!F$2-3,FALSE))</f>
        <v>GENERAL FUND</v>
      </c>
      <c r="G22" s="14" t="str">
        <f>IF(D22="",0,VLOOKUP($D22,Data!$D$4:$R$2000,Data!G$2-3,FALSE))</f>
        <v>1325</v>
      </c>
      <c r="H22" s="14" t="str">
        <f>IF(D22="",0,VLOOKUP($D22,Data!$D$4:$R$2000,Data!H$2-3,FALSE))</f>
        <v>TREASURER</v>
      </c>
      <c r="I22" s="14" t="str">
        <f>IF(D22="",0,VLOOKUP($D22,Data!$D$4:$R$2000,Data!I$2-3,FALSE))</f>
        <v>1000</v>
      </c>
      <c r="J22" s="14" t="str">
        <f>IF(D22="",0,VLOOKUP($D22,Data!$D$4:$R$2000,Data!J$2-3,FALSE))</f>
        <v>PERSONAL SERVICES</v>
      </c>
      <c r="K22" s="15">
        <f>IF(D22="",0,SUMIFS(Data!M:M,Data!$G:$G,'Data (2)'!$G22,Data!$I:$I,'Data (2)'!$I22))</f>
        <v>516384</v>
      </c>
      <c r="L22" s="15">
        <f>IF(D22="",0,SUMIFS(Data!N:N,Data!$G:$G,'Data (2)'!$G22,Data!$I:$I,'Data (2)'!$I22))</f>
        <v>482373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475517.69999999995</v>
      </c>
      <c r="O22" s="15">
        <f>IF(D22="",0,SUMIFS(Data!Q:Q,Data!$G:$G,'Data (2)'!$G22,Data!$I:$I,'Data (2)'!$I22))</f>
        <v>509528.69999999995</v>
      </c>
      <c r="P22" s="15">
        <f>IF(D22="",0,SUMIFS(Data!R:R,Data!$G:$G,'Data (2)'!$G22,Data!$I:$I,'Data (2)'!$I22))</f>
        <v>517384</v>
      </c>
      <c r="Q22" s="4">
        <f t="shared" si="1"/>
        <v>6855.3000000000466</v>
      </c>
      <c r="R22" s="6">
        <f t="shared" si="2"/>
        <v>0.98670000000000002</v>
      </c>
      <c r="S22" s="4">
        <f t="shared" si="3"/>
        <v>-27155.699999999953</v>
      </c>
      <c r="T22" s="6">
        <f t="shared" si="4"/>
        <v>1.0563</v>
      </c>
      <c r="U22" s="4">
        <f t="shared" si="5"/>
        <v>7855.3000000000466</v>
      </c>
      <c r="V22" s="6">
        <f t="shared" si="6"/>
        <v>0.98480000000000001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>
        <f>IF((MAX($D$3:$D22)+1)&gt;Data!$D$1,"",MAX($D$3:$D22)+1)</f>
        <v>20</v>
      </c>
      <c r="E23" s="14" t="str">
        <f>IF(D23="",0,VLOOKUP($D23,Data!$D$4:$R$2000,Data!E$2-3,FALSE))</f>
        <v>A</v>
      </c>
      <c r="F23" s="14" t="str">
        <f>IF(D23="",0,VLOOKUP($D23,Data!$D$4:$R$2000,Data!F$2-3,FALSE))</f>
        <v>GENERAL FUND</v>
      </c>
      <c r="G23" s="14" t="str">
        <f>IF(D23="",0,VLOOKUP($D23,Data!$D$4:$R$2000,Data!G$2-3,FALSE))</f>
        <v>1325</v>
      </c>
      <c r="H23" s="14" t="str">
        <f>IF(D23="",0,VLOOKUP($D23,Data!$D$4:$R$2000,Data!H$2-3,FALSE))</f>
        <v>TREASURER</v>
      </c>
      <c r="I23" s="14" t="str">
        <f>IF(D23="",0,VLOOKUP($D23,Data!$D$4:$R$2000,Data!I$2-3,FALSE))</f>
        <v>2000</v>
      </c>
      <c r="J23" s="14" t="str">
        <f>IF(D23="",0,VLOOKUP($D23,Data!$D$4:$R$2000,Data!J$2-3,FALSE))</f>
        <v>EQUIPMENT</v>
      </c>
      <c r="K23" s="15">
        <f>IF(D23="",0,SUMIFS(Data!M:M,Data!$G:$G,'Data (2)'!$G23,Data!$I:$I,'Data (2)'!$I23))</f>
        <v>3200</v>
      </c>
      <c r="L23" s="15">
        <f>IF(D23="",0,SUMIFS(Data!N:N,Data!$G:$G,'Data (2)'!$G23,Data!$I:$I,'Data (2)'!$I23))</f>
        <v>3200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2786.29</v>
      </c>
      <c r="O23" s="15">
        <f>IF(D23="",0,SUMIFS(Data!Q:Q,Data!$G:$G,'Data (2)'!$G23,Data!$I:$I,'Data (2)'!$I23))</f>
        <v>2786.29</v>
      </c>
      <c r="P23" s="15">
        <f>IF(D23="",0,SUMIFS(Data!R:R,Data!$G:$G,'Data (2)'!$G23,Data!$I:$I,'Data (2)'!$I23))</f>
        <v>3200</v>
      </c>
      <c r="Q23" s="4">
        <f t="shared" si="1"/>
        <v>413.71000000000004</v>
      </c>
      <c r="R23" s="6">
        <f t="shared" si="2"/>
        <v>0.87070000000000003</v>
      </c>
      <c r="S23" s="4">
        <f t="shared" si="3"/>
        <v>413.71000000000004</v>
      </c>
      <c r="T23" s="6">
        <f t="shared" si="4"/>
        <v>0.87070000000000003</v>
      </c>
      <c r="U23" s="4">
        <f t="shared" si="5"/>
        <v>413.71000000000004</v>
      </c>
      <c r="V23" s="6">
        <f t="shared" si="6"/>
        <v>0.87070000000000003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>
        <f>IF((MAX($D$3:$D23)+1)&gt;Data!$D$1,"",MAX($D$3:$D23)+1)</f>
        <v>21</v>
      </c>
      <c r="E24" s="14" t="str">
        <f>IF(D24="",0,VLOOKUP($D24,Data!$D$4:$R$2000,Data!E$2-3,FALSE))</f>
        <v>A</v>
      </c>
      <c r="F24" s="14" t="str">
        <f>IF(D24="",0,VLOOKUP($D24,Data!$D$4:$R$2000,Data!F$2-3,FALSE))</f>
        <v>GENERAL FUND</v>
      </c>
      <c r="G24" s="14" t="str">
        <f>IF(D24="",0,VLOOKUP($D24,Data!$D$4:$R$2000,Data!G$2-3,FALSE))</f>
        <v>1325</v>
      </c>
      <c r="H24" s="14" t="str">
        <f>IF(D24="",0,VLOOKUP($D24,Data!$D$4:$R$2000,Data!H$2-3,FALSE))</f>
        <v>TREASURER</v>
      </c>
      <c r="I24" s="14" t="str">
        <f>IF(D24="",0,VLOOKUP($D24,Data!$D$4:$R$2000,Data!I$2-3,FALSE))</f>
        <v>4000</v>
      </c>
      <c r="J24" s="14" t="str">
        <f>IF(D24="",0,VLOOKUP($D24,Data!$D$4:$R$2000,Data!J$2-3,FALSE))</f>
        <v>CONTRACTUAL EXPENSES</v>
      </c>
      <c r="K24" s="15">
        <f>IF(D24="",0,SUMIFS(Data!M:M,Data!$G:$G,'Data (2)'!$G24,Data!$I:$I,'Data (2)'!$I24))</f>
        <v>64600</v>
      </c>
      <c r="L24" s="15">
        <f>IF(D24="",0,SUMIFS(Data!N:N,Data!$G:$G,'Data (2)'!$G24,Data!$I:$I,'Data (2)'!$I24))</f>
        <v>64600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63641.9</v>
      </c>
      <c r="O24" s="15">
        <f>IF(D24="",0,SUMIFS(Data!Q:Q,Data!$G:$G,'Data (2)'!$G24,Data!$I:$I,'Data (2)'!$I24))</f>
        <v>63641.9</v>
      </c>
      <c r="P24" s="15">
        <f>IF(D24="",0,SUMIFS(Data!R:R,Data!$G:$G,'Data (2)'!$G24,Data!$I:$I,'Data (2)'!$I24))</f>
        <v>64600</v>
      </c>
      <c r="Q24" s="4">
        <f t="shared" si="1"/>
        <v>958.09999999999854</v>
      </c>
      <c r="R24" s="6">
        <f t="shared" si="2"/>
        <v>0.98519999999999996</v>
      </c>
      <c r="S24" s="4">
        <f t="shared" si="3"/>
        <v>958.09999999999854</v>
      </c>
      <c r="T24" s="6">
        <f t="shared" si="4"/>
        <v>0.98519999999999996</v>
      </c>
      <c r="U24" s="4">
        <f t="shared" si="5"/>
        <v>958.09999999999854</v>
      </c>
      <c r="V24" s="6">
        <f t="shared" si="6"/>
        <v>0.98519999999999996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>
        <f>IF((MAX($D$3:$D24)+1)&gt;Data!$D$1,"",MAX($D$3:$D24)+1)</f>
        <v>22</v>
      </c>
      <c r="E25" s="14" t="str">
        <f>IF(D25="",0,VLOOKUP($D25,Data!$D$4:$R$2000,Data!E$2-3,FALSE))</f>
        <v>A</v>
      </c>
      <c r="F25" s="14" t="str">
        <f>IF(D25="",0,VLOOKUP($D25,Data!$D$4:$R$2000,Data!F$2-3,FALSE))</f>
        <v>GENERAL FUND</v>
      </c>
      <c r="G25" s="14" t="str">
        <f>IF(D25="",0,VLOOKUP($D25,Data!$D$4:$R$2000,Data!G$2-3,FALSE))</f>
        <v>1340</v>
      </c>
      <c r="H25" s="14" t="str">
        <f>IF(D25="",0,VLOOKUP($D25,Data!$D$4:$R$2000,Data!H$2-3,FALSE))</f>
        <v>BUDGET OFFICER</v>
      </c>
      <c r="I25" s="14" t="str">
        <f>IF(D25="",0,VLOOKUP($D25,Data!$D$4:$R$2000,Data!I$2-3,FALSE))</f>
        <v>1000</v>
      </c>
      <c r="J25" s="14" t="str">
        <f>IF(D25="",0,VLOOKUP($D25,Data!$D$4:$R$2000,Data!J$2-3,FALSE))</f>
        <v>PERSONAL SERVICES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>
        <f>IF((MAX($D$3:$D25)+1)&gt;Data!$D$1,"",MAX($D$3:$D25)+1)</f>
        <v>23</v>
      </c>
      <c r="E26" s="14" t="str">
        <f>IF(D26="",0,VLOOKUP($D26,Data!$D$4:$R$2000,Data!E$2-3,FALSE))</f>
        <v>A</v>
      </c>
      <c r="F26" s="14" t="str">
        <f>IF(D26="",0,VLOOKUP($D26,Data!$D$4:$R$2000,Data!F$2-3,FALSE))</f>
        <v>GENERAL FUND</v>
      </c>
      <c r="G26" s="14" t="str">
        <f>IF(D26="",0,VLOOKUP($D26,Data!$D$4:$R$2000,Data!G$2-3,FALSE))</f>
        <v>1340</v>
      </c>
      <c r="H26" s="14" t="str">
        <f>IF(D26="",0,VLOOKUP($D26,Data!$D$4:$R$2000,Data!H$2-3,FALSE))</f>
        <v>BUDGET OFFICER</v>
      </c>
      <c r="I26" s="14" t="str">
        <f>IF(D26="",0,VLOOKUP($D26,Data!$D$4:$R$2000,Data!I$2-3,FALSE))</f>
        <v>4000</v>
      </c>
      <c r="J26" s="14" t="str">
        <f>IF(D26="",0,VLOOKUP($D26,Data!$D$4:$R$2000,Data!J$2-3,FALSE))</f>
        <v>CONTRACTUAL EXPENSES</v>
      </c>
      <c r="K26" s="15">
        <f>IF(D26="",0,SUMIFS(Data!M:M,Data!$G:$G,'Data (2)'!$G26,Data!$I:$I,'Data (2)'!$I26))</f>
        <v>3250</v>
      </c>
      <c r="L26" s="15">
        <f>IF(D26="",0,SUMIFS(Data!N:N,Data!$G:$G,'Data (2)'!$G26,Data!$I:$I,'Data (2)'!$I26))</f>
        <v>3120</v>
      </c>
      <c r="M26" s="15">
        <f>IF(D26="",0,SUMIFS(Data!O:O,Data!$G:$G,'Data (2)'!$G26,Data!$I:$I,'Data (2)'!$I26))</f>
        <v>895</v>
      </c>
      <c r="N26" s="15">
        <f>IF(D26="",0,SUMIFS(Data!P:P,Data!$G:$G,'Data (2)'!$G26,Data!$I:$I,'Data (2)'!$I26))</f>
        <v>1765</v>
      </c>
      <c r="O26" s="15">
        <f>IF(D26="",0,SUMIFS(Data!Q:Q,Data!$G:$G,'Data (2)'!$G26,Data!$I:$I,'Data (2)'!$I26))</f>
        <v>1765</v>
      </c>
      <c r="P26" s="15">
        <f>IF(D26="",0,SUMIFS(Data!R:R,Data!$G:$G,'Data (2)'!$G26,Data!$I:$I,'Data (2)'!$I26))</f>
        <v>3250</v>
      </c>
      <c r="Q26" s="4">
        <f t="shared" si="1"/>
        <v>590</v>
      </c>
      <c r="R26" s="6">
        <f t="shared" si="2"/>
        <v>0.81850000000000001</v>
      </c>
      <c r="S26" s="4">
        <f t="shared" si="3"/>
        <v>460</v>
      </c>
      <c r="T26" s="6">
        <f t="shared" si="4"/>
        <v>0.85260000000000002</v>
      </c>
      <c r="U26" s="4">
        <f t="shared" si="5"/>
        <v>590</v>
      </c>
      <c r="V26" s="6">
        <f t="shared" si="6"/>
        <v>0.81850000000000001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>
        <f>IF(AND(ABS(U27)&gt;Input!$C$8,ABS(1-V27)&gt;Input!$C$9),MAX($C$3:C26)+1,"")</f>
        <v>7</v>
      </c>
      <c r="D27">
        <f>IF((MAX($D$3:$D26)+1)&gt;Data!$D$1,"",MAX($D$3:$D26)+1)</f>
        <v>24</v>
      </c>
      <c r="E27" s="14" t="str">
        <f>IF(D27="",0,VLOOKUP($D27,Data!$D$4:$R$2000,Data!E$2-3,FALSE))</f>
        <v>A</v>
      </c>
      <c r="F27" s="14" t="str">
        <f>IF(D27="",0,VLOOKUP($D27,Data!$D$4:$R$2000,Data!F$2-3,FALSE))</f>
        <v>GENERAL FUND</v>
      </c>
      <c r="G27" s="14" t="str">
        <f>IF(D27="",0,VLOOKUP($D27,Data!$D$4:$R$2000,Data!G$2-3,FALSE))</f>
        <v>1355</v>
      </c>
      <c r="H27" s="14" t="str">
        <f>IF(D27="",0,VLOOKUP($D27,Data!$D$4:$R$2000,Data!H$2-3,FALSE))</f>
        <v>REAL PROPERTY TAX OFFICE</v>
      </c>
      <c r="I27" s="14" t="str">
        <f>IF(D27="",0,VLOOKUP($D27,Data!$D$4:$R$2000,Data!I$2-3,FALSE))</f>
        <v>1000</v>
      </c>
      <c r="J27" s="14" t="str">
        <f>IF(D27="",0,VLOOKUP($D27,Data!$D$4:$R$2000,Data!J$2-3,FALSE))</f>
        <v>PERSONAL SERVICES</v>
      </c>
      <c r="K27" s="15">
        <f>IF(D27="",0,SUMIFS(Data!M:M,Data!$G:$G,'Data (2)'!$G27,Data!$I:$I,'Data (2)'!$I27))</f>
        <v>372631</v>
      </c>
      <c r="L27" s="15">
        <f>IF(D27="",0,SUMIFS(Data!N:N,Data!$G:$G,'Data (2)'!$G27,Data!$I:$I,'Data (2)'!$I27))</f>
        <v>374120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283708.05</v>
      </c>
      <c r="O27" s="15">
        <f>IF(D27="",0,SUMIFS(Data!Q:Q,Data!$G:$G,'Data (2)'!$G27,Data!$I:$I,'Data (2)'!$I27))</f>
        <v>374041</v>
      </c>
      <c r="P27" s="15">
        <f>IF(D27="",0,SUMIFS(Data!R:R,Data!$G:$G,'Data (2)'!$G27,Data!$I:$I,'Data (2)'!$I27))</f>
        <v>362533</v>
      </c>
      <c r="Q27" s="4">
        <f t="shared" si="1"/>
        <v>-1410</v>
      </c>
      <c r="R27" s="6">
        <f t="shared" si="2"/>
        <v>1.0038</v>
      </c>
      <c r="S27" s="4">
        <f t="shared" si="3"/>
        <v>79</v>
      </c>
      <c r="T27" s="6">
        <f t="shared" si="4"/>
        <v>0.99980000000000002</v>
      </c>
      <c r="U27" s="4">
        <f t="shared" si="5"/>
        <v>-11508</v>
      </c>
      <c r="V27" s="6">
        <f t="shared" si="6"/>
        <v>1.0317000000000001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>
        <f>IF((MAX($D$3:$D27)+1)&gt;Data!$D$1,"",MAX($D$3:$D27)+1)</f>
        <v>25</v>
      </c>
      <c r="E28" s="14" t="str">
        <f>IF(D28="",0,VLOOKUP($D28,Data!$D$4:$R$2000,Data!E$2-3,FALSE))</f>
        <v>A</v>
      </c>
      <c r="F28" s="14" t="str">
        <f>IF(D28="",0,VLOOKUP($D28,Data!$D$4:$R$2000,Data!F$2-3,FALSE))</f>
        <v>GENERAL FUND</v>
      </c>
      <c r="G28" s="14" t="str">
        <f>IF(D28="",0,VLOOKUP($D28,Data!$D$4:$R$2000,Data!G$2-3,FALSE))</f>
        <v>1355</v>
      </c>
      <c r="H28" s="14" t="str">
        <f>IF(D28="",0,VLOOKUP($D28,Data!$D$4:$R$2000,Data!H$2-3,FALSE))</f>
        <v>REAL PROPERTY TAX OFFICE</v>
      </c>
      <c r="I28" s="14" t="str">
        <f>IF(D28="",0,VLOOKUP($D28,Data!$D$4:$R$2000,Data!I$2-3,FALSE))</f>
        <v>2000</v>
      </c>
      <c r="J28" s="14" t="str">
        <f>IF(D28="",0,VLOOKUP($D28,Data!$D$4:$R$2000,Data!J$2-3,FALSE))</f>
        <v>EQUIPMENT</v>
      </c>
      <c r="K28" s="15">
        <f>IF(D28="",0,SUMIFS(Data!M:M,Data!$G:$G,'Data (2)'!$G28,Data!$I:$I,'Data (2)'!$I28))</f>
        <v>24938</v>
      </c>
      <c r="L28" s="15">
        <f>IF(D28="",0,SUMIFS(Data!N:N,Data!$G:$G,'Data (2)'!$G28,Data!$I:$I,'Data (2)'!$I28))</f>
        <v>24938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24464.43</v>
      </c>
      <c r="O28" s="15">
        <f>IF(D28="",0,SUMIFS(Data!Q:Q,Data!$G:$G,'Data (2)'!$G28,Data!$I:$I,'Data (2)'!$I28))</f>
        <v>24464.43</v>
      </c>
      <c r="P28" s="15">
        <f>IF(D28="",0,SUMIFS(Data!R:R,Data!$G:$G,'Data (2)'!$G28,Data!$I:$I,'Data (2)'!$I28))</f>
        <v>25438</v>
      </c>
      <c r="Q28" s="4">
        <f t="shared" si="1"/>
        <v>473.56999999999971</v>
      </c>
      <c r="R28" s="6">
        <f t="shared" si="2"/>
        <v>0.98099999999999998</v>
      </c>
      <c r="S28" s="4">
        <f t="shared" si="3"/>
        <v>473.56999999999971</v>
      </c>
      <c r="T28" s="6">
        <f t="shared" si="4"/>
        <v>0.98099999999999998</v>
      </c>
      <c r="U28" s="4">
        <f t="shared" si="5"/>
        <v>973.56999999999971</v>
      </c>
      <c r="V28" s="6">
        <f t="shared" si="6"/>
        <v>0.9617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>
        <f>IF((MAX($D$3:$D28)+1)&gt;Data!$D$1,"",MAX($D$3:$D28)+1)</f>
        <v>26</v>
      </c>
      <c r="E29" s="14" t="str">
        <f>IF(D29="",0,VLOOKUP($D29,Data!$D$4:$R$2000,Data!E$2-3,FALSE))</f>
        <v>A</v>
      </c>
      <c r="F29" s="14" t="str">
        <f>IF(D29="",0,VLOOKUP($D29,Data!$D$4:$R$2000,Data!F$2-3,FALSE))</f>
        <v>GENERAL FUND</v>
      </c>
      <c r="G29" s="14" t="str">
        <f>IF(D29="",0,VLOOKUP($D29,Data!$D$4:$R$2000,Data!G$2-3,FALSE))</f>
        <v>1355</v>
      </c>
      <c r="H29" s="14" t="str">
        <f>IF(D29="",0,VLOOKUP($D29,Data!$D$4:$R$2000,Data!H$2-3,FALSE))</f>
        <v>REAL PROPERTY TAX OFFICE</v>
      </c>
      <c r="I29" s="14" t="str">
        <f>IF(D29="",0,VLOOKUP($D29,Data!$D$4:$R$2000,Data!I$2-3,FALSE))</f>
        <v>4000</v>
      </c>
      <c r="J29" s="14" t="str">
        <f>IF(D29="",0,VLOOKUP($D29,Data!$D$4:$R$2000,Data!J$2-3,FALSE))</f>
        <v>CONTRACTUAL EXPENSES</v>
      </c>
      <c r="K29" s="15">
        <f>IF(D29="",0,SUMIFS(Data!M:M,Data!$G:$G,'Data (2)'!$G29,Data!$I:$I,'Data (2)'!$I29))</f>
        <v>40800</v>
      </c>
      <c r="L29" s="15">
        <f>IF(D29="",0,SUMIFS(Data!N:N,Data!$G:$G,'Data (2)'!$G29,Data!$I:$I,'Data (2)'!$I29))</f>
        <v>40320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38327.54</v>
      </c>
      <c r="O29" s="15">
        <f>IF(D29="",0,SUMIFS(Data!Q:Q,Data!$G:$G,'Data (2)'!$G29,Data!$I:$I,'Data (2)'!$I29))</f>
        <v>38327.54</v>
      </c>
      <c r="P29" s="15">
        <f>IF(D29="",0,SUMIFS(Data!R:R,Data!$G:$G,'Data (2)'!$G29,Data!$I:$I,'Data (2)'!$I29))</f>
        <v>42700</v>
      </c>
      <c r="Q29" s="4">
        <f t="shared" si="1"/>
        <v>2472.4599999999991</v>
      </c>
      <c r="R29" s="6">
        <f t="shared" si="2"/>
        <v>0.93940000000000001</v>
      </c>
      <c r="S29" s="4">
        <f t="shared" si="3"/>
        <v>1992.4599999999991</v>
      </c>
      <c r="T29" s="6">
        <f t="shared" si="4"/>
        <v>0.9506</v>
      </c>
      <c r="U29" s="4">
        <f t="shared" si="5"/>
        <v>4372.4599999999991</v>
      </c>
      <c r="V29" s="6">
        <f t="shared" si="6"/>
        <v>0.89759999999999995</v>
      </c>
    </row>
    <row r="30" spans="1:22" x14ac:dyDescent="0.2">
      <c r="A30">
        <f>IF(AND(ABS(Q30)&gt;Input!$A$8,ABS(1-R30)&gt;Input!$A$9),MAX($A$3:A29)+1,"")</f>
        <v>6</v>
      </c>
      <c r="B30">
        <f>IF(AND(ABS(S30)&gt;Input!$B$8,ABS(1-T30)&gt;Input!$B$9),MAX($B$3:B29)+1,"")</f>
        <v>5</v>
      </c>
      <c r="C30">
        <f>IF(AND(ABS(U30)&gt;Input!$C$8,ABS(1-V30)&gt;Input!$C$9),MAX($C$3:C29)+1,"")</f>
        <v>8</v>
      </c>
      <c r="D30">
        <f>IF((MAX($D$3:$D29)+1)&gt;Data!$D$1,"",MAX($D$3:$D29)+1)</f>
        <v>27</v>
      </c>
      <c r="E30" s="14" t="str">
        <f>IF(D30="",0,VLOOKUP($D30,Data!$D$4:$R$2000,Data!E$2-3,FALSE))</f>
        <v>A</v>
      </c>
      <c r="F30" s="14" t="str">
        <f>IF(D30="",0,VLOOKUP($D30,Data!$D$4:$R$2000,Data!F$2-3,FALSE))</f>
        <v>GENERAL FUND</v>
      </c>
      <c r="G30" s="14" t="str">
        <f>IF(D30="",0,VLOOKUP($D30,Data!$D$4:$R$2000,Data!G$2-3,FALSE))</f>
        <v>1362</v>
      </c>
      <c r="H30" s="14" t="str">
        <f>IF(D30="",0,VLOOKUP($D30,Data!$D$4:$R$2000,Data!H$2-3,FALSE))</f>
        <v>TAX ADVERTISING &amp; EXPENSES</v>
      </c>
      <c r="I30" s="14" t="str">
        <f>IF(D30="",0,VLOOKUP($D30,Data!$D$4:$R$2000,Data!I$2-3,FALSE))</f>
        <v>4000</v>
      </c>
      <c r="J30" s="14" t="str">
        <f>IF(D30="",0,VLOOKUP($D30,Data!$D$4:$R$2000,Data!J$2-3,FALSE))</f>
        <v>CONTRACTUAL EXPENSES</v>
      </c>
      <c r="K30" s="15">
        <f>IF(D30="",0,SUMIFS(Data!M:M,Data!$G:$G,'Data (2)'!$G30,Data!$I:$I,'Data (2)'!$I30))</f>
        <v>158500</v>
      </c>
      <c r="L30" s="15">
        <f>IF(D30="",0,SUMIFS(Data!N:N,Data!$G:$G,'Data (2)'!$G30,Data!$I:$I,'Data (2)'!$I30))</f>
        <v>158500</v>
      </c>
      <c r="M30" s="15">
        <f>IF(D30="",0,SUMIFS(Data!O:O,Data!$G:$G,'Data (2)'!$G30,Data!$I:$I,'Data (2)'!$I30))</f>
        <v>245.04</v>
      </c>
      <c r="N30" s="15">
        <f>IF(D30="",0,SUMIFS(Data!P:P,Data!$G:$G,'Data (2)'!$G30,Data!$I:$I,'Data (2)'!$I30))</f>
        <v>146003.09</v>
      </c>
      <c r="O30" s="15">
        <f>IF(D30="",0,SUMIFS(Data!Q:Q,Data!$G:$G,'Data (2)'!$G30,Data!$I:$I,'Data (2)'!$I30))</f>
        <v>146003.09</v>
      </c>
      <c r="P30" s="15">
        <f>IF(D30="",0,SUMIFS(Data!R:R,Data!$G:$G,'Data (2)'!$G30,Data!$I:$I,'Data (2)'!$I30))</f>
        <v>162500</v>
      </c>
      <c r="Q30" s="4">
        <f t="shared" si="1"/>
        <v>12251.869999999995</v>
      </c>
      <c r="R30" s="6">
        <f t="shared" si="2"/>
        <v>0.92269999999999996</v>
      </c>
      <c r="S30" s="4">
        <f t="shared" si="3"/>
        <v>12251.869999999995</v>
      </c>
      <c r="T30" s="6">
        <f t="shared" si="4"/>
        <v>0.92269999999999996</v>
      </c>
      <c r="U30" s="4">
        <f t="shared" si="5"/>
        <v>16251.869999999995</v>
      </c>
      <c r="V30" s="6">
        <f t="shared" si="6"/>
        <v>0.9</v>
      </c>
    </row>
    <row r="31" spans="1:22" x14ac:dyDescent="0.2">
      <c r="A31">
        <f>IF(AND(ABS(Q31)&gt;Input!$A$8,ABS(1-R31)&gt;Input!$A$9),MAX($A$3:A30)+1,"")</f>
        <v>7</v>
      </c>
      <c r="B31">
        <f>IF(AND(ABS(S31)&gt;Input!$B$8,ABS(1-T31)&gt;Input!$B$9),MAX($B$3:B30)+1,"")</f>
        <v>6</v>
      </c>
      <c r="C31">
        <f>IF(AND(ABS(U31)&gt;Input!$C$8,ABS(1-V31)&gt;Input!$C$9),MAX($C$3:C30)+1,"")</f>
        <v>9</v>
      </c>
      <c r="D31">
        <f>IF((MAX($D$3:$D30)+1)&gt;Data!$D$1,"",MAX($D$3:$D30)+1)</f>
        <v>28</v>
      </c>
      <c r="E31" s="14" t="str">
        <f>IF(D31="",0,VLOOKUP($D31,Data!$D$4:$R$2000,Data!E$2-3,FALSE))</f>
        <v>A</v>
      </c>
      <c r="F31" s="14" t="str">
        <f>IF(D31="",0,VLOOKUP($D31,Data!$D$4:$R$2000,Data!F$2-3,FALSE))</f>
        <v>GENERAL FUND</v>
      </c>
      <c r="G31" s="14" t="str">
        <f>IF(D31="",0,VLOOKUP($D31,Data!$D$4:$R$2000,Data!G$2-3,FALSE))</f>
        <v>1410</v>
      </c>
      <c r="H31" s="14" t="str">
        <f>IF(D31="",0,VLOOKUP($D31,Data!$D$4:$R$2000,Data!H$2-3,FALSE))</f>
        <v>COUNTY CLERK</v>
      </c>
      <c r="I31" s="14" t="str">
        <f>IF(D31="",0,VLOOKUP($D31,Data!$D$4:$R$2000,Data!I$2-3,FALSE))</f>
        <v>1000</v>
      </c>
      <c r="J31" s="14" t="str">
        <f>IF(D31="",0,VLOOKUP($D31,Data!$D$4:$R$2000,Data!J$2-3,FALSE))</f>
        <v>PERSONAL SERVICES</v>
      </c>
      <c r="K31" s="15">
        <f>IF(D31="",0,SUMIFS(Data!M:M,Data!$G:$G,'Data (2)'!$G31,Data!$I:$I,'Data (2)'!$I31))</f>
        <v>542303</v>
      </c>
      <c r="L31" s="15">
        <f>IF(D31="",0,SUMIFS(Data!N:N,Data!$G:$G,'Data (2)'!$G31,Data!$I:$I,'Data (2)'!$I31))</f>
        <v>541103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492118.83</v>
      </c>
      <c r="O31" s="15">
        <f>IF(D31="",0,SUMIFS(Data!Q:Q,Data!$G:$G,'Data (2)'!$G31,Data!$I:$I,'Data (2)'!$I31))</f>
        <v>492118.83</v>
      </c>
      <c r="P31" s="15">
        <f>IF(D31="",0,SUMIFS(Data!R:R,Data!$G:$G,'Data (2)'!$G31,Data!$I:$I,'Data (2)'!$I31))</f>
        <v>551984</v>
      </c>
      <c r="Q31" s="4">
        <f t="shared" si="1"/>
        <v>50184.169999999984</v>
      </c>
      <c r="R31" s="6">
        <f t="shared" si="2"/>
        <v>0.90749999999999997</v>
      </c>
      <c r="S31" s="4">
        <f t="shared" si="3"/>
        <v>48984.169999999984</v>
      </c>
      <c r="T31" s="6">
        <f t="shared" si="4"/>
        <v>0.90949999999999998</v>
      </c>
      <c r="U31" s="4">
        <f t="shared" si="5"/>
        <v>59865.169999999984</v>
      </c>
      <c r="V31" s="6">
        <f t="shared" si="6"/>
        <v>0.89149999999999996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>
        <f>IF((MAX($D$3:$D31)+1)&gt;Data!$D$1,"",MAX($D$3:$D31)+1)</f>
        <v>29</v>
      </c>
      <c r="E32" s="14" t="str">
        <f>IF(D32="",0,VLOOKUP($D32,Data!$D$4:$R$2000,Data!E$2-3,FALSE))</f>
        <v>A</v>
      </c>
      <c r="F32" s="14" t="str">
        <f>IF(D32="",0,VLOOKUP($D32,Data!$D$4:$R$2000,Data!F$2-3,FALSE))</f>
        <v>GENERAL FUND</v>
      </c>
      <c r="G32" s="14" t="str">
        <f>IF(D32="",0,VLOOKUP($D32,Data!$D$4:$R$2000,Data!G$2-3,FALSE))</f>
        <v>1410</v>
      </c>
      <c r="H32" s="14" t="str">
        <f>IF(D32="",0,VLOOKUP($D32,Data!$D$4:$R$2000,Data!H$2-3,FALSE))</f>
        <v>COUNTY CLERK</v>
      </c>
      <c r="I32" s="14" t="str">
        <f>IF(D32="",0,VLOOKUP($D32,Data!$D$4:$R$2000,Data!I$2-3,FALSE))</f>
        <v>2000</v>
      </c>
      <c r="J32" s="14" t="str">
        <f>IF(D32="",0,VLOOKUP($D32,Data!$D$4:$R$2000,Data!J$2-3,FALSE))</f>
        <v>EQUIPMENT</v>
      </c>
      <c r="K32" s="15">
        <f>IF(D32="",0,SUMIFS(Data!M:M,Data!$G:$G,'Data (2)'!$G32,Data!$I:$I,'Data (2)'!$I32))</f>
        <v>2300</v>
      </c>
      <c r="L32" s="15">
        <f>IF(D32="",0,SUMIFS(Data!N:N,Data!$G:$G,'Data (2)'!$G32,Data!$I:$I,'Data (2)'!$I32))</f>
        <v>4036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3865.59</v>
      </c>
      <c r="O32" s="15">
        <f>IF(D32="",0,SUMIFS(Data!Q:Q,Data!$G:$G,'Data (2)'!$G32,Data!$I:$I,'Data (2)'!$I32))</f>
        <v>3865.59</v>
      </c>
      <c r="P32" s="15">
        <f>IF(D32="",0,SUMIFS(Data!R:R,Data!$G:$G,'Data (2)'!$G32,Data!$I:$I,'Data (2)'!$I32))</f>
        <v>2300</v>
      </c>
      <c r="Q32" s="4">
        <f t="shared" si="1"/>
        <v>-1565.5900000000001</v>
      </c>
      <c r="R32" s="6">
        <f t="shared" si="2"/>
        <v>1.6807000000000001</v>
      </c>
      <c r="S32" s="4">
        <f t="shared" si="3"/>
        <v>170.40999999999985</v>
      </c>
      <c r="T32" s="6">
        <f t="shared" si="4"/>
        <v>0.95779999999999998</v>
      </c>
      <c r="U32" s="4">
        <f t="shared" si="5"/>
        <v>-1565.5900000000001</v>
      </c>
      <c r="V32" s="6">
        <f t="shared" si="6"/>
        <v>1.6807000000000001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>
        <f>IF(AND(ABS(U33)&gt;Input!$C$8,ABS(1-V33)&gt;Input!$C$9),MAX($C$3:C32)+1,"")</f>
        <v>10</v>
      </c>
      <c r="D33">
        <f>IF((MAX($D$3:$D32)+1)&gt;Data!$D$1,"",MAX($D$3:$D32)+1)</f>
        <v>30</v>
      </c>
      <c r="E33" s="14" t="str">
        <f>IF(D33="",0,VLOOKUP($D33,Data!$D$4:$R$2000,Data!E$2-3,FALSE))</f>
        <v>A</v>
      </c>
      <c r="F33" s="14" t="str">
        <f>IF(D33="",0,VLOOKUP($D33,Data!$D$4:$R$2000,Data!F$2-3,FALSE))</f>
        <v>GENERAL FUND</v>
      </c>
      <c r="G33" s="14" t="str">
        <f>IF(D33="",0,VLOOKUP($D33,Data!$D$4:$R$2000,Data!G$2-3,FALSE))</f>
        <v>1410</v>
      </c>
      <c r="H33" s="14" t="str">
        <f>IF(D33="",0,VLOOKUP($D33,Data!$D$4:$R$2000,Data!H$2-3,FALSE))</f>
        <v>COUNTY CLERK</v>
      </c>
      <c r="I33" s="14" t="str">
        <f>IF(D33="",0,VLOOKUP($D33,Data!$D$4:$R$2000,Data!I$2-3,FALSE))</f>
        <v>4000</v>
      </c>
      <c r="J33" s="14" t="str">
        <f>IF(D33="",0,VLOOKUP($D33,Data!$D$4:$R$2000,Data!J$2-3,FALSE))</f>
        <v>CONTRACTUAL EXPENSES</v>
      </c>
      <c r="K33" s="15">
        <f>IF(D33="",0,SUMIFS(Data!M:M,Data!$G:$G,'Data (2)'!$G33,Data!$I:$I,'Data (2)'!$I33))</f>
        <v>37110</v>
      </c>
      <c r="L33" s="15">
        <f>IF(D33="",0,SUMIFS(Data!N:N,Data!$G:$G,'Data (2)'!$G33,Data!$I:$I,'Data (2)'!$I33))</f>
        <v>42045.270000000004</v>
      </c>
      <c r="M33" s="15">
        <f>IF(D33="",0,SUMIFS(Data!O:O,Data!$G:$G,'Data (2)'!$G33,Data!$I:$I,'Data (2)'!$I33))</f>
        <v>440</v>
      </c>
      <c r="N33" s="15">
        <f>IF(D33="",0,SUMIFS(Data!P:P,Data!$G:$G,'Data (2)'!$G33,Data!$I:$I,'Data (2)'!$I33))</f>
        <v>38393.919999999998</v>
      </c>
      <c r="O33" s="15">
        <f>IF(D33="",0,SUMIFS(Data!Q:Q,Data!$G:$G,'Data (2)'!$G33,Data!$I:$I,'Data (2)'!$I33))</f>
        <v>38393.919999999998</v>
      </c>
      <c r="P33" s="15">
        <f>IF(D33="",0,SUMIFS(Data!R:R,Data!$G:$G,'Data (2)'!$G33,Data!$I:$I,'Data (2)'!$I33))</f>
        <v>18010</v>
      </c>
      <c r="Q33" s="4">
        <f t="shared" si="1"/>
        <v>-1723.9199999999983</v>
      </c>
      <c r="R33" s="6">
        <f t="shared" si="2"/>
        <v>1.0465</v>
      </c>
      <c r="S33" s="4">
        <f t="shared" si="3"/>
        <v>3211.3500000000058</v>
      </c>
      <c r="T33" s="6">
        <f t="shared" si="4"/>
        <v>0.92359999999999998</v>
      </c>
      <c r="U33" s="4">
        <f t="shared" si="5"/>
        <v>-20823.919999999998</v>
      </c>
      <c r="V33" s="6">
        <f t="shared" si="6"/>
        <v>2.1562000000000001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>
        <f>IF((MAX($D$3:$D33)+1)&gt;Data!$D$1,"",MAX($D$3:$D33)+1)</f>
        <v>31</v>
      </c>
      <c r="E34" s="14" t="str">
        <f>IF(D34="",0,VLOOKUP($D34,Data!$D$4:$R$2000,Data!E$2-3,FALSE))</f>
        <v>A</v>
      </c>
      <c r="F34" s="14" t="str">
        <f>IF(D34="",0,VLOOKUP($D34,Data!$D$4:$R$2000,Data!F$2-3,FALSE))</f>
        <v>GENERAL FUND</v>
      </c>
      <c r="G34" s="14" t="str">
        <f>IF(D34="",0,VLOOKUP($D34,Data!$D$4:$R$2000,Data!G$2-3,FALSE))</f>
        <v>1415</v>
      </c>
      <c r="H34" s="14" t="str">
        <f>IF(D34="",0,VLOOKUP($D34,Data!$D$4:$R$2000,Data!H$2-3,FALSE))</f>
        <v>RECORDS MANAGEMENT</v>
      </c>
      <c r="I34" s="14" t="str">
        <f>IF(D34="",0,VLOOKUP($D34,Data!$D$4:$R$2000,Data!I$2-3,FALSE))</f>
        <v>1000</v>
      </c>
      <c r="J34" s="14" t="str">
        <f>IF(D34="",0,VLOOKUP($D34,Data!$D$4:$R$2000,Data!J$2-3,FALSE))</f>
        <v>PERSONAL SERVICES</v>
      </c>
      <c r="K34" s="15">
        <f>IF(D34="",0,SUMIFS(Data!M:M,Data!$G:$G,'Data (2)'!$G34,Data!$I:$I,'Data (2)'!$I34))</f>
        <v>45325</v>
      </c>
      <c r="L34" s="15">
        <f>IF(D34="",0,SUMIFS(Data!N:N,Data!$G:$G,'Data (2)'!$G34,Data!$I:$I,'Data (2)'!$I34))</f>
        <v>45325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44305.21</v>
      </c>
      <c r="O34" s="15">
        <f>IF(D34="",0,SUMIFS(Data!Q:Q,Data!$G:$G,'Data (2)'!$G34,Data!$I:$I,'Data (2)'!$I34))</f>
        <v>44305.21</v>
      </c>
      <c r="P34" s="15">
        <f>IF(D34="",0,SUMIFS(Data!R:R,Data!$G:$G,'Data (2)'!$G34,Data!$I:$I,'Data (2)'!$I34))</f>
        <v>45325</v>
      </c>
      <c r="Q34" s="4">
        <f t="shared" si="1"/>
        <v>1019.7900000000009</v>
      </c>
      <c r="R34" s="6">
        <f t="shared" si="2"/>
        <v>0.97750000000000004</v>
      </c>
      <c r="S34" s="4">
        <f t="shared" si="3"/>
        <v>1019.7900000000009</v>
      </c>
      <c r="T34" s="6">
        <f t="shared" si="4"/>
        <v>0.97750000000000004</v>
      </c>
      <c r="U34" s="4">
        <f t="shared" si="5"/>
        <v>1019.7900000000009</v>
      </c>
      <c r="V34" s="6">
        <f t="shared" si="6"/>
        <v>0.97750000000000004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>
        <f>IF((MAX($D$3:$D34)+1)&gt;Data!$D$1,"",MAX($D$3:$D34)+1)</f>
        <v>32</v>
      </c>
      <c r="E35" s="14" t="str">
        <f>IF(D35="",0,VLOOKUP($D35,Data!$D$4:$R$2000,Data!E$2-3,FALSE))</f>
        <v>A</v>
      </c>
      <c r="F35" s="14" t="str">
        <f>IF(D35="",0,VLOOKUP($D35,Data!$D$4:$R$2000,Data!F$2-3,FALSE))</f>
        <v>GENERAL FUND</v>
      </c>
      <c r="G35" s="14" t="str">
        <f>IF(D35="",0,VLOOKUP($D35,Data!$D$4:$R$2000,Data!G$2-3,FALSE))</f>
        <v>1415</v>
      </c>
      <c r="H35" s="14" t="str">
        <f>IF(D35="",0,VLOOKUP($D35,Data!$D$4:$R$2000,Data!H$2-3,FALSE))</f>
        <v>RECORDS MANAGEMENT</v>
      </c>
      <c r="I35" s="14" t="str">
        <f>IF(D35="",0,VLOOKUP($D35,Data!$D$4:$R$2000,Data!I$2-3,FALSE))</f>
        <v>2000</v>
      </c>
      <c r="J35" s="14" t="str">
        <f>IF(D35="",0,VLOOKUP($D35,Data!$D$4:$R$2000,Data!J$2-3,FALSE))</f>
        <v>EQUIPMENT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>
        <f>IF(AND(ABS(Q36)&gt;Input!$A$8,ABS(1-R36)&gt;Input!$A$9),MAX($A$3:A35)+1,"")</f>
        <v>8</v>
      </c>
      <c r="B36" t="str">
        <f>IF(AND(ABS(S36)&gt;Input!$B$8,ABS(1-T36)&gt;Input!$B$9),MAX($B$3:B35)+1,"")</f>
        <v/>
      </c>
      <c r="C36">
        <f>IF(AND(ABS(U36)&gt;Input!$C$8,ABS(1-V36)&gt;Input!$C$9),MAX($C$3:C35)+1,"")</f>
        <v>11</v>
      </c>
      <c r="D36">
        <f>IF((MAX($D$3:$D35)+1)&gt;Data!$D$1,"",MAX($D$3:$D35)+1)</f>
        <v>33</v>
      </c>
      <c r="E36" s="14" t="str">
        <f>IF(D36="",0,VLOOKUP($D36,Data!$D$4:$R$2000,Data!E$2-3,FALSE))</f>
        <v>A</v>
      </c>
      <c r="F36" s="14" t="str">
        <f>IF(D36="",0,VLOOKUP($D36,Data!$D$4:$R$2000,Data!F$2-3,FALSE))</f>
        <v>GENERAL FUND</v>
      </c>
      <c r="G36" s="14" t="str">
        <f>IF(D36="",0,VLOOKUP($D36,Data!$D$4:$R$2000,Data!G$2-3,FALSE))</f>
        <v>1415</v>
      </c>
      <c r="H36" s="14" t="str">
        <f>IF(D36="",0,VLOOKUP($D36,Data!$D$4:$R$2000,Data!H$2-3,FALSE))</f>
        <v>RECORDS MANAGEMENT</v>
      </c>
      <c r="I36" s="14" t="str">
        <f>IF(D36="",0,VLOOKUP($D36,Data!$D$4:$R$2000,Data!I$2-3,FALSE))</f>
        <v>4000</v>
      </c>
      <c r="J36" s="14" t="str">
        <f>IF(D36="",0,VLOOKUP($D36,Data!$D$4:$R$2000,Data!J$2-3,FALSE))</f>
        <v>CONTRACTUAL EXPENSES</v>
      </c>
      <c r="K36" s="15">
        <f>IF(D36="",0,SUMIFS(Data!M:M,Data!$G:$G,'Data (2)'!$G36,Data!$I:$I,'Data (2)'!$I36))</f>
        <v>9550</v>
      </c>
      <c r="L36" s="15">
        <f>IF(D36="",0,SUMIFS(Data!N:N,Data!$G:$G,'Data (2)'!$G36,Data!$I:$I,'Data (2)'!$I36))</f>
        <v>32435.69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31952.719999999998</v>
      </c>
      <c r="O36" s="15">
        <f>IF(D36="",0,SUMIFS(Data!Q:Q,Data!$G:$G,'Data (2)'!$G36,Data!$I:$I,'Data (2)'!$I36))</f>
        <v>31952.719999999998</v>
      </c>
      <c r="P36" s="15">
        <f>IF(D36="",0,SUMIFS(Data!R:R,Data!$G:$G,'Data (2)'!$G36,Data!$I:$I,'Data (2)'!$I36))</f>
        <v>9550</v>
      </c>
      <c r="Q36" s="4">
        <f t="shared" si="1"/>
        <v>-22402.719999999998</v>
      </c>
      <c r="R36" s="6">
        <f t="shared" si="2"/>
        <v>3.3458000000000001</v>
      </c>
      <c r="S36" s="4">
        <f t="shared" si="3"/>
        <v>482.97000000000116</v>
      </c>
      <c r="T36" s="6">
        <f t="shared" si="4"/>
        <v>0.98509999999999998</v>
      </c>
      <c r="U36" s="4">
        <f t="shared" si="5"/>
        <v>-22402.719999999998</v>
      </c>
      <c r="V36" s="6">
        <f t="shared" si="6"/>
        <v>3.3458000000000001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>
        <f>IF((MAX($D$3:$D36)+1)&gt;Data!$D$1,"",MAX($D$3:$D36)+1)</f>
        <v>34</v>
      </c>
      <c r="E37" s="14" t="str">
        <f>IF(D37="",0,VLOOKUP($D37,Data!$D$4:$R$2000,Data!E$2-3,FALSE))</f>
        <v>A</v>
      </c>
      <c r="F37" s="14" t="str">
        <f>IF(D37="",0,VLOOKUP($D37,Data!$D$4:$R$2000,Data!F$2-3,FALSE))</f>
        <v>GENERAL FUND</v>
      </c>
      <c r="G37" s="14" t="str">
        <f>IF(D37="",0,VLOOKUP($D37,Data!$D$4:$R$2000,Data!G$2-3,FALSE))</f>
        <v>1420</v>
      </c>
      <c r="H37" s="14" t="str">
        <f>IF(D37="",0,VLOOKUP($D37,Data!$D$4:$R$2000,Data!H$2-3,FALSE))</f>
        <v>COUNTY ATTORNEY</v>
      </c>
      <c r="I37" s="14" t="str">
        <f>IF(D37="",0,VLOOKUP($D37,Data!$D$4:$R$2000,Data!I$2-3,FALSE))</f>
        <v>1000</v>
      </c>
      <c r="J37" s="14" t="str">
        <f>IF(D37="",0,VLOOKUP($D37,Data!$D$4:$R$2000,Data!J$2-3,FALSE))</f>
        <v>PERSONAL SERVICES</v>
      </c>
      <c r="K37" s="15">
        <f>IF(D37="",0,SUMIFS(Data!M:M,Data!$G:$G,'Data (2)'!$G37,Data!$I:$I,'Data (2)'!$I37))</f>
        <v>99104</v>
      </c>
      <c r="L37" s="15">
        <f>IF(D37="",0,SUMIFS(Data!N:N,Data!$G:$G,'Data (2)'!$G37,Data!$I:$I,'Data (2)'!$I37))</f>
        <v>99104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99104</v>
      </c>
      <c r="O37" s="15">
        <f>IF(D37="",0,SUMIFS(Data!Q:Q,Data!$G:$G,'Data (2)'!$G37,Data!$I:$I,'Data (2)'!$I37))</f>
        <v>99104</v>
      </c>
      <c r="P37" s="15">
        <f>IF(D37="",0,SUMIFS(Data!R:R,Data!$G:$G,'Data (2)'!$G37,Data!$I:$I,'Data (2)'!$I37))</f>
        <v>99104</v>
      </c>
      <c r="Q37" s="4">
        <f t="shared" si="1"/>
        <v>0</v>
      </c>
      <c r="R37" s="6">
        <f t="shared" si="2"/>
        <v>1</v>
      </c>
      <c r="S37" s="4">
        <f t="shared" si="3"/>
        <v>0</v>
      </c>
      <c r="T37" s="6">
        <f t="shared" si="4"/>
        <v>1</v>
      </c>
      <c r="U37" s="4">
        <f t="shared" si="5"/>
        <v>0</v>
      </c>
      <c r="V37" s="6">
        <f t="shared" si="6"/>
        <v>1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>
        <f>IF((MAX($D$3:$D37)+1)&gt;Data!$D$1,"",MAX($D$3:$D37)+1)</f>
        <v>35</v>
      </c>
      <c r="E38" s="14" t="str">
        <f>IF(D38="",0,VLOOKUP($D38,Data!$D$4:$R$2000,Data!E$2-3,FALSE))</f>
        <v>A</v>
      </c>
      <c r="F38" s="14" t="str">
        <f>IF(D38="",0,VLOOKUP($D38,Data!$D$4:$R$2000,Data!F$2-3,FALSE))</f>
        <v>GENERAL FUND</v>
      </c>
      <c r="G38" s="14" t="str">
        <f>IF(D38="",0,VLOOKUP($D38,Data!$D$4:$R$2000,Data!G$2-3,FALSE))</f>
        <v>1420</v>
      </c>
      <c r="H38" s="14" t="str">
        <f>IF(D38="",0,VLOOKUP($D38,Data!$D$4:$R$2000,Data!H$2-3,FALSE))</f>
        <v>COUNTY ATTORNEY</v>
      </c>
      <c r="I38" s="14" t="str">
        <f>IF(D38="",0,VLOOKUP($D38,Data!$D$4:$R$2000,Data!I$2-3,FALSE))</f>
        <v>2000</v>
      </c>
      <c r="J38" s="14" t="str">
        <f>IF(D38="",0,VLOOKUP($D38,Data!$D$4:$R$2000,Data!J$2-3,FALSE))</f>
        <v>EQUIPMENT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>
        <f>IF((MAX($D$3:$D38)+1)&gt;Data!$D$1,"",MAX($D$3:$D38)+1)</f>
        <v>36</v>
      </c>
      <c r="E39" s="14" t="str">
        <f>IF(D39="",0,VLOOKUP($D39,Data!$D$4:$R$2000,Data!E$2-3,FALSE))</f>
        <v>A</v>
      </c>
      <c r="F39" s="14" t="str">
        <f>IF(D39="",0,VLOOKUP($D39,Data!$D$4:$R$2000,Data!F$2-3,FALSE))</f>
        <v>GENERAL FUND</v>
      </c>
      <c r="G39" s="14" t="str">
        <f>IF(D39="",0,VLOOKUP($D39,Data!$D$4:$R$2000,Data!G$2-3,FALSE))</f>
        <v>1420</v>
      </c>
      <c r="H39" s="14" t="str">
        <f>IF(D39="",0,VLOOKUP($D39,Data!$D$4:$R$2000,Data!H$2-3,FALSE))</f>
        <v>COUNTY ATTORNEY</v>
      </c>
      <c r="I39" s="14" t="str">
        <f>IF(D39="",0,VLOOKUP($D39,Data!$D$4:$R$2000,Data!I$2-3,FALSE))</f>
        <v>4000</v>
      </c>
      <c r="J39" s="14" t="str">
        <f>IF(D39="",0,VLOOKUP($D39,Data!$D$4:$R$2000,Data!J$2-3,FALSE))</f>
        <v>CONTRACTUAL EXPENSES</v>
      </c>
      <c r="K39" s="15">
        <f>IF(D39="",0,SUMIFS(Data!M:M,Data!$G:$G,'Data (2)'!$G39,Data!$I:$I,'Data (2)'!$I39))</f>
        <v>33100</v>
      </c>
      <c r="L39" s="15">
        <f>IF(D39="",0,SUMIFS(Data!N:N,Data!$G:$G,'Data (2)'!$G39,Data!$I:$I,'Data (2)'!$I39))</f>
        <v>33100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42056.79</v>
      </c>
      <c r="O39" s="15">
        <f>IF(D39="",0,SUMIFS(Data!Q:Q,Data!$G:$G,'Data (2)'!$G39,Data!$I:$I,'Data (2)'!$I39))</f>
        <v>42056.79</v>
      </c>
      <c r="P39" s="15">
        <f>IF(D39="",0,SUMIFS(Data!R:R,Data!$G:$G,'Data (2)'!$G39,Data!$I:$I,'Data (2)'!$I39))</f>
        <v>33100</v>
      </c>
      <c r="Q39" s="4">
        <f t="shared" si="1"/>
        <v>-8956.7900000000009</v>
      </c>
      <c r="R39" s="6">
        <f t="shared" si="2"/>
        <v>1.2706</v>
      </c>
      <c r="S39" s="4">
        <f t="shared" si="3"/>
        <v>-8956.7900000000009</v>
      </c>
      <c r="T39" s="6">
        <f t="shared" si="4"/>
        <v>1.2706</v>
      </c>
      <c r="U39" s="4">
        <f t="shared" si="5"/>
        <v>-8956.7900000000009</v>
      </c>
      <c r="V39" s="6">
        <f t="shared" si="6"/>
        <v>1.2706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>
        <f>IF((MAX($D$3:$D39)+1)&gt;Data!$D$1,"",MAX($D$3:$D39)+1)</f>
        <v>37</v>
      </c>
      <c r="E40" s="14" t="str">
        <f>IF(D40="",0,VLOOKUP($D40,Data!$D$4:$R$2000,Data!E$2-3,FALSE))</f>
        <v>A</v>
      </c>
      <c r="F40" s="14" t="str">
        <f>IF(D40="",0,VLOOKUP($D40,Data!$D$4:$R$2000,Data!F$2-3,FALSE))</f>
        <v>GENERAL FUND</v>
      </c>
      <c r="G40" s="14" t="str">
        <f>IF(D40="",0,VLOOKUP($D40,Data!$D$4:$R$2000,Data!G$2-3,FALSE))</f>
        <v>1430</v>
      </c>
      <c r="H40" s="14" t="str">
        <f>IF(D40="",0,VLOOKUP($D40,Data!$D$4:$R$2000,Data!H$2-3,FALSE))</f>
        <v>PERSONNEL</v>
      </c>
      <c r="I40" s="14" t="str">
        <f>IF(D40="",0,VLOOKUP($D40,Data!$D$4:$R$2000,Data!I$2-3,FALSE))</f>
        <v>1000</v>
      </c>
      <c r="J40" s="14" t="str">
        <f>IF(D40="",0,VLOOKUP($D40,Data!$D$4:$R$2000,Data!J$2-3,FALSE))</f>
        <v>PERSONAL SERVICES</v>
      </c>
      <c r="K40" s="15">
        <f>IF(D40="",0,SUMIFS(Data!M:M,Data!$G:$G,'Data (2)'!$G40,Data!$I:$I,'Data (2)'!$I40))</f>
        <v>120776</v>
      </c>
      <c r="L40" s="15">
        <f>IF(D40="",0,SUMIFS(Data!N:N,Data!$G:$G,'Data (2)'!$G40,Data!$I:$I,'Data (2)'!$I40))</f>
        <v>122680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122248.7</v>
      </c>
      <c r="O40" s="15">
        <f>IF(D40="",0,SUMIFS(Data!Q:Q,Data!$G:$G,'Data (2)'!$G40,Data!$I:$I,'Data (2)'!$I40))</f>
        <v>122248.7</v>
      </c>
      <c r="P40" s="15">
        <f>IF(D40="",0,SUMIFS(Data!R:R,Data!$G:$G,'Data (2)'!$G40,Data!$I:$I,'Data (2)'!$I40))</f>
        <v>120776</v>
      </c>
      <c r="Q40" s="4">
        <f t="shared" si="1"/>
        <v>-1472.6999999999971</v>
      </c>
      <c r="R40" s="6">
        <f t="shared" si="2"/>
        <v>1.0122</v>
      </c>
      <c r="S40" s="4">
        <f t="shared" si="3"/>
        <v>431.30000000000291</v>
      </c>
      <c r="T40" s="6">
        <f t="shared" si="4"/>
        <v>0.99650000000000005</v>
      </c>
      <c r="U40" s="4">
        <f t="shared" si="5"/>
        <v>-1472.6999999999971</v>
      </c>
      <c r="V40" s="6">
        <f t="shared" si="6"/>
        <v>1.0122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>
        <f>IF((MAX($D$3:$D40)+1)&gt;Data!$D$1,"",MAX($D$3:$D40)+1)</f>
        <v>38</v>
      </c>
      <c r="E41" s="14" t="str">
        <f>IF(D41="",0,VLOOKUP($D41,Data!$D$4:$R$2000,Data!E$2-3,FALSE))</f>
        <v>A</v>
      </c>
      <c r="F41" s="14" t="str">
        <f>IF(D41="",0,VLOOKUP($D41,Data!$D$4:$R$2000,Data!F$2-3,FALSE))</f>
        <v>GENERAL FUND</v>
      </c>
      <c r="G41" s="14" t="str">
        <f>IF(D41="",0,VLOOKUP($D41,Data!$D$4:$R$2000,Data!G$2-3,FALSE))</f>
        <v>1430</v>
      </c>
      <c r="H41" s="14" t="str">
        <f>IF(D41="",0,VLOOKUP($D41,Data!$D$4:$R$2000,Data!H$2-3,FALSE))</f>
        <v>PERSONNEL</v>
      </c>
      <c r="I41" s="14" t="str">
        <f>IF(D41="",0,VLOOKUP($D41,Data!$D$4:$R$2000,Data!I$2-3,FALSE))</f>
        <v>2000</v>
      </c>
      <c r="J41" s="14" t="str">
        <f>IF(D41="",0,VLOOKUP($D41,Data!$D$4:$R$2000,Data!J$2-3,FALSE))</f>
        <v>EQUIPMENT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>
        <f>IF((MAX($D$3:$D41)+1)&gt;Data!$D$1,"",MAX($D$3:$D41)+1)</f>
        <v>39</v>
      </c>
      <c r="E42" s="14" t="str">
        <f>IF(D42="",0,VLOOKUP($D42,Data!$D$4:$R$2000,Data!E$2-3,FALSE))</f>
        <v>A</v>
      </c>
      <c r="F42" s="14" t="str">
        <f>IF(D42="",0,VLOOKUP($D42,Data!$D$4:$R$2000,Data!F$2-3,FALSE))</f>
        <v>GENERAL FUND</v>
      </c>
      <c r="G42" s="14" t="str">
        <f>IF(D42="",0,VLOOKUP($D42,Data!$D$4:$R$2000,Data!G$2-3,FALSE))</f>
        <v>1430</v>
      </c>
      <c r="H42" s="14" t="str">
        <f>IF(D42="",0,VLOOKUP($D42,Data!$D$4:$R$2000,Data!H$2-3,FALSE))</f>
        <v>PERSONNEL</v>
      </c>
      <c r="I42" s="14" t="str">
        <f>IF(D42="",0,VLOOKUP($D42,Data!$D$4:$R$2000,Data!I$2-3,FALSE))</f>
        <v>4000</v>
      </c>
      <c r="J42" s="14" t="str">
        <f>IF(D42="",0,VLOOKUP($D42,Data!$D$4:$R$2000,Data!J$2-3,FALSE))</f>
        <v>CONTRACTUAL EXPENSES</v>
      </c>
      <c r="K42" s="15">
        <f>IF(D42="",0,SUMIFS(Data!M:M,Data!$G:$G,'Data (2)'!$G42,Data!$I:$I,'Data (2)'!$I42))</f>
        <v>55100</v>
      </c>
      <c r="L42" s="15">
        <f>IF(D42="",0,SUMIFS(Data!N:N,Data!$G:$G,'Data (2)'!$G42,Data!$I:$I,'Data (2)'!$I42))</f>
        <v>57036.65</v>
      </c>
      <c r="M42" s="15">
        <f>IF(D42="",0,SUMIFS(Data!O:O,Data!$G:$G,'Data (2)'!$G42,Data!$I:$I,'Data (2)'!$I42))</f>
        <v>1500</v>
      </c>
      <c r="N42" s="15">
        <f>IF(D42="",0,SUMIFS(Data!P:P,Data!$G:$G,'Data (2)'!$G42,Data!$I:$I,'Data (2)'!$I42))</f>
        <v>57008.37</v>
      </c>
      <c r="O42" s="15">
        <f>IF(D42="",0,SUMIFS(Data!Q:Q,Data!$G:$G,'Data (2)'!$G42,Data!$I:$I,'Data (2)'!$I42))</f>
        <v>57008.37</v>
      </c>
      <c r="P42" s="15">
        <f>IF(D42="",0,SUMIFS(Data!R:R,Data!$G:$G,'Data (2)'!$G42,Data!$I:$I,'Data (2)'!$I42))</f>
        <v>55100</v>
      </c>
      <c r="Q42" s="4">
        <f t="shared" si="1"/>
        <v>-3408.3700000000026</v>
      </c>
      <c r="R42" s="6">
        <f t="shared" si="2"/>
        <v>1.0619000000000001</v>
      </c>
      <c r="S42" s="4">
        <f t="shared" si="3"/>
        <v>-1471.7200000000012</v>
      </c>
      <c r="T42" s="6">
        <f t="shared" si="4"/>
        <v>1.0258</v>
      </c>
      <c r="U42" s="4">
        <f t="shared" si="5"/>
        <v>-3408.3700000000026</v>
      </c>
      <c r="V42" s="6">
        <f t="shared" si="6"/>
        <v>1.0619000000000001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>
        <f>IF((MAX($D$3:$D42)+1)&gt;Data!$D$1,"",MAX($D$3:$D42)+1)</f>
        <v>40</v>
      </c>
      <c r="E43" s="14" t="str">
        <f>IF(D43="",0,VLOOKUP($D43,Data!$D$4:$R$2000,Data!E$2-3,FALSE))</f>
        <v>A</v>
      </c>
      <c r="F43" s="14" t="str">
        <f>IF(D43="",0,VLOOKUP($D43,Data!$D$4:$R$2000,Data!F$2-3,FALSE))</f>
        <v>GENERAL FUND</v>
      </c>
      <c r="G43" s="14" t="str">
        <f>IF(D43="",0,VLOOKUP($D43,Data!$D$4:$R$2000,Data!G$2-3,FALSE))</f>
        <v>1435</v>
      </c>
      <c r="H43" s="14" t="str">
        <f>IF(D43="",0,VLOOKUP($D43,Data!$D$4:$R$2000,Data!H$2-3,FALSE))</f>
        <v>EMERGENCY SVCS - SAFETY</v>
      </c>
      <c r="I43" s="14" t="str">
        <f>IF(D43="",0,VLOOKUP($D43,Data!$D$4:$R$2000,Data!I$2-3,FALSE))</f>
        <v>1000</v>
      </c>
      <c r="J43" s="14" t="str">
        <f>IF(D43="",0,VLOOKUP($D43,Data!$D$4:$R$2000,Data!J$2-3,FALSE))</f>
        <v>PERSONAL SERVICES</v>
      </c>
      <c r="K43" s="15">
        <f>IF(D43="",0,SUMIFS(Data!M:M,Data!$G:$G,'Data (2)'!$G43,Data!$I:$I,'Data (2)'!$I43))</f>
        <v>43367</v>
      </c>
      <c r="L43" s="15">
        <f>IF(D43="",0,SUMIFS(Data!N:N,Data!$G:$G,'Data (2)'!$G43,Data!$I:$I,'Data (2)'!$I43))</f>
        <v>43367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43367</v>
      </c>
      <c r="O43" s="15">
        <f>IF(D43="",0,SUMIFS(Data!Q:Q,Data!$G:$G,'Data (2)'!$G43,Data!$I:$I,'Data (2)'!$I43))</f>
        <v>43367</v>
      </c>
      <c r="P43" s="15">
        <f>IF(D43="",0,SUMIFS(Data!R:R,Data!$G:$G,'Data (2)'!$G43,Data!$I:$I,'Data (2)'!$I43))</f>
        <v>43367</v>
      </c>
      <c r="Q43" s="4">
        <f t="shared" si="1"/>
        <v>0</v>
      </c>
      <c r="R43" s="6">
        <f t="shared" si="2"/>
        <v>1</v>
      </c>
      <c r="S43" s="4">
        <f t="shared" si="3"/>
        <v>0</v>
      </c>
      <c r="T43" s="6">
        <f t="shared" si="4"/>
        <v>1</v>
      </c>
      <c r="U43" s="4">
        <f t="shared" si="5"/>
        <v>0</v>
      </c>
      <c r="V43" s="6">
        <f t="shared" si="6"/>
        <v>1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>
        <f>IF((MAX($D$3:$D43)+1)&gt;Data!$D$1,"",MAX($D$3:$D43)+1)</f>
        <v>41</v>
      </c>
      <c r="E44" s="14" t="str">
        <f>IF(D44="",0,VLOOKUP($D44,Data!$D$4:$R$2000,Data!E$2-3,FALSE))</f>
        <v>A</v>
      </c>
      <c r="F44" s="14" t="str">
        <f>IF(D44="",0,VLOOKUP($D44,Data!$D$4:$R$2000,Data!F$2-3,FALSE))</f>
        <v>GENERAL FUND</v>
      </c>
      <c r="G44" s="14" t="str">
        <f>IF(D44="",0,VLOOKUP($D44,Data!$D$4:$R$2000,Data!G$2-3,FALSE))</f>
        <v>1435</v>
      </c>
      <c r="H44" s="14" t="str">
        <f>IF(D44="",0,VLOOKUP($D44,Data!$D$4:$R$2000,Data!H$2-3,FALSE))</f>
        <v>EMERGENCY SVCS - SAFETY</v>
      </c>
      <c r="I44" s="14" t="str">
        <f>IF(D44="",0,VLOOKUP($D44,Data!$D$4:$R$2000,Data!I$2-3,FALSE))</f>
        <v>2000</v>
      </c>
      <c r="J44" s="14" t="str">
        <f>IF(D44="",0,VLOOKUP($D44,Data!$D$4:$R$2000,Data!J$2-3,FALSE))</f>
        <v>EQUIPMENT</v>
      </c>
      <c r="K44" s="15">
        <f>IF(D44="",0,SUMIFS(Data!M:M,Data!$G:$G,'Data (2)'!$G44,Data!$I:$I,'Data (2)'!$I44))</f>
        <v>3600</v>
      </c>
      <c r="L44" s="15">
        <f>IF(D44="",0,SUMIFS(Data!N:N,Data!$G:$G,'Data (2)'!$G44,Data!$I:$I,'Data (2)'!$I44))</f>
        <v>3950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3747.92</v>
      </c>
      <c r="O44" s="15">
        <f>IF(D44="",0,SUMIFS(Data!Q:Q,Data!$G:$G,'Data (2)'!$G44,Data!$I:$I,'Data (2)'!$I44))</f>
        <v>3747.92</v>
      </c>
      <c r="P44" s="15">
        <f>IF(D44="",0,SUMIFS(Data!R:R,Data!$G:$G,'Data (2)'!$G44,Data!$I:$I,'Data (2)'!$I44))</f>
        <v>3600</v>
      </c>
      <c r="Q44" s="4">
        <f t="shared" si="1"/>
        <v>-147.92000000000007</v>
      </c>
      <c r="R44" s="6">
        <f t="shared" si="2"/>
        <v>1.0410999999999999</v>
      </c>
      <c r="S44" s="4">
        <f t="shared" si="3"/>
        <v>202.07999999999993</v>
      </c>
      <c r="T44" s="6">
        <f t="shared" si="4"/>
        <v>0.94879999999999998</v>
      </c>
      <c r="U44" s="4">
        <f t="shared" si="5"/>
        <v>-147.92000000000007</v>
      </c>
      <c r="V44" s="6">
        <f t="shared" si="6"/>
        <v>1.0410999999999999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>
        <f>IF((MAX($D$3:$D44)+1)&gt;Data!$D$1,"",MAX($D$3:$D44)+1)</f>
        <v>42</v>
      </c>
      <c r="E45" s="14" t="str">
        <f>IF(D45="",0,VLOOKUP($D45,Data!$D$4:$R$2000,Data!E$2-3,FALSE))</f>
        <v>A</v>
      </c>
      <c r="F45" s="14" t="str">
        <f>IF(D45="",0,VLOOKUP($D45,Data!$D$4:$R$2000,Data!F$2-3,FALSE))</f>
        <v>GENERAL FUND</v>
      </c>
      <c r="G45" s="14" t="str">
        <f>IF(D45="",0,VLOOKUP($D45,Data!$D$4:$R$2000,Data!G$2-3,FALSE))</f>
        <v>1435</v>
      </c>
      <c r="H45" s="14" t="str">
        <f>IF(D45="",0,VLOOKUP($D45,Data!$D$4:$R$2000,Data!H$2-3,FALSE))</f>
        <v>EMERGENCY SVCS - SAFETY</v>
      </c>
      <c r="I45" s="14" t="str">
        <f>IF(D45="",0,VLOOKUP($D45,Data!$D$4:$R$2000,Data!I$2-3,FALSE))</f>
        <v>4000</v>
      </c>
      <c r="J45" s="14" t="str">
        <f>IF(D45="",0,VLOOKUP($D45,Data!$D$4:$R$2000,Data!J$2-3,FALSE))</f>
        <v>CONTRACTUAL EXPENSES</v>
      </c>
      <c r="K45" s="15">
        <f>IF(D45="",0,SUMIFS(Data!M:M,Data!$G:$G,'Data (2)'!$G45,Data!$I:$I,'Data (2)'!$I45))</f>
        <v>4100</v>
      </c>
      <c r="L45" s="15">
        <f>IF(D45="",0,SUMIFS(Data!N:N,Data!$G:$G,'Data (2)'!$G45,Data!$I:$I,'Data (2)'!$I45))</f>
        <v>4100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3415.9</v>
      </c>
      <c r="O45" s="15">
        <f>IF(D45="",0,SUMIFS(Data!Q:Q,Data!$G:$G,'Data (2)'!$G45,Data!$I:$I,'Data (2)'!$I45))</f>
        <v>3415.9</v>
      </c>
      <c r="P45" s="15">
        <f>IF(D45="",0,SUMIFS(Data!R:R,Data!$G:$G,'Data (2)'!$G45,Data!$I:$I,'Data (2)'!$I45))</f>
        <v>5400</v>
      </c>
      <c r="Q45" s="4">
        <f t="shared" si="1"/>
        <v>684.09999999999991</v>
      </c>
      <c r="R45" s="6">
        <f t="shared" si="2"/>
        <v>0.83309999999999995</v>
      </c>
      <c r="S45" s="4">
        <f t="shared" si="3"/>
        <v>684.09999999999991</v>
      </c>
      <c r="T45" s="6">
        <f t="shared" si="4"/>
        <v>0.83309999999999995</v>
      </c>
      <c r="U45" s="4">
        <f t="shared" si="5"/>
        <v>1984.1</v>
      </c>
      <c r="V45" s="6">
        <f t="shared" si="6"/>
        <v>0.63260000000000005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>
        <f>IF((MAX($D$3:$D45)+1)&gt;Data!$D$1,"",MAX($D$3:$D45)+1)</f>
        <v>43</v>
      </c>
      <c r="E46" s="14" t="str">
        <f>IF(D46="",0,VLOOKUP($D46,Data!$D$4:$R$2000,Data!E$2-3,FALSE))</f>
        <v>A</v>
      </c>
      <c r="F46" s="14" t="str">
        <f>IF(D46="",0,VLOOKUP($D46,Data!$D$4:$R$2000,Data!F$2-3,FALSE))</f>
        <v>GENERAL FUND</v>
      </c>
      <c r="G46" s="14" t="str">
        <f>IF(D46="",0,VLOOKUP($D46,Data!$D$4:$R$2000,Data!G$2-3,FALSE))</f>
        <v>1450</v>
      </c>
      <c r="H46" s="14" t="str">
        <f>IF(D46="",0,VLOOKUP($D46,Data!$D$4:$R$2000,Data!H$2-3,FALSE))</f>
        <v>ELECTIONS</v>
      </c>
      <c r="I46" s="14" t="str">
        <f>IF(D46="",0,VLOOKUP($D46,Data!$D$4:$R$2000,Data!I$2-3,FALSE))</f>
        <v>1000</v>
      </c>
      <c r="J46" s="14" t="str">
        <f>IF(D46="",0,VLOOKUP($D46,Data!$D$4:$R$2000,Data!J$2-3,FALSE))</f>
        <v>PERSONAL SERVICES</v>
      </c>
      <c r="K46" s="15">
        <f>IF(D46="",0,SUMIFS(Data!M:M,Data!$G:$G,'Data (2)'!$G46,Data!$I:$I,'Data (2)'!$I46))</f>
        <v>237122</v>
      </c>
      <c r="L46" s="15">
        <f>IF(D46="",0,SUMIFS(Data!N:N,Data!$G:$G,'Data (2)'!$G46,Data!$I:$I,'Data (2)'!$I46))</f>
        <v>240780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240778.59</v>
      </c>
      <c r="O46" s="15">
        <f>IF(D46="",0,SUMIFS(Data!Q:Q,Data!$G:$G,'Data (2)'!$G46,Data!$I:$I,'Data (2)'!$I46))</f>
        <v>240778.59</v>
      </c>
      <c r="P46" s="15">
        <f>IF(D46="",0,SUMIFS(Data!R:R,Data!$G:$G,'Data (2)'!$G46,Data!$I:$I,'Data (2)'!$I46))</f>
        <v>239066</v>
      </c>
      <c r="Q46" s="4">
        <f t="shared" si="1"/>
        <v>-3656.5899999999965</v>
      </c>
      <c r="R46" s="6">
        <f t="shared" si="2"/>
        <v>1.0154000000000001</v>
      </c>
      <c r="S46" s="4">
        <f t="shared" si="3"/>
        <v>1.4100000000034925</v>
      </c>
      <c r="T46" s="6">
        <f t="shared" si="4"/>
        <v>1</v>
      </c>
      <c r="U46" s="4">
        <f t="shared" si="5"/>
        <v>-1712.5899999999965</v>
      </c>
      <c r="V46" s="6">
        <f t="shared" si="6"/>
        <v>1.0072000000000001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>
        <f>IF((MAX($D$3:$D46)+1)&gt;Data!$D$1,"",MAX($D$3:$D46)+1)</f>
        <v>44</v>
      </c>
      <c r="E47" s="14" t="str">
        <f>IF(D47="",0,VLOOKUP($D47,Data!$D$4:$R$2000,Data!E$2-3,FALSE))</f>
        <v>A</v>
      </c>
      <c r="F47" s="14" t="str">
        <f>IF(D47="",0,VLOOKUP($D47,Data!$D$4:$R$2000,Data!F$2-3,FALSE))</f>
        <v>GENERAL FUND</v>
      </c>
      <c r="G47" s="14" t="str">
        <f>IF(D47="",0,VLOOKUP($D47,Data!$D$4:$R$2000,Data!G$2-3,FALSE))</f>
        <v>1450</v>
      </c>
      <c r="H47" s="14" t="str">
        <f>IF(D47="",0,VLOOKUP($D47,Data!$D$4:$R$2000,Data!H$2-3,FALSE))</f>
        <v>ELECTIONS</v>
      </c>
      <c r="I47" s="14" t="str">
        <f>IF(D47="",0,VLOOKUP($D47,Data!$D$4:$R$2000,Data!I$2-3,FALSE))</f>
        <v>2000</v>
      </c>
      <c r="J47" s="14" t="str">
        <f>IF(D47="",0,VLOOKUP($D47,Data!$D$4:$R$2000,Data!J$2-3,FALSE))</f>
        <v>EQUIPMENT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>
        <f>IF(AND(ABS(Q48)&gt;Input!$A$8,ABS(1-R48)&gt;Input!$A$9),MAX($A$3:A47)+1,"")</f>
        <v>9</v>
      </c>
      <c r="B48">
        <f>IF(AND(ABS(S48)&gt;Input!$B$8,ABS(1-T48)&gt;Input!$B$9),MAX($B$3:B47)+1,"")</f>
        <v>7</v>
      </c>
      <c r="C48">
        <f>IF(AND(ABS(U48)&gt;Input!$C$8,ABS(1-V48)&gt;Input!$C$9),MAX($C$3:C47)+1,"")</f>
        <v>12</v>
      </c>
      <c r="D48">
        <f>IF((MAX($D$3:$D47)+1)&gt;Data!$D$1,"",MAX($D$3:$D47)+1)</f>
        <v>45</v>
      </c>
      <c r="E48" s="14" t="str">
        <f>IF(D48="",0,VLOOKUP($D48,Data!$D$4:$R$2000,Data!E$2-3,FALSE))</f>
        <v>A</v>
      </c>
      <c r="F48" s="14" t="str">
        <f>IF(D48="",0,VLOOKUP($D48,Data!$D$4:$R$2000,Data!F$2-3,FALSE))</f>
        <v>GENERAL FUND</v>
      </c>
      <c r="G48" s="14" t="str">
        <f>IF(D48="",0,VLOOKUP($D48,Data!$D$4:$R$2000,Data!G$2-3,FALSE))</f>
        <v>1450</v>
      </c>
      <c r="H48" s="14" t="str">
        <f>IF(D48="",0,VLOOKUP($D48,Data!$D$4:$R$2000,Data!H$2-3,FALSE))</f>
        <v>ELECTIONS</v>
      </c>
      <c r="I48" s="14" t="str">
        <f>IF(D48="",0,VLOOKUP($D48,Data!$D$4:$R$2000,Data!I$2-3,FALSE))</f>
        <v>4000</v>
      </c>
      <c r="J48" s="14" t="str">
        <f>IF(D48="",0,VLOOKUP($D48,Data!$D$4:$R$2000,Data!J$2-3,FALSE))</f>
        <v>CONTRACTUAL EXPENSES</v>
      </c>
      <c r="K48" s="15">
        <f>IF(D48="",0,SUMIFS(Data!M:M,Data!$G:$G,'Data (2)'!$G48,Data!$I:$I,'Data (2)'!$I48))</f>
        <v>132582</v>
      </c>
      <c r="L48" s="15">
        <f>IF(D48="",0,SUMIFS(Data!N:N,Data!$G:$G,'Data (2)'!$G48,Data!$I:$I,'Data (2)'!$I48))</f>
        <v>167582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149181.04</v>
      </c>
      <c r="O48" s="15">
        <f>IF(D48="",0,SUMIFS(Data!Q:Q,Data!$G:$G,'Data (2)'!$G48,Data!$I:$I,'Data (2)'!$I48))</f>
        <v>149181.04</v>
      </c>
      <c r="P48" s="15">
        <f>IF(D48="",0,SUMIFS(Data!R:R,Data!$G:$G,'Data (2)'!$G48,Data!$I:$I,'Data (2)'!$I48))</f>
        <v>133832</v>
      </c>
      <c r="Q48" s="4">
        <f t="shared" si="1"/>
        <v>-16599.040000000008</v>
      </c>
      <c r="R48" s="6">
        <f t="shared" si="2"/>
        <v>1.1252</v>
      </c>
      <c r="S48" s="4">
        <f t="shared" si="3"/>
        <v>18400.959999999992</v>
      </c>
      <c r="T48" s="6">
        <f t="shared" si="4"/>
        <v>0.89019999999999999</v>
      </c>
      <c r="U48" s="4">
        <f t="shared" si="5"/>
        <v>-15349.040000000008</v>
      </c>
      <c r="V48" s="6">
        <f t="shared" si="6"/>
        <v>1.1147</v>
      </c>
    </row>
    <row r="49" spans="1:22" x14ac:dyDescent="0.2">
      <c r="A49">
        <f>IF(AND(ABS(Q49)&gt;Input!$A$8,ABS(1-R49)&gt;Input!$A$9),MAX($A$3:A48)+1,"")</f>
        <v>10</v>
      </c>
      <c r="B49">
        <f>IF(AND(ABS(S49)&gt;Input!$B$8,ABS(1-T49)&gt;Input!$B$9),MAX($B$3:B48)+1,"")</f>
        <v>8</v>
      </c>
      <c r="C49">
        <f>IF(AND(ABS(U49)&gt;Input!$C$8,ABS(1-V49)&gt;Input!$C$9),MAX($C$3:C48)+1,"")</f>
        <v>13</v>
      </c>
      <c r="D49">
        <f>IF((MAX($D$3:$D48)+1)&gt;Data!$D$1,"",MAX($D$3:$D48)+1)</f>
        <v>46</v>
      </c>
      <c r="E49" s="14" t="str">
        <f>IF(D49="",0,VLOOKUP($D49,Data!$D$4:$R$2000,Data!E$2-3,FALSE))</f>
        <v>A</v>
      </c>
      <c r="F49" s="14" t="str">
        <f>IF(D49="",0,VLOOKUP($D49,Data!$D$4:$R$2000,Data!F$2-3,FALSE))</f>
        <v>GENERAL FUND</v>
      </c>
      <c r="G49" s="14" t="str">
        <f>IF(D49="",0,VLOOKUP($D49,Data!$D$4:$R$2000,Data!G$2-3,FALSE))</f>
        <v>1490</v>
      </c>
      <c r="H49" s="14" t="str">
        <f>IF(D49="",0,VLOOKUP($D49,Data!$D$4:$R$2000,Data!H$2-3,FALSE))</f>
        <v>PUBLIC WORKS</v>
      </c>
      <c r="I49" s="14" t="str">
        <f>IF(D49="",0,VLOOKUP($D49,Data!$D$4:$R$2000,Data!I$2-3,FALSE))</f>
        <v>1000</v>
      </c>
      <c r="J49" s="14" t="str">
        <f>IF(D49="",0,VLOOKUP($D49,Data!$D$4:$R$2000,Data!J$2-3,FALSE))</f>
        <v>PERSONAL SERVICES</v>
      </c>
      <c r="K49" s="15">
        <f>IF(D49="",0,SUMIFS(Data!M:M,Data!$G:$G,'Data (2)'!$G49,Data!$I:$I,'Data (2)'!$I49))</f>
        <v>396326</v>
      </c>
      <c r="L49" s="15">
        <f>IF(D49="",0,SUMIFS(Data!N:N,Data!$G:$G,'Data (2)'!$G49,Data!$I:$I,'Data (2)'!$I49))</f>
        <v>396326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344200.88</v>
      </c>
      <c r="O49" s="15">
        <f>IF(D49="",0,SUMIFS(Data!Q:Q,Data!$G:$G,'Data (2)'!$G49,Data!$I:$I,'Data (2)'!$I49))</f>
        <v>344200.88</v>
      </c>
      <c r="P49" s="15">
        <f>IF(D49="",0,SUMIFS(Data!R:R,Data!$G:$G,'Data (2)'!$G49,Data!$I:$I,'Data (2)'!$I49))</f>
        <v>398401</v>
      </c>
      <c r="Q49" s="4">
        <f t="shared" si="1"/>
        <v>52125.119999999995</v>
      </c>
      <c r="R49" s="6">
        <f t="shared" si="2"/>
        <v>0.86850000000000005</v>
      </c>
      <c r="S49" s="4">
        <f t="shared" si="3"/>
        <v>52125.119999999995</v>
      </c>
      <c r="T49" s="6">
        <f t="shared" si="4"/>
        <v>0.86850000000000005</v>
      </c>
      <c r="U49" s="4">
        <f t="shared" si="5"/>
        <v>54200.119999999995</v>
      </c>
      <c r="V49" s="6">
        <f t="shared" si="6"/>
        <v>0.86399999999999999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>
        <f>IF((MAX($D$3:$D49)+1)&gt;Data!$D$1,"",MAX($D$3:$D49)+1)</f>
        <v>47</v>
      </c>
      <c r="E50" s="14" t="str">
        <f>IF(D50="",0,VLOOKUP($D50,Data!$D$4:$R$2000,Data!E$2-3,FALSE))</f>
        <v>A</v>
      </c>
      <c r="F50" s="14" t="str">
        <f>IF(D50="",0,VLOOKUP($D50,Data!$D$4:$R$2000,Data!F$2-3,FALSE))</f>
        <v>GENERAL FUND</v>
      </c>
      <c r="G50" s="14" t="str">
        <f>IF(D50="",0,VLOOKUP($D50,Data!$D$4:$R$2000,Data!G$2-3,FALSE))</f>
        <v>1490</v>
      </c>
      <c r="H50" s="14" t="str">
        <f>IF(D50="",0,VLOOKUP($D50,Data!$D$4:$R$2000,Data!H$2-3,FALSE))</f>
        <v>PUBLIC WORKS</v>
      </c>
      <c r="I50" s="14" t="str">
        <f>IF(D50="",0,VLOOKUP($D50,Data!$D$4:$R$2000,Data!I$2-3,FALSE))</f>
        <v>2000</v>
      </c>
      <c r="J50" s="14" t="str">
        <f>IF(D50="",0,VLOOKUP($D50,Data!$D$4:$R$2000,Data!J$2-3,FALSE))</f>
        <v>EQUIPMENT</v>
      </c>
      <c r="K50" s="15">
        <f>IF(D50="",0,SUMIFS(Data!M:M,Data!$G:$G,'Data (2)'!$G50,Data!$I:$I,'Data (2)'!$I50))</f>
        <v>500</v>
      </c>
      <c r="L50" s="15">
        <f>IF(D50="",0,SUMIFS(Data!N:N,Data!$G:$G,'Data (2)'!$G50,Data!$I:$I,'Data (2)'!$I50))</f>
        <v>500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464.98</v>
      </c>
      <c r="O50" s="15">
        <f>IF(D50="",0,SUMIFS(Data!Q:Q,Data!$G:$G,'Data (2)'!$G50,Data!$I:$I,'Data (2)'!$I50))</f>
        <v>464.98</v>
      </c>
      <c r="P50" s="15">
        <f>IF(D50="",0,SUMIFS(Data!R:R,Data!$G:$G,'Data (2)'!$G50,Data!$I:$I,'Data (2)'!$I50))</f>
        <v>500</v>
      </c>
      <c r="Q50" s="4">
        <f t="shared" si="1"/>
        <v>35.019999999999982</v>
      </c>
      <c r="R50" s="6">
        <f t="shared" si="2"/>
        <v>0.93</v>
      </c>
      <c r="S50" s="4">
        <f t="shared" si="3"/>
        <v>35.019999999999982</v>
      </c>
      <c r="T50" s="6">
        <f t="shared" si="4"/>
        <v>0.93</v>
      </c>
      <c r="U50" s="4">
        <f t="shared" si="5"/>
        <v>35.019999999999982</v>
      </c>
      <c r="V50" s="6">
        <f t="shared" si="6"/>
        <v>0.93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>
        <f>IF((MAX($D$3:$D50)+1)&gt;Data!$D$1,"",MAX($D$3:$D50)+1)</f>
        <v>48</v>
      </c>
      <c r="E51" s="14" t="str">
        <f>IF(D51="",0,VLOOKUP($D51,Data!$D$4:$R$2000,Data!E$2-3,FALSE))</f>
        <v>A</v>
      </c>
      <c r="F51" s="14" t="str">
        <f>IF(D51="",0,VLOOKUP($D51,Data!$D$4:$R$2000,Data!F$2-3,FALSE))</f>
        <v>GENERAL FUND</v>
      </c>
      <c r="G51" s="14" t="str">
        <f>IF(D51="",0,VLOOKUP($D51,Data!$D$4:$R$2000,Data!G$2-3,FALSE))</f>
        <v>1490</v>
      </c>
      <c r="H51" s="14" t="str">
        <f>IF(D51="",0,VLOOKUP($D51,Data!$D$4:$R$2000,Data!H$2-3,FALSE))</f>
        <v>PUBLIC WORKS</v>
      </c>
      <c r="I51" s="14" t="str">
        <f>IF(D51="",0,VLOOKUP($D51,Data!$D$4:$R$2000,Data!I$2-3,FALSE))</f>
        <v>4000</v>
      </c>
      <c r="J51" s="14" t="str">
        <f>IF(D51="",0,VLOOKUP($D51,Data!$D$4:$R$2000,Data!J$2-3,FALSE))</f>
        <v>CONTRACTUAL EXPENSES</v>
      </c>
      <c r="K51" s="15">
        <f>IF(D51="",0,SUMIFS(Data!M:M,Data!$G:$G,'Data (2)'!$G51,Data!$I:$I,'Data (2)'!$I51))</f>
        <v>27700</v>
      </c>
      <c r="L51" s="15">
        <f>IF(D51="",0,SUMIFS(Data!N:N,Data!$G:$G,'Data (2)'!$G51,Data!$I:$I,'Data (2)'!$I51))</f>
        <v>30386.979999999996</v>
      </c>
      <c r="M51" s="15">
        <f>IF(D51="",0,SUMIFS(Data!O:O,Data!$G:$G,'Data (2)'!$G51,Data!$I:$I,'Data (2)'!$I51))</f>
        <v>2553.7600000000002</v>
      </c>
      <c r="N51" s="15">
        <f>IF(D51="",0,SUMIFS(Data!P:P,Data!$G:$G,'Data (2)'!$G51,Data!$I:$I,'Data (2)'!$I51))</f>
        <v>26060.25</v>
      </c>
      <c r="O51" s="15">
        <f>IF(D51="",0,SUMIFS(Data!Q:Q,Data!$G:$G,'Data (2)'!$G51,Data!$I:$I,'Data (2)'!$I51))</f>
        <v>26060.25</v>
      </c>
      <c r="P51" s="15">
        <f>IF(D51="",0,SUMIFS(Data!R:R,Data!$G:$G,'Data (2)'!$G51,Data!$I:$I,'Data (2)'!$I51))</f>
        <v>27700</v>
      </c>
      <c r="Q51" s="4">
        <f t="shared" si="1"/>
        <v>-914.01000000000204</v>
      </c>
      <c r="R51" s="6">
        <f t="shared" si="2"/>
        <v>1.0329999999999999</v>
      </c>
      <c r="S51" s="4">
        <f t="shared" si="3"/>
        <v>1772.9699999999939</v>
      </c>
      <c r="T51" s="6">
        <f t="shared" si="4"/>
        <v>0.94169999999999998</v>
      </c>
      <c r="U51" s="4">
        <f t="shared" si="5"/>
        <v>-914.01000000000204</v>
      </c>
      <c r="V51" s="6">
        <f t="shared" si="6"/>
        <v>1.0329999999999999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>
        <f>IF((MAX($D$3:$D51)+1)&gt;Data!$D$1,"",MAX($D$3:$D51)+1)</f>
        <v>49</v>
      </c>
      <c r="E52" s="14" t="str">
        <f>IF(D52="",0,VLOOKUP($D52,Data!$D$4:$R$2000,Data!E$2-3,FALSE))</f>
        <v>A</v>
      </c>
      <c r="F52" s="14" t="str">
        <f>IF(D52="",0,VLOOKUP($D52,Data!$D$4:$R$2000,Data!F$2-3,FALSE))</f>
        <v>GENERAL FUND</v>
      </c>
      <c r="G52" s="14" t="str">
        <f>IF(D52="",0,VLOOKUP($D52,Data!$D$4:$R$2000,Data!G$2-3,FALSE))</f>
        <v>1610</v>
      </c>
      <c r="H52" s="14" t="str">
        <f>IF(D52="",0,VLOOKUP($D52,Data!$D$4:$R$2000,Data!H$2-3,FALSE))</f>
        <v>CENTRAL SERVICES - AUDIT FEE</v>
      </c>
      <c r="I52" s="14" t="str">
        <f>IF(D52="",0,VLOOKUP($D52,Data!$D$4:$R$2000,Data!I$2-3,FALSE))</f>
        <v>4000</v>
      </c>
      <c r="J52" s="14" t="str">
        <f>IF(D52="",0,VLOOKUP($D52,Data!$D$4:$R$2000,Data!J$2-3,FALSE))</f>
        <v>CONTRACTUAL EXPENSES</v>
      </c>
      <c r="K52" s="15">
        <f>IF(D52="",0,SUMIFS(Data!M:M,Data!$G:$G,'Data (2)'!$G52,Data!$I:$I,'Data (2)'!$I52))</f>
        <v>99800</v>
      </c>
      <c r="L52" s="15">
        <f>IF(D52="",0,SUMIFS(Data!N:N,Data!$G:$G,'Data (2)'!$G52,Data!$I:$I,'Data (2)'!$I52))</f>
        <v>99800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92100</v>
      </c>
      <c r="O52" s="15">
        <f>IF(D52="",0,SUMIFS(Data!Q:Q,Data!$G:$G,'Data (2)'!$G52,Data!$I:$I,'Data (2)'!$I52))</f>
        <v>92100</v>
      </c>
      <c r="P52" s="15">
        <f>IF(D52="",0,SUMIFS(Data!R:R,Data!$G:$G,'Data (2)'!$G52,Data!$I:$I,'Data (2)'!$I52))</f>
        <v>100050</v>
      </c>
      <c r="Q52" s="4">
        <f t="shared" si="1"/>
        <v>7700</v>
      </c>
      <c r="R52" s="6">
        <f t="shared" si="2"/>
        <v>0.92279999999999995</v>
      </c>
      <c r="S52" s="4">
        <f t="shared" si="3"/>
        <v>7700</v>
      </c>
      <c r="T52" s="6">
        <f t="shared" si="4"/>
        <v>0.92279999999999995</v>
      </c>
      <c r="U52" s="4">
        <f t="shared" si="5"/>
        <v>7950</v>
      </c>
      <c r="V52" s="6">
        <f t="shared" si="6"/>
        <v>0.92049999999999998</v>
      </c>
    </row>
    <row r="53" spans="1:22" x14ac:dyDescent="0.2">
      <c r="A53">
        <f>IF(AND(ABS(Q53)&gt;Input!$A$8,ABS(1-R53)&gt;Input!$A$9),MAX($A$3:A52)+1,"")</f>
        <v>11</v>
      </c>
      <c r="B53" t="str">
        <f>IF(AND(ABS(S53)&gt;Input!$B$8,ABS(1-T53)&gt;Input!$B$9),MAX($B$3:B52)+1,"")</f>
        <v/>
      </c>
      <c r="C53">
        <f>IF(AND(ABS(U53)&gt;Input!$C$8,ABS(1-V53)&gt;Input!$C$9),MAX($C$3:C52)+1,"")</f>
        <v>14</v>
      </c>
      <c r="D53">
        <f>IF((MAX($D$3:$D52)+1)&gt;Data!$D$1,"",MAX($D$3:$D52)+1)</f>
        <v>50</v>
      </c>
      <c r="E53" s="14" t="str">
        <f>IF(D53="",0,VLOOKUP($D53,Data!$D$4:$R$2000,Data!E$2-3,FALSE))</f>
        <v>A</v>
      </c>
      <c r="F53" s="14" t="str">
        <f>IF(D53="",0,VLOOKUP($D53,Data!$D$4:$R$2000,Data!F$2-3,FALSE))</f>
        <v>GENERAL FUND</v>
      </c>
      <c r="G53" s="14" t="str">
        <f>IF(D53="",0,VLOOKUP($D53,Data!$D$4:$R$2000,Data!G$2-3,FALSE))</f>
        <v>1620</v>
      </c>
      <c r="H53" s="14" t="str">
        <f>IF(D53="",0,VLOOKUP($D53,Data!$D$4:$R$2000,Data!H$2-3,FALSE))</f>
        <v>BUILDINGS &amp; GROUNDS</v>
      </c>
      <c r="I53" s="14" t="str">
        <f>IF(D53="",0,VLOOKUP($D53,Data!$D$4:$R$2000,Data!I$2-3,FALSE))</f>
        <v>1000</v>
      </c>
      <c r="J53" s="14" t="str">
        <f>IF(D53="",0,VLOOKUP($D53,Data!$D$4:$R$2000,Data!J$2-3,FALSE))</f>
        <v>PERSONAL SERVICES</v>
      </c>
      <c r="K53" s="15">
        <f>IF(D53="",0,SUMIFS(Data!M:M,Data!$G:$G,'Data (2)'!$G53,Data!$I:$I,'Data (2)'!$I53))</f>
        <v>463412</v>
      </c>
      <c r="L53" s="15">
        <f>IF(D53="",0,SUMIFS(Data!N:N,Data!$G:$G,'Data (2)'!$G53,Data!$I:$I,'Data (2)'!$I53))</f>
        <v>441912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437286.21999999991</v>
      </c>
      <c r="O53" s="15">
        <f>IF(D53="",0,SUMIFS(Data!Q:Q,Data!$G:$G,'Data (2)'!$G53,Data!$I:$I,'Data (2)'!$I53))</f>
        <v>437286.21999999991</v>
      </c>
      <c r="P53" s="15">
        <f>IF(D53="",0,SUMIFS(Data!R:R,Data!$G:$G,'Data (2)'!$G53,Data!$I:$I,'Data (2)'!$I53))</f>
        <v>469412</v>
      </c>
      <c r="Q53" s="4">
        <f t="shared" si="1"/>
        <v>26125.780000000086</v>
      </c>
      <c r="R53" s="6">
        <f t="shared" si="2"/>
        <v>0.94359999999999999</v>
      </c>
      <c r="S53" s="4">
        <f t="shared" si="3"/>
        <v>4625.7800000000861</v>
      </c>
      <c r="T53" s="6">
        <f t="shared" si="4"/>
        <v>0.98950000000000005</v>
      </c>
      <c r="U53" s="4">
        <f t="shared" si="5"/>
        <v>32125.780000000086</v>
      </c>
      <c r="V53" s="6">
        <f t="shared" si="6"/>
        <v>0.93159999999999998</v>
      </c>
    </row>
    <row r="54" spans="1:22" x14ac:dyDescent="0.2">
      <c r="A54">
        <f>IF(AND(ABS(Q54)&gt;Input!$A$8,ABS(1-R54)&gt;Input!$A$9),MAX($A$3:A53)+1,"")</f>
        <v>12</v>
      </c>
      <c r="B54">
        <f>IF(AND(ABS(S54)&gt;Input!$B$8,ABS(1-T54)&gt;Input!$B$9),MAX($B$3:B53)+1,"")</f>
        <v>9</v>
      </c>
      <c r="C54">
        <f>IF(AND(ABS(U54)&gt;Input!$C$8,ABS(1-V54)&gt;Input!$C$9),MAX($C$3:C53)+1,"")</f>
        <v>15</v>
      </c>
      <c r="D54">
        <f>IF((MAX($D$3:$D53)+1)&gt;Data!$D$1,"",MAX($D$3:$D53)+1)</f>
        <v>51</v>
      </c>
      <c r="E54" s="14" t="str">
        <f>IF(D54="",0,VLOOKUP($D54,Data!$D$4:$R$2000,Data!E$2-3,FALSE))</f>
        <v>A</v>
      </c>
      <c r="F54" s="14" t="str">
        <f>IF(D54="",0,VLOOKUP($D54,Data!$D$4:$R$2000,Data!F$2-3,FALSE))</f>
        <v>GENERAL FUND</v>
      </c>
      <c r="G54" s="14" t="str">
        <f>IF(D54="",0,VLOOKUP($D54,Data!$D$4:$R$2000,Data!G$2-3,FALSE))</f>
        <v>1620</v>
      </c>
      <c r="H54" s="14" t="str">
        <f>IF(D54="",0,VLOOKUP($D54,Data!$D$4:$R$2000,Data!H$2-3,FALSE))</f>
        <v>BUILDINGS &amp; GROUNDS</v>
      </c>
      <c r="I54" s="14" t="str">
        <f>IF(D54="",0,VLOOKUP($D54,Data!$D$4:$R$2000,Data!I$2-3,FALSE))</f>
        <v>2000</v>
      </c>
      <c r="J54" s="14" t="str">
        <f>IF(D54="",0,VLOOKUP($D54,Data!$D$4:$R$2000,Data!J$2-3,FALSE))</f>
        <v>EQUIPMENT</v>
      </c>
      <c r="K54" s="15">
        <f>IF(D54="",0,SUMIFS(Data!M:M,Data!$G:$G,'Data (2)'!$G54,Data!$I:$I,'Data (2)'!$I54))</f>
        <v>100500</v>
      </c>
      <c r="L54" s="15">
        <f>IF(D54="",0,SUMIFS(Data!N:N,Data!$G:$G,'Data (2)'!$G54,Data!$I:$I,'Data (2)'!$I54))</f>
        <v>30617.18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17331.88</v>
      </c>
      <c r="O54" s="15">
        <f>IF(D54="",0,SUMIFS(Data!Q:Q,Data!$G:$G,'Data (2)'!$G54,Data!$I:$I,'Data (2)'!$I54))</f>
        <v>17331.88</v>
      </c>
      <c r="P54" s="15">
        <f>IF(D54="",0,SUMIFS(Data!R:R,Data!$G:$G,'Data (2)'!$G54,Data!$I:$I,'Data (2)'!$I54))</f>
        <v>100500</v>
      </c>
      <c r="Q54" s="4">
        <f t="shared" si="1"/>
        <v>83168.12</v>
      </c>
      <c r="R54" s="6">
        <f t="shared" si="2"/>
        <v>0.17249999999999999</v>
      </c>
      <c r="S54" s="4">
        <f t="shared" si="3"/>
        <v>13285.3</v>
      </c>
      <c r="T54" s="6">
        <f t="shared" si="4"/>
        <v>0.56610000000000005</v>
      </c>
      <c r="U54" s="4">
        <f t="shared" si="5"/>
        <v>83168.12</v>
      </c>
      <c r="V54" s="6">
        <f t="shared" si="6"/>
        <v>0.17249999999999999</v>
      </c>
    </row>
    <row r="55" spans="1:22" x14ac:dyDescent="0.2">
      <c r="A55">
        <f>IF(AND(ABS(Q55)&gt;Input!$A$8,ABS(1-R55)&gt;Input!$A$9),MAX($A$3:A54)+1,"")</f>
        <v>13</v>
      </c>
      <c r="B55">
        <f>IF(AND(ABS(S55)&gt;Input!$B$8,ABS(1-T55)&gt;Input!$B$9),MAX($B$3:B54)+1,"")</f>
        <v>10</v>
      </c>
      <c r="C55">
        <f>IF(AND(ABS(U55)&gt;Input!$C$8,ABS(1-V55)&gt;Input!$C$9),MAX($C$3:C54)+1,"")</f>
        <v>16</v>
      </c>
      <c r="D55">
        <f>IF((MAX($D$3:$D54)+1)&gt;Data!$D$1,"",MAX($D$3:$D54)+1)</f>
        <v>52</v>
      </c>
      <c r="E55" s="14" t="str">
        <f>IF(D55="",0,VLOOKUP($D55,Data!$D$4:$R$2000,Data!E$2-3,FALSE))</f>
        <v>A</v>
      </c>
      <c r="F55" s="14" t="str">
        <f>IF(D55="",0,VLOOKUP($D55,Data!$D$4:$R$2000,Data!F$2-3,FALSE))</f>
        <v>GENERAL FUND</v>
      </c>
      <c r="G55" s="14" t="str">
        <f>IF(D55="",0,VLOOKUP($D55,Data!$D$4:$R$2000,Data!G$2-3,FALSE))</f>
        <v>1620</v>
      </c>
      <c r="H55" s="14" t="str">
        <f>IF(D55="",0,VLOOKUP($D55,Data!$D$4:$R$2000,Data!H$2-3,FALSE))</f>
        <v>BUILDINGS &amp; GROUNDS</v>
      </c>
      <c r="I55" s="14" t="str">
        <f>IF(D55="",0,VLOOKUP($D55,Data!$D$4:$R$2000,Data!I$2-3,FALSE))</f>
        <v>4000</v>
      </c>
      <c r="J55" s="14" t="str">
        <f>IF(D55="",0,VLOOKUP($D55,Data!$D$4:$R$2000,Data!J$2-3,FALSE))</f>
        <v>CONTRACTUAL EXPENSES</v>
      </c>
      <c r="K55" s="15">
        <f>IF(D55="",0,SUMIFS(Data!M:M,Data!$G:$G,'Data (2)'!$G55,Data!$I:$I,'Data (2)'!$I55))</f>
        <v>1326275</v>
      </c>
      <c r="L55" s="15">
        <f>IF(D55="",0,SUMIFS(Data!N:N,Data!$G:$G,'Data (2)'!$G55,Data!$I:$I,'Data (2)'!$I55))</f>
        <v>1436671</v>
      </c>
      <c r="M55" s="15">
        <f>IF(D55="",0,SUMIFS(Data!O:O,Data!$G:$G,'Data (2)'!$G55,Data!$I:$I,'Data (2)'!$I55))</f>
        <v>61506.95</v>
      </c>
      <c r="N55" s="15">
        <f>IF(D55="",0,SUMIFS(Data!P:P,Data!$G:$G,'Data (2)'!$G55,Data!$I:$I,'Data (2)'!$I55))</f>
        <v>1207609.1799999997</v>
      </c>
      <c r="O55" s="15">
        <f>IF(D55="",0,SUMIFS(Data!Q:Q,Data!$G:$G,'Data (2)'!$G55,Data!$I:$I,'Data (2)'!$I55))</f>
        <v>1207609.1799999997</v>
      </c>
      <c r="P55" s="15">
        <f>IF(D55="",0,SUMIFS(Data!R:R,Data!$G:$G,'Data (2)'!$G55,Data!$I:$I,'Data (2)'!$I55))</f>
        <v>1343775</v>
      </c>
      <c r="Q55" s="4">
        <f t="shared" si="1"/>
        <v>57158.870000000345</v>
      </c>
      <c r="R55" s="6">
        <f t="shared" si="2"/>
        <v>0.95689999999999997</v>
      </c>
      <c r="S55" s="4">
        <f t="shared" si="3"/>
        <v>167554.87000000034</v>
      </c>
      <c r="T55" s="6">
        <f t="shared" si="4"/>
        <v>0.88339999999999996</v>
      </c>
      <c r="U55" s="4">
        <f t="shared" si="5"/>
        <v>74658.870000000345</v>
      </c>
      <c r="V55" s="6">
        <f t="shared" si="6"/>
        <v>0.94440000000000002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>
        <f>IF((MAX($D$3:$D55)+1)&gt;Data!$D$1,"",MAX($D$3:$D55)+1)</f>
        <v>53</v>
      </c>
      <c r="E56" s="14" t="str">
        <f>IF(D56="",0,VLOOKUP($D56,Data!$D$4:$R$2000,Data!E$2-3,FALSE))</f>
        <v>A</v>
      </c>
      <c r="F56" s="14" t="str">
        <f>IF(D56="",0,VLOOKUP($D56,Data!$D$4:$R$2000,Data!F$2-3,FALSE))</f>
        <v>GENERAL FUND</v>
      </c>
      <c r="G56" s="14" t="str">
        <f>IF(D56="",0,VLOOKUP($D56,Data!$D$4:$R$2000,Data!G$2-3,FALSE))</f>
        <v>1640</v>
      </c>
      <c r="H56" s="14" t="str">
        <f>IF(D56="",0,VLOOKUP($D56,Data!$D$4:$R$2000,Data!H$2-3,FALSE))</f>
        <v>COUNTY FLEET OF AUTOS</v>
      </c>
      <c r="I56" s="14" t="str">
        <f>IF(D56="",0,VLOOKUP($D56,Data!$D$4:$R$2000,Data!I$2-3,FALSE))</f>
        <v>2000</v>
      </c>
      <c r="J56" s="14" t="str">
        <f>IF(D56="",0,VLOOKUP($D56,Data!$D$4:$R$2000,Data!J$2-3,FALSE))</f>
        <v>EQUIPMENT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>
        <f>IF((MAX($D$3:$D56)+1)&gt;Data!$D$1,"",MAX($D$3:$D56)+1)</f>
        <v>54</v>
      </c>
      <c r="E57" s="14" t="str">
        <f>IF(D57="",0,VLOOKUP($D57,Data!$D$4:$R$2000,Data!E$2-3,FALSE))</f>
        <v>A</v>
      </c>
      <c r="F57" s="14" t="str">
        <f>IF(D57="",0,VLOOKUP($D57,Data!$D$4:$R$2000,Data!F$2-3,FALSE))</f>
        <v>GENERAL FUND</v>
      </c>
      <c r="G57" s="14" t="str">
        <f>IF(D57="",0,VLOOKUP($D57,Data!$D$4:$R$2000,Data!G$2-3,FALSE))</f>
        <v>1670</v>
      </c>
      <c r="H57" s="14" t="str">
        <f>IF(D57="",0,VLOOKUP($D57,Data!$D$4:$R$2000,Data!H$2-3,FALSE))</f>
        <v>CENTRAL PRINTING &amp; MAILING</v>
      </c>
      <c r="I57" s="14" t="str">
        <f>IF(D57="",0,VLOOKUP($D57,Data!$D$4:$R$2000,Data!I$2-3,FALSE))</f>
        <v>1000</v>
      </c>
      <c r="J57" s="14" t="str">
        <f>IF(D57="",0,VLOOKUP($D57,Data!$D$4:$R$2000,Data!J$2-3,FALSE))</f>
        <v>PERSONAL SERVICES</v>
      </c>
      <c r="K57" s="15">
        <f>IF(D57="",0,SUMIFS(Data!M:M,Data!$G:$G,'Data (2)'!$G57,Data!$I:$I,'Data (2)'!$I57))</f>
        <v>40235</v>
      </c>
      <c r="L57" s="15">
        <f>IF(D57="",0,SUMIFS(Data!N:N,Data!$G:$G,'Data (2)'!$G57,Data!$I:$I,'Data (2)'!$I57))</f>
        <v>40235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40235</v>
      </c>
      <c r="O57" s="15">
        <f>IF(D57="",0,SUMIFS(Data!Q:Q,Data!$G:$G,'Data (2)'!$G57,Data!$I:$I,'Data (2)'!$I57))</f>
        <v>40235</v>
      </c>
      <c r="P57" s="15">
        <f>IF(D57="",0,SUMIFS(Data!R:R,Data!$G:$G,'Data (2)'!$G57,Data!$I:$I,'Data (2)'!$I57))</f>
        <v>45133</v>
      </c>
      <c r="Q57" s="4">
        <f t="shared" si="1"/>
        <v>0</v>
      </c>
      <c r="R57" s="6">
        <f t="shared" si="2"/>
        <v>1</v>
      </c>
      <c r="S57" s="4">
        <f t="shared" si="3"/>
        <v>0</v>
      </c>
      <c r="T57" s="6">
        <f t="shared" si="4"/>
        <v>1</v>
      </c>
      <c r="U57" s="4">
        <f t="shared" si="5"/>
        <v>4898</v>
      </c>
      <c r="V57" s="6">
        <f t="shared" si="6"/>
        <v>0.89149999999999996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>
        <f>IF((MAX($D$3:$D57)+1)&gt;Data!$D$1,"",MAX($D$3:$D57)+1)</f>
        <v>55</v>
      </c>
      <c r="E58" s="14" t="str">
        <f>IF(D58="",0,VLOOKUP($D58,Data!$D$4:$R$2000,Data!E$2-3,FALSE))</f>
        <v>A</v>
      </c>
      <c r="F58" s="14" t="str">
        <f>IF(D58="",0,VLOOKUP($D58,Data!$D$4:$R$2000,Data!F$2-3,FALSE))</f>
        <v>GENERAL FUND</v>
      </c>
      <c r="G58" s="14" t="str">
        <f>IF(D58="",0,VLOOKUP($D58,Data!$D$4:$R$2000,Data!G$2-3,FALSE))</f>
        <v>1670</v>
      </c>
      <c r="H58" s="14" t="str">
        <f>IF(D58="",0,VLOOKUP($D58,Data!$D$4:$R$2000,Data!H$2-3,FALSE))</f>
        <v>CENTRAL PRINTING &amp; MAILING</v>
      </c>
      <c r="I58" s="14" t="str">
        <f>IF(D58="",0,VLOOKUP($D58,Data!$D$4:$R$2000,Data!I$2-3,FALSE))</f>
        <v>4000</v>
      </c>
      <c r="J58" s="14" t="str">
        <f>IF(D58="",0,VLOOKUP($D58,Data!$D$4:$R$2000,Data!J$2-3,FALSE))</f>
        <v>CONTRACTUAL EXPENSES</v>
      </c>
      <c r="K58" s="15">
        <f>IF(D58="",0,SUMIFS(Data!M:M,Data!$G:$G,'Data (2)'!$G58,Data!$I:$I,'Data (2)'!$I58))</f>
        <v>89000</v>
      </c>
      <c r="L58" s="15">
        <f>IF(D58="",0,SUMIFS(Data!N:N,Data!$G:$G,'Data (2)'!$G58,Data!$I:$I,'Data (2)'!$I58))</f>
        <v>88300</v>
      </c>
      <c r="M58" s="15">
        <f>IF(D58="",0,SUMIFS(Data!O:O,Data!$G:$G,'Data (2)'!$G58,Data!$I:$I,'Data (2)'!$I58))</f>
        <v>168</v>
      </c>
      <c r="N58" s="15">
        <f>IF(D58="",0,SUMIFS(Data!P:P,Data!$G:$G,'Data (2)'!$G58,Data!$I:$I,'Data (2)'!$I58))</f>
        <v>80587.56</v>
      </c>
      <c r="O58" s="15">
        <f>IF(D58="",0,SUMIFS(Data!Q:Q,Data!$G:$G,'Data (2)'!$G58,Data!$I:$I,'Data (2)'!$I58))</f>
        <v>80587.56</v>
      </c>
      <c r="P58" s="15">
        <f>IF(D58="",0,SUMIFS(Data!R:R,Data!$G:$G,'Data (2)'!$G58,Data!$I:$I,'Data (2)'!$I58))</f>
        <v>89000</v>
      </c>
      <c r="Q58" s="4">
        <f t="shared" si="1"/>
        <v>8244.4400000000023</v>
      </c>
      <c r="R58" s="6">
        <f t="shared" si="2"/>
        <v>0.90739999999999998</v>
      </c>
      <c r="S58" s="4">
        <f t="shared" si="3"/>
        <v>7544.4400000000023</v>
      </c>
      <c r="T58" s="6">
        <f t="shared" si="4"/>
        <v>0.91459999999999997</v>
      </c>
      <c r="U58" s="4">
        <f t="shared" si="5"/>
        <v>8244.4400000000023</v>
      </c>
      <c r="V58" s="6">
        <f t="shared" si="6"/>
        <v>0.90739999999999998</v>
      </c>
    </row>
    <row r="59" spans="1:22" x14ac:dyDescent="0.2">
      <c r="A59">
        <f>IF(AND(ABS(Q59)&gt;Input!$A$8,ABS(1-R59)&gt;Input!$A$9),MAX($A$3:A58)+1,"")</f>
        <v>14</v>
      </c>
      <c r="B59">
        <f>IF(AND(ABS(S59)&gt;Input!$B$8,ABS(1-T59)&gt;Input!$B$9),MAX($B$3:B58)+1,"")</f>
        <v>11</v>
      </c>
      <c r="C59">
        <f>IF(AND(ABS(U59)&gt;Input!$C$8,ABS(1-V59)&gt;Input!$C$9),MAX($C$3:C58)+1,"")</f>
        <v>17</v>
      </c>
      <c r="D59">
        <f>IF((MAX($D$3:$D58)+1)&gt;Data!$D$1,"",MAX($D$3:$D58)+1)</f>
        <v>56</v>
      </c>
      <c r="E59" s="14" t="str">
        <f>IF(D59="",0,VLOOKUP($D59,Data!$D$4:$R$2000,Data!E$2-3,FALSE))</f>
        <v>A</v>
      </c>
      <c r="F59" s="14" t="str">
        <f>IF(D59="",0,VLOOKUP($D59,Data!$D$4:$R$2000,Data!F$2-3,FALSE))</f>
        <v>GENERAL FUND</v>
      </c>
      <c r="G59" s="14" t="str">
        <f>IF(D59="",0,VLOOKUP($D59,Data!$D$4:$R$2000,Data!G$2-3,FALSE))</f>
        <v>1680</v>
      </c>
      <c r="H59" s="14" t="str">
        <f>IF(D59="",0,VLOOKUP($D59,Data!$D$4:$R$2000,Data!H$2-3,FALSE))</f>
        <v>INFORMATION TECHNOLOGY</v>
      </c>
      <c r="I59" s="14" t="str">
        <f>IF(D59="",0,VLOOKUP($D59,Data!$D$4:$R$2000,Data!I$2-3,FALSE))</f>
        <v>1000</v>
      </c>
      <c r="J59" s="14" t="str">
        <f>IF(D59="",0,VLOOKUP($D59,Data!$D$4:$R$2000,Data!J$2-3,FALSE))</f>
        <v>PERSONAL SERVICES</v>
      </c>
      <c r="K59" s="15">
        <f>IF(D59="",0,SUMIFS(Data!M:M,Data!$G:$G,'Data (2)'!$G59,Data!$I:$I,'Data (2)'!$I59))</f>
        <v>568685</v>
      </c>
      <c r="L59" s="15">
        <f>IF(D59="",0,SUMIFS(Data!N:N,Data!$G:$G,'Data (2)'!$G59,Data!$I:$I,'Data (2)'!$I59))</f>
        <v>558385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543422.62</v>
      </c>
      <c r="O59" s="15">
        <f>IF(D59="",0,SUMIFS(Data!Q:Q,Data!$G:$G,'Data (2)'!$G59,Data!$I:$I,'Data (2)'!$I59))</f>
        <v>543422.62</v>
      </c>
      <c r="P59" s="15">
        <f>IF(D59="",0,SUMIFS(Data!R:R,Data!$G:$G,'Data (2)'!$G59,Data!$I:$I,'Data (2)'!$I59))</f>
        <v>569685</v>
      </c>
      <c r="Q59" s="4">
        <f t="shared" si="1"/>
        <v>25262.380000000005</v>
      </c>
      <c r="R59" s="6">
        <f t="shared" si="2"/>
        <v>0.9556</v>
      </c>
      <c r="S59" s="4">
        <f t="shared" si="3"/>
        <v>14962.380000000005</v>
      </c>
      <c r="T59" s="6">
        <f t="shared" si="4"/>
        <v>0.97319999999999995</v>
      </c>
      <c r="U59" s="4">
        <f t="shared" si="5"/>
        <v>26262.380000000005</v>
      </c>
      <c r="V59" s="6">
        <f t="shared" si="6"/>
        <v>0.95389999999999997</v>
      </c>
    </row>
    <row r="60" spans="1:22" x14ac:dyDescent="0.2">
      <c r="A60">
        <f>IF(AND(ABS(Q60)&gt;Input!$A$8,ABS(1-R60)&gt;Input!$A$9),MAX($A$3:A59)+1,"")</f>
        <v>15</v>
      </c>
      <c r="B60" t="str">
        <f>IF(AND(ABS(S60)&gt;Input!$B$8,ABS(1-T60)&gt;Input!$B$9),MAX($B$3:B59)+1,"")</f>
        <v/>
      </c>
      <c r="C60">
        <f>IF(AND(ABS(U60)&gt;Input!$C$8,ABS(1-V60)&gt;Input!$C$9),MAX($C$3:C59)+1,"")</f>
        <v>18</v>
      </c>
      <c r="D60">
        <f>IF((MAX($D$3:$D59)+1)&gt;Data!$D$1,"",MAX($D$3:$D59)+1)</f>
        <v>57</v>
      </c>
      <c r="E60" s="14" t="str">
        <f>IF(D60="",0,VLOOKUP($D60,Data!$D$4:$R$2000,Data!E$2-3,FALSE))</f>
        <v>A</v>
      </c>
      <c r="F60" s="14" t="str">
        <f>IF(D60="",0,VLOOKUP($D60,Data!$D$4:$R$2000,Data!F$2-3,FALSE))</f>
        <v>GENERAL FUND</v>
      </c>
      <c r="G60" s="14" t="str">
        <f>IF(D60="",0,VLOOKUP($D60,Data!$D$4:$R$2000,Data!G$2-3,FALSE))</f>
        <v>1680</v>
      </c>
      <c r="H60" s="14" t="str">
        <f>IF(D60="",0,VLOOKUP($D60,Data!$D$4:$R$2000,Data!H$2-3,FALSE))</f>
        <v>INFORMATION TECHNOLOGY</v>
      </c>
      <c r="I60" s="14" t="str">
        <f>IF(D60="",0,VLOOKUP($D60,Data!$D$4:$R$2000,Data!I$2-3,FALSE))</f>
        <v>2000</v>
      </c>
      <c r="J60" s="14" t="str">
        <f>IF(D60="",0,VLOOKUP($D60,Data!$D$4:$R$2000,Data!J$2-3,FALSE))</f>
        <v>EQUIPMENT</v>
      </c>
      <c r="K60" s="15">
        <f>IF(D60="",0,SUMIFS(Data!M:M,Data!$G:$G,'Data (2)'!$G60,Data!$I:$I,'Data (2)'!$I60))</f>
        <v>20000</v>
      </c>
      <c r="L60" s="15">
        <f>IF(D60="",0,SUMIFS(Data!N:N,Data!$G:$G,'Data (2)'!$G60,Data!$I:$I,'Data (2)'!$I60))</f>
        <v>41247.840000000004</v>
      </c>
      <c r="M60" s="15">
        <f>IF(D60="",0,SUMIFS(Data!O:O,Data!$G:$G,'Data (2)'!$G60,Data!$I:$I,'Data (2)'!$I60))</f>
        <v>29405.95</v>
      </c>
      <c r="N60" s="15">
        <f>IF(D60="",0,SUMIFS(Data!P:P,Data!$G:$G,'Data (2)'!$G60,Data!$I:$I,'Data (2)'!$I60))</f>
        <v>11738.74</v>
      </c>
      <c r="O60" s="15">
        <f>IF(D60="",0,SUMIFS(Data!Q:Q,Data!$G:$G,'Data (2)'!$G60,Data!$I:$I,'Data (2)'!$I60))</f>
        <v>11738.74</v>
      </c>
      <c r="P60" s="15">
        <f>IF(D60="",0,SUMIFS(Data!R:R,Data!$G:$G,'Data (2)'!$G60,Data!$I:$I,'Data (2)'!$I60))</f>
        <v>20000</v>
      </c>
      <c r="Q60" s="4">
        <f t="shared" si="1"/>
        <v>-21144.690000000002</v>
      </c>
      <c r="R60" s="6">
        <f t="shared" si="2"/>
        <v>2.0571999999999999</v>
      </c>
      <c r="S60" s="4">
        <f t="shared" si="3"/>
        <v>103.15000000000327</v>
      </c>
      <c r="T60" s="6">
        <f t="shared" si="4"/>
        <v>0.99750000000000005</v>
      </c>
      <c r="U60" s="4">
        <f t="shared" si="5"/>
        <v>-21144.690000000002</v>
      </c>
      <c r="V60" s="6">
        <f t="shared" si="6"/>
        <v>2.0571999999999999</v>
      </c>
    </row>
    <row r="61" spans="1:22" x14ac:dyDescent="0.2">
      <c r="A61">
        <f>IF(AND(ABS(Q61)&gt;Input!$A$8,ABS(1-R61)&gt;Input!$A$9),MAX($A$3:A60)+1,"")</f>
        <v>16</v>
      </c>
      <c r="B61">
        <f>IF(AND(ABS(S61)&gt;Input!$B$8,ABS(1-T61)&gt;Input!$B$9),MAX($B$3:B60)+1,"")</f>
        <v>12</v>
      </c>
      <c r="C61">
        <f>IF(AND(ABS(U61)&gt;Input!$C$8,ABS(1-V61)&gt;Input!$C$9),MAX($C$3:C60)+1,"")</f>
        <v>19</v>
      </c>
      <c r="D61">
        <f>IF((MAX($D$3:$D60)+1)&gt;Data!$D$1,"",MAX($D$3:$D60)+1)</f>
        <v>58</v>
      </c>
      <c r="E61" s="14" t="str">
        <f>IF(D61="",0,VLOOKUP($D61,Data!$D$4:$R$2000,Data!E$2-3,FALSE))</f>
        <v>A</v>
      </c>
      <c r="F61" s="14" t="str">
        <f>IF(D61="",0,VLOOKUP($D61,Data!$D$4:$R$2000,Data!F$2-3,FALSE))</f>
        <v>GENERAL FUND</v>
      </c>
      <c r="G61" s="14" t="str">
        <f>IF(D61="",0,VLOOKUP($D61,Data!$D$4:$R$2000,Data!G$2-3,FALSE))</f>
        <v>1680</v>
      </c>
      <c r="H61" s="14" t="str">
        <f>IF(D61="",0,VLOOKUP($D61,Data!$D$4:$R$2000,Data!H$2-3,FALSE))</f>
        <v>INFORMATION TECHNOLOGY</v>
      </c>
      <c r="I61" s="14" t="str">
        <f>IF(D61="",0,VLOOKUP($D61,Data!$D$4:$R$2000,Data!I$2-3,FALSE))</f>
        <v>4000</v>
      </c>
      <c r="J61" s="14" t="str">
        <f>IF(D61="",0,VLOOKUP($D61,Data!$D$4:$R$2000,Data!J$2-3,FALSE))</f>
        <v>CONTRACTUAL EXPENSES</v>
      </c>
      <c r="K61" s="15">
        <f>IF(D61="",0,SUMIFS(Data!M:M,Data!$G:$G,'Data (2)'!$G61,Data!$I:$I,'Data (2)'!$I61))</f>
        <v>391000</v>
      </c>
      <c r="L61" s="15">
        <f>IF(D61="",0,SUMIFS(Data!N:N,Data!$G:$G,'Data (2)'!$G61,Data!$I:$I,'Data (2)'!$I61))</f>
        <v>442714.66000000003</v>
      </c>
      <c r="M61" s="15">
        <f>IF(D61="",0,SUMIFS(Data!O:O,Data!$G:$G,'Data (2)'!$G61,Data!$I:$I,'Data (2)'!$I61))</f>
        <v>22500</v>
      </c>
      <c r="N61" s="15">
        <f>IF(D61="",0,SUMIFS(Data!P:P,Data!$G:$G,'Data (2)'!$G61,Data!$I:$I,'Data (2)'!$I61))</f>
        <v>409004.57</v>
      </c>
      <c r="O61" s="15">
        <f>IF(D61="",0,SUMIFS(Data!Q:Q,Data!$G:$G,'Data (2)'!$G61,Data!$I:$I,'Data (2)'!$I61))</f>
        <v>409004.57</v>
      </c>
      <c r="P61" s="15">
        <f>IF(D61="",0,SUMIFS(Data!R:R,Data!$G:$G,'Data (2)'!$G61,Data!$I:$I,'Data (2)'!$I61))</f>
        <v>393000</v>
      </c>
      <c r="Q61" s="4">
        <f t="shared" si="1"/>
        <v>-40504.570000000007</v>
      </c>
      <c r="R61" s="6">
        <f t="shared" si="2"/>
        <v>1.1035999999999999</v>
      </c>
      <c r="S61" s="4">
        <f t="shared" si="3"/>
        <v>11210.090000000026</v>
      </c>
      <c r="T61" s="6">
        <f t="shared" si="4"/>
        <v>0.97470000000000001</v>
      </c>
      <c r="U61" s="4">
        <f t="shared" si="5"/>
        <v>-38504.570000000007</v>
      </c>
      <c r="V61" s="6">
        <f t="shared" si="6"/>
        <v>1.0980000000000001</v>
      </c>
    </row>
    <row r="62" spans="1:22" x14ac:dyDescent="0.2">
      <c r="A62">
        <f>IF(AND(ABS(Q62)&gt;Input!$A$8,ABS(1-R62)&gt;Input!$A$9),MAX($A$3:A61)+1,"")</f>
        <v>17</v>
      </c>
      <c r="B62">
        <f>IF(AND(ABS(S62)&gt;Input!$B$8,ABS(1-T62)&gt;Input!$B$9),MAX($B$3:B61)+1,"")</f>
        <v>13</v>
      </c>
      <c r="C62">
        <f>IF(AND(ABS(U62)&gt;Input!$C$8,ABS(1-V62)&gt;Input!$C$9),MAX($C$3:C61)+1,"")</f>
        <v>20</v>
      </c>
      <c r="D62">
        <f>IF((MAX($D$3:$D61)+1)&gt;Data!$D$1,"",MAX($D$3:$D61)+1)</f>
        <v>59</v>
      </c>
      <c r="E62" s="14" t="str">
        <f>IF(D62="",0,VLOOKUP($D62,Data!$D$4:$R$2000,Data!E$2-3,FALSE))</f>
        <v>A</v>
      </c>
      <c r="F62" s="14" t="str">
        <f>IF(D62="",0,VLOOKUP($D62,Data!$D$4:$R$2000,Data!F$2-3,FALSE))</f>
        <v>GENERAL FUND</v>
      </c>
      <c r="G62" s="14" t="str">
        <f>IF(D62="",0,VLOOKUP($D62,Data!$D$4:$R$2000,Data!G$2-3,FALSE))</f>
        <v>1910</v>
      </c>
      <c r="H62" s="14" t="str">
        <f>IF(D62="",0,VLOOKUP($D62,Data!$D$4:$R$2000,Data!H$2-3,FALSE))</f>
        <v>SPECIAL ITEMS - INSURANCE</v>
      </c>
      <c r="I62" s="14" t="str">
        <f>IF(D62="",0,VLOOKUP($D62,Data!$D$4:$R$2000,Data!I$2-3,FALSE))</f>
        <v>4000</v>
      </c>
      <c r="J62" s="14" t="str">
        <f>IF(D62="",0,VLOOKUP($D62,Data!$D$4:$R$2000,Data!J$2-3,FALSE))</f>
        <v>CONTRACTUAL EXPENSES</v>
      </c>
      <c r="K62" s="15">
        <f>IF(D62="",0,SUMIFS(Data!M:M,Data!$G:$G,'Data (2)'!$G62,Data!$I:$I,'Data (2)'!$I62))</f>
        <v>600000</v>
      </c>
      <c r="L62" s="15">
        <f>IF(D62="",0,SUMIFS(Data!N:N,Data!$G:$G,'Data (2)'!$G62,Data!$I:$I,'Data (2)'!$I62))</f>
        <v>600000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619712.80000000005</v>
      </c>
      <c r="O62" s="15">
        <f>IF(D62="",0,SUMIFS(Data!Q:Q,Data!$G:$G,'Data (2)'!$G62,Data!$I:$I,'Data (2)'!$I62))</f>
        <v>619712.80000000005</v>
      </c>
      <c r="P62" s="15">
        <f>IF(D62="",0,SUMIFS(Data!R:R,Data!$G:$G,'Data (2)'!$G62,Data!$I:$I,'Data (2)'!$I62))</f>
        <v>600000</v>
      </c>
      <c r="Q62" s="4">
        <f t="shared" si="1"/>
        <v>-19712.800000000047</v>
      </c>
      <c r="R62" s="6">
        <f t="shared" si="2"/>
        <v>1.0328999999999999</v>
      </c>
      <c r="S62" s="4">
        <f t="shared" si="3"/>
        <v>-19712.800000000047</v>
      </c>
      <c r="T62" s="6">
        <f t="shared" si="4"/>
        <v>1.0328999999999999</v>
      </c>
      <c r="U62" s="4">
        <f t="shared" si="5"/>
        <v>-19712.800000000047</v>
      </c>
      <c r="V62" s="6">
        <f t="shared" si="6"/>
        <v>1.0328999999999999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>
        <f>IF((MAX($D$3:$D62)+1)&gt;Data!$D$1,"",MAX($D$3:$D62)+1)</f>
        <v>60</v>
      </c>
      <c r="E63" s="14" t="str">
        <f>IF(D63="",0,VLOOKUP($D63,Data!$D$4:$R$2000,Data!E$2-3,FALSE))</f>
        <v>A</v>
      </c>
      <c r="F63" s="14" t="str">
        <f>IF(D63="",0,VLOOKUP($D63,Data!$D$4:$R$2000,Data!F$2-3,FALSE))</f>
        <v>GENERAL FUND</v>
      </c>
      <c r="G63" s="14" t="str">
        <f>IF(D63="",0,VLOOKUP($D63,Data!$D$4:$R$2000,Data!G$2-3,FALSE))</f>
        <v>1920</v>
      </c>
      <c r="H63" s="14" t="str">
        <f>IF(D63="",0,VLOOKUP($D63,Data!$D$4:$R$2000,Data!H$2-3,FALSE))</f>
        <v>MUNICIPAL ASSOCIATION DUES</v>
      </c>
      <c r="I63" s="14" t="str">
        <f>IF(D63="",0,VLOOKUP($D63,Data!$D$4:$R$2000,Data!I$2-3,FALSE))</f>
        <v>4000</v>
      </c>
      <c r="J63" s="14" t="str">
        <f>IF(D63="",0,VLOOKUP($D63,Data!$D$4:$R$2000,Data!J$2-3,FALSE))</f>
        <v>CONTRACTUAL EXPENSES</v>
      </c>
      <c r="K63" s="15">
        <f>IF(D63="",0,SUMIFS(Data!M:M,Data!$G:$G,'Data (2)'!$G63,Data!$I:$I,'Data (2)'!$I63))</f>
        <v>9000</v>
      </c>
      <c r="L63" s="15">
        <f>IF(D63="",0,SUMIFS(Data!N:N,Data!$G:$G,'Data (2)'!$G63,Data!$I:$I,'Data (2)'!$I63))</f>
        <v>9000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8103</v>
      </c>
      <c r="O63" s="15">
        <f>IF(D63="",0,SUMIFS(Data!Q:Q,Data!$G:$G,'Data (2)'!$G63,Data!$I:$I,'Data (2)'!$I63))</f>
        <v>8103</v>
      </c>
      <c r="P63" s="15">
        <f>IF(D63="",0,SUMIFS(Data!R:R,Data!$G:$G,'Data (2)'!$G63,Data!$I:$I,'Data (2)'!$I63))</f>
        <v>9000</v>
      </c>
      <c r="Q63" s="4">
        <f t="shared" si="1"/>
        <v>897</v>
      </c>
      <c r="R63" s="6">
        <f t="shared" si="2"/>
        <v>0.90029999999999999</v>
      </c>
      <c r="S63" s="4">
        <f t="shared" si="3"/>
        <v>897</v>
      </c>
      <c r="T63" s="6">
        <f t="shared" si="4"/>
        <v>0.90029999999999999</v>
      </c>
      <c r="U63" s="4">
        <f t="shared" si="5"/>
        <v>897</v>
      </c>
      <c r="V63" s="6">
        <f t="shared" si="6"/>
        <v>0.90029999999999999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>
        <f>IF((MAX($D$3:$D63)+1)&gt;Data!$D$1,"",MAX($D$3:$D63)+1)</f>
        <v>61</v>
      </c>
      <c r="E64" s="14" t="str">
        <f>IF(D64="",0,VLOOKUP($D64,Data!$D$4:$R$2000,Data!E$2-3,FALSE))</f>
        <v>A</v>
      </c>
      <c r="F64" s="14" t="str">
        <f>IF(D64="",0,VLOOKUP($D64,Data!$D$4:$R$2000,Data!F$2-3,FALSE))</f>
        <v>GENERAL FUND</v>
      </c>
      <c r="G64" s="14" t="str">
        <f>IF(D64="",0,VLOOKUP($D64,Data!$D$4:$R$2000,Data!G$2-3,FALSE))</f>
        <v>1930</v>
      </c>
      <c r="H64" s="14" t="str">
        <f>IF(D64="",0,VLOOKUP($D64,Data!$D$4:$R$2000,Data!H$2-3,FALSE))</f>
        <v>JUDGEMENTS AND CLAIMS</v>
      </c>
      <c r="I64" s="14" t="str">
        <f>IF(D64="",0,VLOOKUP($D64,Data!$D$4:$R$2000,Data!I$2-3,FALSE))</f>
        <v>4000</v>
      </c>
      <c r="J64" s="14" t="str">
        <f>IF(D64="",0,VLOOKUP($D64,Data!$D$4:$R$2000,Data!J$2-3,FALSE))</f>
        <v>CONTRACTUAL EXPENSES</v>
      </c>
      <c r="K64" s="15">
        <f>IF(D64="",0,SUMIFS(Data!M:M,Data!$G:$G,'Data (2)'!$G64,Data!$I:$I,'Data (2)'!$I64))</f>
        <v>2500</v>
      </c>
      <c r="L64" s="15">
        <f>IF(D64="",0,SUMIFS(Data!N:N,Data!$G:$G,'Data (2)'!$G64,Data!$I:$I,'Data (2)'!$I64))</f>
        <v>2500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2500</v>
      </c>
      <c r="Q64" s="4">
        <f t="shared" si="1"/>
        <v>2500</v>
      </c>
      <c r="R64" s="6">
        <f t="shared" si="2"/>
        <v>0</v>
      </c>
      <c r="S64" s="4">
        <f t="shared" si="3"/>
        <v>2500</v>
      </c>
      <c r="T64" s="6">
        <f t="shared" si="4"/>
        <v>0</v>
      </c>
      <c r="U64" s="4">
        <f t="shared" si="5"/>
        <v>2500</v>
      </c>
      <c r="V64" s="6">
        <f t="shared" si="6"/>
        <v>0</v>
      </c>
    </row>
    <row r="65" spans="1:22" x14ac:dyDescent="0.2">
      <c r="A65">
        <f>IF(AND(ABS(Q65)&gt;Input!$A$8,ABS(1-R65)&gt;Input!$A$9),MAX($A$3:A64)+1,"")</f>
        <v>18</v>
      </c>
      <c r="B65">
        <f>IF(AND(ABS(S65)&gt;Input!$B$8,ABS(1-T65)&gt;Input!$B$9),MAX($B$3:B64)+1,"")</f>
        <v>14</v>
      </c>
      <c r="C65">
        <f>IF(AND(ABS(U65)&gt;Input!$C$8,ABS(1-V65)&gt;Input!$C$9),MAX($C$3:C64)+1,"")</f>
        <v>21</v>
      </c>
      <c r="D65">
        <f>IF((MAX($D$3:$D64)+1)&gt;Data!$D$1,"",MAX($D$3:$D64)+1)</f>
        <v>62</v>
      </c>
      <c r="E65" s="14" t="str">
        <f>IF(D65="",0,VLOOKUP($D65,Data!$D$4:$R$2000,Data!E$2-3,FALSE))</f>
        <v>A</v>
      </c>
      <c r="F65" s="14" t="str">
        <f>IF(D65="",0,VLOOKUP($D65,Data!$D$4:$R$2000,Data!F$2-3,FALSE))</f>
        <v>GENERAL FUND</v>
      </c>
      <c r="G65" s="14" t="str">
        <f>IF(D65="",0,VLOOKUP($D65,Data!$D$4:$R$2000,Data!G$2-3,FALSE))</f>
        <v>1935</v>
      </c>
      <c r="H65" s="14" t="str">
        <f>IF(D65="",0,VLOOKUP($D65,Data!$D$4:$R$2000,Data!H$2-3,FALSE))</f>
        <v>TAX CERTIORARI</v>
      </c>
      <c r="I65" s="14" t="str">
        <f>IF(D65="",0,VLOOKUP($D65,Data!$D$4:$R$2000,Data!I$2-3,FALSE))</f>
        <v>4000</v>
      </c>
      <c r="J65" s="14" t="str">
        <f>IF(D65="",0,VLOOKUP($D65,Data!$D$4:$R$2000,Data!J$2-3,FALSE))</f>
        <v>CONTRACTUAL EXPENSES</v>
      </c>
      <c r="K65" s="15">
        <f>IF(D65="",0,SUMIFS(Data!M:M,Data!$G:$G,'Data (2)'!$G65,Data!$I:$I,'Data (2)'!$I65))</f>
        <v>17500</v>
      </c>
      <c r="L65" s="15">
        <f>IF(D65="",0,SUMIFS(Data!N:N,Data!$G:$G,'Data (2)'!$G65,Data!$I:$I,'Data (2)'!$I65))</f>
        <v>17500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934.84</v>
      </c>
      <c r="O65" s="15">
        <f>IF(D65="",0,SUMIFS(Data!Q:Q,Data!$G:$G,'Data (2)'!$G65,Data!$I:$I,'Data (2)'!$I65))</f>
        <v>934.84</v>
      </c>
      <c r="P65" s="15">
        <f>IF(D65="",0,SUMIFS(Data!R:R,Data!$G:$G,'Data (2)'!$G65,Data!$I:$I,'Data (2)'!$I65))</f>
        <v>32500</v>
      </c>
      <c r="Q65" s="4">
        <f t="shared" si="1"/>
        <v>16565.16</v>
      </c>
      <c r="R65" s="6">
        <f t="shared" si="2"/>
        <v>5.3400000000000003E-2</v>
      </c>
      <c r="S65" s="4">
        <f t="shared" si="3"/>
        <v>16565.16</v>
      </c>
      <c r="T65" s="6">
        <f t="shared" si="4"/>
        <v>5.3400000000000003E-2</v>
      </c>
      <c r="U65" s="4">
        <f t="shared" si="5"/>
        <v>31565.16</v>
      </c>
      <c r="V65" s="6">
        <f t="shared" si="6"/>
        <v>2.8799999999999999E-2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>
        <f>IF((MAX($D$3:$D65)+1)&gt;Data!$D$1,"",MAX($D$3:$D65)+1)</f>
        <v>63</v>
      </c>
      <c r="E66" s="14" t="str">
        <f>IF(D66="",0,VLOOKUP($D66,Data!$D$4:$R$2000,Data!E$2-3,FALSE))</f>
        <v>A</v>
      </c>
      <c r="F66" s="14" t="str">
        <f>IF(D66="",0,VLOOKUP($D66,Data!$D$4:$R$2000,Data!F$2-3,FALSE))</f>
        <v>GENERAL FUND</v>
      </c>
      <c r="G66" s="14" t="str">
        <f>IF(D66="",0,VLOOKUP($D66,Data!$D$4:$R$2000,Data!G$2-3,FALSE))</f>
        <v>1950</v>
      </c>
      <c r="H66" s="14" t="str">
        <f>IF(D66="",0,VLOOKUP($D66,Data!$D$4:$R$2000,Data!H$2-3,FALSE))</f>
        <v>TAXES ON COUNTY PROPERTY</v>
      </c>
      <c r="I66" s="14" t="str">
        <f>IF(D66="",0,VLOOKUP($D66,Data!$D$4:$R$2000,Data!I$2-3,FALSE))</f>
        <v>4000</v>
      </c>
      <c r="J66" s="14" t="str">
        <f>IF(D66="",0,VLOOKUP($D66,Data!$D$4:$R$2000,Data!J$2-3,FALSE))</f>
        <v>CONTRACTUAL EXPENSES</v>
      </c>
      <c r="K66" s="15">
        <f>IF(D66="",0,SUMIFS(Data!M:M,Data!$G:$G,'Data (2)'!$G66,Data!$I:$I,'Data (2)'!$I66))</f>
        <v>24000</v>
      </c>
      <c r="L66" s="15">
        <f>IF(D66="",0,SUMIFS(Data!N:N,Data!$G:$G,'Data (2)'!$G66,Data!$I:$I,'Data (2)'!$I66))</f>
        <v>24000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21743.5</v>
      </c>
      <c r="O66" s="15">
        <f>IF(D66="",0,SUMIFS(Data!Q:Q,Data!$G:$G,'Data (2)'!$G66,Data!$I:$I,'Data (2)'!$I66))</f>
        <v>21743.5</v>
      </c>
      <c r="P66" s="15">
        <f>IF(D66="",0,SUMIFS(Data!R:R,Data!$G:$G,'Data (2)'!$G66,Data!$I:$I,'Data (2)'!$I66))</f>
        <v>24000</v>
      </c>
      <c r="Q66" s="4">
        <f t="shared" si="1"/>
        <v>2256.5</v>
      </c>
      <c r="R66" s="6">
        <f t="shared" si="2"/>
        <v>0.90600000000000003</v>
      </c>
      <c r="S66" s="4">
        <f t="shared" si="3"/>
        <v>2256.5</v>
      </c>
      <c r="T66" s="6">
        <f t="shared" si="4"/>
        <v>0.90600000000000003</v>
      </c>
      <c r="U66" s="4">
        <f t="shared" si="5"/>
        <v>2256.5</v>
      </c>
      <c r="V66" s="6">
        <f t="shared" si="6"/>
        <v>0.90600000000000003</v>
      </c>
    </row>
    <row r="67" spans="1:22" x14ac:dyDescent="0.2">
      <c r="A67">
        <f>IF(AND(ABS(Q67)&gt;Input!$A$8,ABS(1-R67)&gt;Input!$A$9),MAX($A$3:A66)+1,"")</f>
        <v>19</v>
      </c>
      <c r="B67" t="str">
        <f>IF(AND(ABS(S67)&gt;Input!$B$8,ABS(1-T67)&gt;Input!$B$9),MAX($B$3:B66)+1,"")</f>
        <v/>
      </c>
      <c r="C67">
        <f>IF(AND(ABS(U67)&gt;Input!$C$8,ABS(1-V67)&gt;Input!$C$9),MAX($C$3:C66)+1,"")</f>
        <v>22</v>
      </c>
      <c r="D67">
        <f>IF((MAX($D$3:$D66)+1)&gt;Data!$D$1,"",MAX($D$3:$D66)+1)</f>
        <v>64</v>
      </c>
      <c r="E67" s="14" t="str">
        <f>IF(D67="",0,VLOOKUP($D67,Data!$D$4:$R$2000,Data!E$2-3,FALSE))</f>
        <v>A</v>
      </c>
      <c r="F67" s="14" t="str">
        <f>IF(D67="",0,VLOOKUP($D67,Data!$D$4:$R$2000,Data!F$2-3,FALSE))</f>
        <v>GENERAL FUND</v>
      </c>
      <c r="G67" s="14" t="str">
        <f>IF(D67="",0,VLOOKUP($D67,Data!$D$4:$R$2000,Data!G$2-3,FALSE))</f>
        <v>1989</v>
      </c>
      <c r="H67" s="14" t="str">
        <f>IF(D67="",0,VLOOKUP($D67,Data!$D$4:$R$2000,Data!H$2-3,FALSE))</f>
        <v>SALES TAX REVENUE SHARING</v>
      </c>
      <c r="I67" s="14" t="str">
        <f>IF(D67="",0,VLOOKUP($D67,Data!$D$4:$R$2000,Data!I$2-3,FALSE))</f>
        <v>4000</v>
      </c>
      <c r="J67" s="14" t="str">
        <f>IF(D67="",0,VLOOKUP($D67,Data!$D$4:$R$2000,Data!J$2-3,FALSE))</f>
        <v>CONTRACTUAL EXPENSES</v>
      </c>
      <c r="K67" s="15">
        <f>IF(D67="",0,SUMIFS(Data!M:M,Data!$G:$G,'Data (2)'!$G67,Data!$I:$I,'Data (2)'!$I67))</f>
        <v>734847</v>
      </c>
      <c r="L67" s="15">
        <f>IF(D67="",0,SUMIFS(Data!N:N,Data!$G:$G,'Data (2)'!$G67,Data!$I:$I,'Data (2)'!$I67))</f>
        <v>793847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793710.88</v>
      </c>
      <c r="O67" s="15">
        <f>IF(D67="",0,SUMIFS(Data!Q:Q,Data!$G:$G,'Data (2)'!$G67,Data!$I:$I,'Data (2)'!$I67))</f>
        <v>793710.88</v>
      </c>
      <c r="P67" s="15">
        <f>IF(D67="",0,SUMIFS(Data!R:R,Data!$G:$G,'Data (2)'!$G67,Data!$I:$I,'Data (2)'!$I67))</f>
        <v>734847</v>
      </c>
      <c r="Q67" s="4">
        <f t="shared" si="1"/>
        <v>-58863.880000000005</v>
      </c>
      <c r="R67" s="6">
        <f t="shared" si="2"/>
        <v>1.0801000000000001</v>
      </c>
      <c r="S67" s="4">
        <f t="shared" si="3"/>
        <v>136.11999999999534</v>
      </c>
      <c r="T67" s="6">
        <f t="shared" si="4"/>
        <v>0.99980000000000002</v>
      </c>
      <c r="U67" s="4">
        <f t="shared" si="5"/>
        <v>-58863.880000000005</v>
      </c>
      <c r="V67" s="6">
        <f t="shared" si="6"/>
        <v>1.0801000000000001</v>
      </c>
    </row>
    <row r="68" spans="1:22" x14ac:dyDescent="0.2">
      <c r="A68">
        <f>IF(AND(ABS(Q68)&gt;Input!$A$8,ABS(1-R68)&gt;Input!$A$9),MAX($A$3:A67)+1,"")</f>
        <v>20</v>
      </c>
      <c r="B68">
        <f>IF(AND(ABS(S68)&gt;Input!$B$8,ABS(1-T68)&gt;Input!$B$9),MAX($B$3:B67)+1,"")</f>
        <v>15</v>
      </c>
      <c r="C68">
        <f>IF(AND(ABS(U68)&gt;Input!$C$8,ABS(1-V68)&gt;Input!$C$9),MAX($C$3:C67)+1,"")</f>
        <v>23</v>
      </c>
      <c r="D68">
        <f>IF((MAX($D$3:$D67)+1)&gt;Data!$D$1,"",MAX($D$3:$D67)+1)</f>
        <v>65</v>
      </c>
      <c r="E68" s="14" t="str">
        <f>IF(D68="",0,VLOOKUP($D68,Data!$D$4:$R$2000,Data!E$2-3,FALSE))</f>
        <v>A</v>
      </c>
      <c r="F68" s="14" t="str">
        <f>IF(D68="",0,VLOOKUP($D68,Data!$D$4:$R$2000,Data!F$2-3,FALSE))</f>
        <v>GENERAL FUND</v>
      </c>
      <c r="G68" s="14" t="str">
        <f>IF(D68="",0,VLOOKUP($D68,Data!$D$4:$R$2000,Data!G$2-3,FALSE))</f>
        <v>1990</v>
      </c>
      <c r="H68" s="14" t="str">
        <f>IF(D68="",0,VLOOKUP($D68,Data!$D$4:$R$2000,Data!H$2-3,FALSE))</f>
        <v>CONTINGENT ACCOUNT</v>
      </c>
      <c r="I68" s="14" t="str">
        <f>IF(D68="",0,VLOOKUP($D68,Data!$D$4:$R$2000,Data!I$2-3,FALSE))</f>
        <v>4000</v>
      </c>
      <c r="J68" s="14" t="str">
        <f>IF(D68="",0,VLOOKUP($D68,Data!$D$4:$R$2000,Data!J$2-3,FALSE))</f>
        <v>CONTRACTUAL EXPENSES</v>
      </c>
      <c r="K68" s="15">
        <f>IF(D68="",0,SUMIFS(Data!M:M,Data!$G:$G,'Data (2)'!$G68,Data!$I:$I,'Data (2)'!$I68))</f>
        <v>687557</v>
      </c>
      <c r="L68" s="15">
        <f>IF(D68="",0,SUMIFS(Data!N:N,Data!$G:$G,'Data (2)'!$G68,Data!$I:$I,'Data (2)'!$I68))</f>
        <v>296079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350000</v>
      </c>
      <c r="Q68" s="4">
        <f t="shared" si="1"/>
        <v>687557</v>
      </c>
      <c r="R68" s="6">
        <f t="shared" si="2"/>
        <v>0</v>
      </c>
      <c r="S68" s="4">
        <f t="shared" si="3"/>
        <v>296079</v>
      </c>
      <c r="T68" s="6">
        <f t="shared" si="4"/>
        <v>0</v>
      </c>
      <c r="U68" s="4">
        <f t="shared" si="5"/>
        <v>350000</v>
      </c>
      <c r="V68" s="6">
        <f t="shared" si="6"/>
        <v>0</v>
      </c>
    </row>
    <row r="69" spans="1:22" x14ac:dyDescent="0.2">
      <c r="A69">
        <f>IF(AND(ABS(Q69)&gt;Input!$A$8,ABS(1-R69)&gt;Input!$A$9),MAX($A$3:A68)+1,"")</f>
        <v>21</v>
      </c>
      <c r="B69" t="str">
        <f>IF(AND(ABS(S69)&gt;Input!$B$8,ABS(1-T69)&gt;Input!$B$9),MAX($B$3:B68)+1,"")</f>
        <v/>
      </c>
      <c r="C69">
        <f>IF(AND(ABS(U69)&gt;Input!$C$8,ABS(1-V69)&gt;Input!$C$9),MAX($C$3:C68)+1,"")</f>
        <v>24</v>
      </c>
      <c r="D69">
        <f>IF((MAX($D$3:$D68)+1)&gt;Data!$D$1,"",MAX($D$3:$D68)+1)</f>
        <v>66</v>
      </c>
      <c r="E69" s="14" t="str">
        <f>IF(D69="",0,VLOOKUP($D69,Data!$D$4:$R$2000,Data!E$2-3,FALSE))</f>
        <v>A</v>
      </c>
      <c r="F69" s="14" t="str">
        <f>IF(D69="",0,VLOOKUP($D69,Data!$D$4:$R$2000,Data!F$2-3,FALSE))</f>
        <v>GENERAL FUND</v>
      </c>
      <c r="G69" s="14" t="str">
        <f>IF(D69="",0,VLOOKUP($D69,Data!$D$4:$R$2000,Data!G$2-3,FALSE))</f>
        <v>2490</v>
      </c>
      <c r="H69" s="14" t="str">
        <f>IF(D69="",0,VLOOKUP($D69,Data!$D$4:$R$2000,Data!H$2-3,FALSE))</f>
        <v>COMMUNITY COLLEGE TUITION</v>
      </c>
      <c r="I69" s="14" t="str">
        <f>IF(D69="",0,VLOOKUP($D69,Data!$D$4:$R$2000,Data!I$2-3,FALSE))</f>
        <v>4000</v>
      </c>
      <c r="J69" s="14" t="str">
        <f>IF(D69="",0,VLOOKUP($D69,Data!$D$4:$R$2000,Data!J$2-3,FALSE))</f>
        <v>CONTRACTUAL EXPENSES</v>
      </c>
      <c r="K69" s="15">
        <f>IF(D69="",0,SUMIFS(Data!M:M,Data!$G:$G,'Data (2)'!$G69,Data!$I:$I,'Data (2)'!$I69))</f>
        <v>370000</v>
      </c>
      <c r="L69" s="15">
        <f>IF(D69="",0,SUMIFS(Data!N:N,Data!$G:$G,'Data (2)'!$G69,Data!$I:$I,'Data (2)'!$I69))</f>
        <v>400000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391805.56</v>
      </c>
      <c r="O69" s="15">
        <f>IF(D69="",0,SUMIFS(Data!Q:Q,Data!$G:$G,'Data (2)'!$G69,Data!$I:$I,'Data (2)'!$I69))</f>
        <v>391805.56</v>
      </c>
      <c r="P69" s="15">
        <f>IF(D69="",0,SUMIFS(Data!R:R,Data!$G:$G,'Data (2)'!$G69,Data!$I:$I,'Data (2)'!$I69))</f>
        <v>370000</v>
      </c>
      <c r="Q69" s="4">
        <f t="shared" ref="Q69:Q132" si="7">K69-M69-O69</f>
        <v>-21805.559999999998</v>
      </c>
      <c r="R69" s="6">
        <f t="shared" ref="R69:R132" si="8">IF(K69=0,0,ROUND((M69+O69)/K69,4))</f>
        <v>1.0589</v>
      </c>
      <c r="S69" s="4">
        <f t="shared" ref="S69:S132" si="9">L69-M69-O69</f>
        <v>8194.4400000000023</v>
      </c>
      <c r="T69" s="6">
        <f t="shared" ref="T69:T132" si="10">IF(L69=0,0,ROUND((M69+O69)/L69,4))</f>
        <v>0.97950000000000004</v>
      </c>
      <c r="U69" s="4">
        <f t="shared" ref="U69:U132" si="11">P69-M69-O69</f>
        <v>-21805.559999999998</v>
      </c>
      <c r="V69" s="6">
        <f t="shared" ref="V69:V132" si="12">IF(P69=0,0,ROUND((M69+O69)/P69,4))</f>
        <v>1.0589</v>
      </c>
    </row>
    <row r="70" spans="1:22" x14ac:dyDescent="0.2">
      <c r="A70">
        <f>IF(AND(ABS(Q70)&gt;Input!$A$8,ABS(1-R70)&gt;Input!$A$9),MAX($A$3:A69)+1,"")</f>
        <v>22</v>
      </c>
      <c r="B70">
        <f>IF(AND(ABS(S70)&gt;Input!$B$8,ABS(1-T70)&gt;Input!$B$9),MAX($B$3:B69)+1,"")</f>
        <v>16</v>
      </c>
      <c r="C70">
        <f>IF(AND(ABS(U70)&gt;Input!$C$8,ABS(1-V70)&gt;Input!$C$9),MAX($C$3:C69)+1,"")</f>
        <v>25</v>
      </c>
      <c r="D70">
        <f>IF((MAX($D$3:$D69)+1)&gt;Data!$D$1,"",MAX($D$3:$D69)+1)</f>
        <v>67</v>
      </c>
      <c r="E70" s="14" t="str">
        <f>IF(D70="",0,VLOOKUP($D70,Data!$D$4:$R$2000,Data!E$2-3,FALSE))</f>
        <v>A</v>
      </c>
      <c r="F70" s="14" t="str">
        <f>IF(D70="",0,VLOOKUP($D70,Data!$D$4:$R$2000,Data!F$2-3,FALSE))</f>
        <v>GENERAL FUND</v>
      </c>
      <c r="G70" s="14" t="str">
        <f>IF(D70="",0,VLOOKUP($D70,Data!$D$4:$R$2000,Data!G$2-3,FALSE))</f>
        <v>2960</v>
      </c>
      <c r="H70" s="14" t="str">
        <f>IF(D70="",0,VLOOKUP($D70,Data!$D$4:$R$2000,Data!H$2-3,FALSE))</f>
        <v>EDUCATION OF PHYS HAND CHILD</v>
      </c>
      <c r="I70" s="14" t="str">
        <f>IF(D70="",0,VLOOKUP($D70,Data!$D$4:$R$2000,Data!I$2-3,FALSE))</f>
        <v>4000</v>
      </c>
      <c r="J70" s="14" t="str">
        <f>IF(D70="",0,VLOOKUP($D70,Data!$D$4:$R$2000,Data!J$2-3,FALSE))</f>
        <v>CONTRACTUAL EXPENSES</v>
      </c>
      <c r="K70" s="15">
        <f>IF(D70="",0,SUMIFS(Data!M:M,Data!$G:$G,'Data (2)'!$G70,Data!$I:$I,'Data (2)'!$I70))</f>
        <v>1480000</v>
      </c>
      <c r="L70" s="15">
        <f>IF(D70="",0,SUMIFS(Data!N:N,Data!$G:$G,'Data (2)'!$G70,Data!$I:$I,'Data (2)'!$I70))</f>
        <v>1480000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1314534.57</v>
      </c>
      <c r="O70" s="15">
        <f>IF(D70="",0,SUMIFS(Data!Q:Q,Data!$G:$G,'Data (2)'!$G70,Data!$I:$I,'Data (2)'!$I70))</f>
        <v>1314534.57</v>
      </c>
      <c r="P70" s="15">
        <f>IF(D70="",0,SUMIFS(Data!R:R,Data!$G:$G,'Data (2)'!$G70,Data!$I:$I,'Data (2)'!$I70))</f>
        <v>1505000</v>
      </c>
      <c r="Q70" s="4">
        <f t="shared" si="7"/>
        <v>165465.42999999993</v>
      </c>
      <c r="R70" s="6">
        <f t="shared" si="8"/>
        <v>0.88819999999999999</v>
      </c>
      <c r="S70" s="4">
        <f t="shared" si="9"/>
        <v>165465.42999999993</v>
      </c>
      <c r="T70" s="6">
        <f t="shared" si="10"/>
        <v>0.88819999999999999</v>
      </c>
      <c r="U70" s="4">
        <f t="shared" si="11"/>
        <v>190465.42999999993</v>
      </c>
      <c r="V70" s="6">
        <f t="shared" si="12"/>
        <v>0.87339999999999995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>
        <f>IF(AND(ABS(U71)&gt;Input!$C$8,ABS(1-V71)&gt;Input!$C$9),MAX($C$3:C70)+1,"")</f>
        <v>26</v>
      </c>
      <c r="D71">
        <f>IF((MAX($D$3:$D70)+1)&gt;Data!$D$1,"",MAX($D$3:$D70)+1)</f>
        <v>68</v>
      </c>
      <c r="E71" s="14" t="str">
        <f>IF(D71="",0,VLOOKUP($D71,Data!$D$4:$R$2000,Data!E$2-3,FALSE))</f>
        <v>A</v>
      </c>
      <c r="F71" s="14" t="str">
        <f>IF(D71="",0,VLOOKUP($D71,Data!$D$4:$R$2000,Data!F$2-3,FALSE))</f>
        <v>GENERAL FUND</v>
      </c>
      <c r="G71" s="14" t="str">
        <f>IF(D71="",0,VLOOKUP($D71,Data!$D$4:$R$2000,Data!G$2-3,FALSE))</f>
        <v>3020</v>
      </c>
      <c r="H71" s="14" t="str">
        <f>IF(D71="",0,VLOOKUP($D71,Data!$D$4:$R$2000,Data!H$2-3,FALSE))</f>
        <v>COMMUNICATION SYSTEM</v>
      </c>
      <c r="I71" s="14" t="str">
        <f>IF(D71="",0,VLOOKUP($D71,Data!$D$4:$R$2000,Data!I$2-3,FALSE))</f>
        <v>1000</v>
      </c>
      <c r="J71" s="14" t="str">
        <f>IF(D71="",0,VLOOKUP($D71,Data!$D$4:$R$2000,Data!J$2-3,FALSE))</f>
        <v>PERSONAL SERVICES</v>
      </c>
      <c r="K71" s="15">
        <f>IF(D71="",0,SUMIFS(Data!M:M,Data!$G:$G,'Data (2)'!$G71,Data!$I:$I,'Data (2)'!$I71))</f>
        <v>488826</v>
      </c>
      <c r="L71" s="15">
        <f>IF(D71="",0,SUMIFS(Data!N:N,Data!$G:$G,'Data (2)'!$G71,Data!$I:$I,'Data (2)'!$I71))</f>
        <v>503929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495671.15</v>
      </c>
      <c r="O71" s="15">
        <f>IF(D71="",0,SUMIFS(Data!Q:Q,Data!$G:$G,'Data (2)'!$G71,Data!$I:$I,'Data (2)'!$I71))</f>
        <v>495671.15</v>
      </c>
      <c r="P71" s="15">
        <f>IF(D71="",0,SUMIFS(Data!R:R,Data!$G:$G,'Data (2)'!$G71,Data!$I:$I,'Data (2)'!$I71))</f>
        <v>520772</v>
      </c>
      <c r="Q71" s="4">
        <f t="shared" si="7"/>
        <v>-6845.1500000000233</v>
      </c>
      <c r="R71" s="6">
        <f t="shared" si="8"/>
        <v>1.014</v>
      </c>
      <c r="S71" s="4">
        <f t="shared" si="9"/>
        <v>8257.8499999999767</v>
      </c>
      <c r="T71" s="6">
        <f t="shared" si="10"/>
        <v>0.98360000000000003</v>
      </c>
      <c r="U71" s="4">
        <f t="shared" si="11"/>
        <v>25100.849999999977</v>
      </c>
      <c r="V71" s="6">
        <f t="shared" si="12"/>
        <v>0.95179999999999998</v>
      </c>
    </row>
    <row r="72" spans="1:22" x14ac:dyDescent="0.2">
      <c r="A72">
        <f>IF(AND(ABS(Q72)&gt;Input!$A$8,ABS(1-R72)&gt;Input!$A$9),MAX($A$3:A71)+1,"")</f>
        <v>23</v>
      </c>
      <c r="B72">
        <f>IF(AND(ABS(S72)&gt;Input!$B$8,ABS(1-T72)&gt;Input!$B$9),MAX($B$3:B71)+1,"")</f>
        <v>17</v>
      </c>
      <c r="C72">
        <f>IF(AND(ABS(U72)&gt;Input!$C$8,ABS(1-V72)&gt;Input!$C$9),MAX($C$3:C71)+1,"")</f>
        <v>27</v>
      </c>
      <c r="D72">
        <f>IF((MAX($D$3:$D71)+1)&gt;Data!$D$1,"",MAX($D$3:$D71)+1)</f>
        <v>69</v>
      </c>
      <c r="E72" s="14" t="str">
        <f>IF(D72="",0,VLOOKUP($D72,Data!$D$4:$R$2000,Data!E$2-3,FALSE))</f>
        <v>A</v>
      </c>
      <c r="F72" s="14" t="str">
        <f>IF(D72="",0,VLOOKUP($D72,Data!$D$4:$R$2000,Data!F$2-3,FALSE))</f>
        <v>GENERAL FUND</v>
      </c>
      <c r="G72" s="14" t="str">
        <f>IF(D72="",0,VLOOKUP($D72,Data!$D$4:$R$2000,Data!G$2-3,FALSE))</f>
        <v>3020</v>
      </c>
      <c r="H72" s="14" t="str">
        <f>IF(D72="",0,VLOOKUP($D72,Data!$D$4:$R$2000,Data!H$2-3,FALSE))</f>
        <v>COMMUNICATION SYSTEM</v>
      </c>
      <c r="I72" s="14" t="str">
        <f>IF(D72="",0,VLOOKUP($D72,Data!$D$4:$R$2000,Data!I$2-3,FALSE))</f>
        <v>2000</v>
      </c>
      <c r="J72" s="14" t="str">
        <f>IF(D72="",0,VLOOKUP($D72,Data!$D$4:$R$2000,Data!J$2-3,FALSE))</f>
        <v>EQUIPMENT</v>
      </c>
      <c r="K72" s="15">
        <f>IF(D72="",0,SUMIFS(Data!M:M,Data!$G:$G,'Data (2)'!$G72,Data!$I:$I,'Data (2)'!$I72))</f>
        <v>2007800</v>
      </c>
      <c r="L72" s="15">
        <f>IF(D72="",0,SUMIFS(Data!N:N,Data!$G:$G,'Data (2)'!$G72,Data!$I:$I,'Data (2)'!$I72))</f>
        <v>2345382.11</v>
      </c>
      <c r="M72" s="15">
        <f>IF(D72="",0,SUMIFS(Data!O:O,Data!$G:$G,'Data (2)'!$G72,Data!$I:$I,'Data (2)'!$I72))</f>
        <v>1267466.8600000001</v>
      </c>
      <c r="N72" s="15">
        <f>IF(D72="",0,SUMIFS(Data!P:P,Data!$G:$G,'Data (2)'!$G72,Data!$I:$I,'Data (2)'!$I72))</f>
        <v>702467.46</v>
      </c>
      <c r="O72" s="15">
        <f>IF(D72="",0,SUMIFS(Data!Q:Q,Data!$G:$G,'Data (2)'!$G72,Data!$I:$I,'Data (2)'!$I72))</f>
        <v>702467.46</v>
      </c>
      <c r="P72" s="15">
        <f>IF(D72="",0,SUMIFS(Data!R:R,Data!$G:$G,'Data (2)'!$G72,Data!$I:$I,'Data (2)'!$I72))</f>
        <v>2010800</v>
      </c>
      <c r="Q72" s="4">
        <f t="shared" si="7"/>
        <v>37865.679999999935</v>
      </c>
      <c r="R72" s="6">
        <f t="shared" si="8"/>
        <v>0.98109999999999997</v>
      </c>
      <c r="S72" s="4">
        <f t="shared" si="9"/>
        <v>375447.7899999998</v>
      </c>
      <c r="T72" s="6">
        <f t="shared" si="10"/>
        <v>0.83989999999999998</v>
      </c>
      <c r="U72" s="4">
        <f t="shared" si="11"/>
        <v>40865.679999999935</v>
      </c>
      <c r="V72" s="6">
        <f t="shared" si="12"/>
        <v>0.97970000000000002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>
        <f>IF(AND(ABS(U73)&gt;Input!$C$8,ABS(1-V73)&gt;Input!$C$9),MAX($C$3:C72)+1,"")</f>
        <v>28</v>
      </c>
      <c r="D73">
        <f>IF((MAX($D$3:$D72)+1)&gt;Data!$D$1,"",MAX($D$3:$D72)+1)</f>
        <v>70</v>
      </c>
      <c r="E73" s="14" t="str">
        <f>IF(D73="",0,VLOOKUP($D73,Data!$D$4:$R$2000,Data!E$2-3,FALSE))</f>
        <v>A</v>
      </c>
      <c r="F73" s="14" t="str">
        <f>IF(D73="",0,VLOOKUP($D73,Data!$D$4:$R$2000,Data!F$2-3,FALSE))</f>
        <v>GENERAL FUND</v>
      </c>
      <c r="G73" s="14" t="str">
        <f>IF(D73="",0,VLOOKUP($D73,Data!$D$4:$R$2000,Data!G$2-3,FALSE))</f>
        <v>3020</v>
      </c>
      <c r="H73" s="14" t="str">
        <f>IF(D73="",0,VLOOKUP($D73,Data!$D$4:$R$2000,Data!H$2-3,FALSE))</f>
        <v>COMMUNICATION SYSTEM</v>
      </c>
      <c r="I73" s="14" t="str">
        <f>IF(D73="",0,VLOOKUP($D73,Data!$D$4:$R$2000,Data!I$2-3,FALSE))</f>
        <v>4000</v>
      </c>
      <c r="J73" s="14" t="str">
        <f>IF(D73="",0,VLOOKUP($D73,Data!$D$4:$R$2000,Data!J$2-3,FALSE))</f>
        <v>CONTRACTUAL EXPENSES</v>
      </c>
      <c r="K73" s="15">
        <f>IF(D73="",0,SUMIFS(Data!M:M,Data!$G:$G,'Data (2)'!$G73,Data!$I:$I,'Data (2)'!$I73))</f>
        <v>91500</v>
      </c>
      <c r="L73" s="15">
        <f>IF(D73="",0,SUMIFS(Data!N:N,Data!$G:$G,'Data (2)'!$G73,Data!$I:$I,'Data (2)'!$I73))</f>
        <v>91500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82571.37</v>
      </c>
      <c r="O73" s="15">
        <f>IF(D73="",0,SUMIFS(Data!Q:Q,Data!$G:$G,'Data (2)'!$G73,Data!$I:$I,'Data (2)'!$I73))</f>
        <v>82571.37</v>
      </c>
      <c r="P73" s="15">
        <f>IF(D73="",0,SUMIFS(Data!R:R,Data!$G:$G,'Data (2)'!$G73,Data!$I:$I,'Data (2)'!$I73))</f>
        <v>93000</v>
      </c>
      <c r="Q73" s="4">
        <f t="shared" si="7"/>
        <v>8928.6300000000047</v>
      </c>
      <c r="R73" s="6">
        <f t="shared" si="8"/>
        <v>0.90239999999999998</v>
      </c>
      <c r="S73" s="4">
        <f t="shared" si="9"/>
        <v>8928.6300000000047</v>
      </c>
      <c r="T73" s="6">
        <f t="shared" si="10"/>
        <v>0.90239999999999998</v>
      </c>
      <c r="U73" s="4">
        <f t="shared" si="11"/>
        <v>10428.630000000005</v>
      </c>
      <c r="V73" s="6">
        <f t="shared" si="12"/>
        <v>0.88790000000000002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>
        <f>IF((MAX($D$3:$D73)+1)&gt;Data!$D$1,"",MAX($D$3:$D73)+1)</f>
        <v>71</v>
      </c>
      <c r="E74" s="14" t="str">
        <f>IF(D74="",0,VLOOKUP($D74,Data!$D$4:$R$2000,Data!E$2-3,FALSE))</f>
        <v>A</v>
      </c>
      <c r="F74" s="14" t="str">
        <f>IF(D74="",0,VLOOKUP($D74,Data!$D$4:$R$2000,Data!F$2-3,FALSE))</f>
        <v>GENERAL FUND</v>
      </c>
      <c r="G74" s="14" t="str">
        <f>IF(D74="",0,VLOOKUP($D74,Data!$D$4:$R$2000,Data!G$2-3,FALSE))</f>
        <v>3021</v>
      </c>
      <c r="H74" s="14" t="str">
        <f>IF(D74="",0,VLOOKUP($D74,Data!$D$4:$R$2000,Data!H$2-3,FALSE))</f>
        <v>E-911 SYSTEM</v>
      </c>
      <c r="I74" s="14" t="str">
        <f>IF(D74="",0,VLOOKUP($D74,Data!$D$4:$R$2000,Data!I$2-3,FALSE))</f>
        <v>2000</v>
      </c>
      <c r="J74" s="14" t="str">
        <f>IF(D74="",0,VLOOKUP($D74,Data!$D$4:$R$2000,Data!J$2-3,FALSE))</f>
        <v>EQUIPMENT</v>
      </c>
      <c r="K74" s="15">
        <f>IF(D74="",0,SUMIFS(Data!M:M,Data!$G:$G,'Data (2)'!$G74,Data!$I:$I,'Data (2)'!$I74))</f>
        <v>500</v>
      </c>
      <c r="L74" s="15">
        <f>IF(D74="",0,SUMIFS(Data!N:N,Data!$G:$G,'Data (2)'!$G74,Data!$I:$I,'Data (2)'!$I74))</f>
        <v>500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500</v>
      </c>
      <c r="Q74" s="4">
        <f t="shared" si="7"/>
        <v>500</v>
      </c>
      <c r="R74" s="6">
        <f t="shared" si="8"/>
        <v>0</v>
      </c>
      <c r="S74" s="4">
        <f t="shared" si="9"/>
        <v>500</v>
      </c>
      <c r="T74" s="6">
        <f t="shared" si="10"/>
        <v>0</v>
      </c>
      <c r="U74" s="4">
        <f t="shared" si="11"/>
        <v>500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>
        <f>IF((MAX($D$3:$D74)+1)&gt;Data!$D$1,"",MAX($D$3:$D74)+1)</f>
        <v>72</v>
      </c>
      <c r="E75" s="14" t="str">
        <f>IF(D75="",0,VLOOKUP($D75,Data!$D$4:$R$2000,Data!E$2-3,FALSE))</f>
        <v>A</v>
      </c>
      <c r="F75" s="14" t="str">
        <f>IF(D75="",0,VLOOKUP($D75,Data!$D$4:$R$2000,Data!F$2-3,FALSE))</f>
        <v>GENERAL FUND</v>
      </c>
      <c r="G75" s="14" t="str">
        <f>IF(D75="",0,VLOOKUP($D75,Data!$D$4:$R$2000,Data!G$2-3,FALSE))</f>
        <v>3021</v>
      </c>
      <c r="H75" s="14" t="str">
        <f>IF(D75="",0,VLOOKUP($D75,Data!$D$4:$R$2000,Data!H$2-3,FALSE))</f>
        <v>E-911 SYSTEM</v>
      </c>
      <c r="I75" s="14" t="str">
        <f>IF(D75="",0,VLOOKUP($D75,Data!$D$4:$R$2000,Data!I$2-3,FALSE))</f>
        <v>4000</v>
      </c>
      <c r="J75" s="14" t="str">
        <f>IF(D75="",0,VLOOKUP($D75,Data!$D$4:$R$2000,Data!J$2-3,FALSE))</f>
        <v>CONTRACTUAL EXPENSES</v>
      </c>
      <c r="K75" s="15">
        <f>IF(D75="",0,SUMIFS(Data!M:M,Data!$G:$G,'Data (2)'!$G75,Data!$I:$I,'Data (2)'!$I75))</f>
        <v>3300</v>
      </c>
      <c r="L75" s="15">
        <f>IF(D75="",0,SUMIFS(Data!N:N,Data!$G:$G,'Data (2)'!$G75,Data!$I:$I,'Data (2)'!$I75))</f>
        <v>2700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2173.46</v>
      </c>
      <c r="O75" s="15">
        <f>IF(D75="",0,SUMIFS(Data!Q:Q,Data!$G:$G,'Data (2)'!$G75,Data!$I:$I,'Data (2)'!$I75))</f>
        <v>2173.46</v>
      </c>
      <c r="P75" s="15">
        <f>IF(D75="",0,SUMIFS(Data!R:R,Data!$G:$G,'Data (2)'!$G75,Data!$I:$I,'Data (2)'!$I75))</f>
        <v>3300</v>
      </c>
      <c r="Q75" s="4">
        <f t="shared" si="7"/>
        <v>1126.54</v>
      </c>
      <c r="R75" s="6">
        <f t="shared" si="8"/>
        <v>0.65859999999999996</v>
      </c>
      <c r="S75" s="4">
        <f t="shared" si="9"/>
        <v>526.54</v>
      </c>
      <c r="T75" s="6">
        <f t="shared" si="10"/>
        <v>0.80500000000000005</v>
      </c>
      <c r="U75" s="4">
        <f t="shared" si="11"/>
        <v>1126.54</v>
      </c>
      <c r="V75" s="6">
        <f t="shared" si="12"/>
        <v>0.65859999999999996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>
        <f>IF((MAX($D$3:$D75)+1)&gt;Data!$D$1,"",MAX($D$3:$D75)+1)</f>
        <v>73</v>
      </c>
      <c r="E76" s="14" t="str">
        <f>IF(D76="",0,VLOOKUP($D76,Data!$D$4:$R$2000,Data!E$2-3,FALSE))</f>
        <v>A</v>
      </c>
      <c r="F76" s="14" t="str">
        <f>IF(D76="",0,VLOOKUP($D76,Data!$D$4:$R$2000,Data!F$2-3,FALSE))</f>
        <v>GENERAL FUND</v>
      </c>
      <c r="G76" s="14" t="str">
        <f>IF(D76="",0,VLOOKUP($D76,Data!$D$4:$R$2000,Data!G$2-3,FALSE))</f>
        <v>3110</v>
      </c>
      <c r="H76" s="14" t="str">
        <f>IF(D76="",0,VLOOKUP($D76,Data!$D$4:$R$2000,Data!H$2-3,FALSE))</f>
        <v>SHERIFF</v>
      </c>
      <c r="I76" s="14" t="str">
        <f>IF(D76="",0,VLOOKUP($D76,Data!$D$4:$R$2000,Data!I$2-3,FALSE))</f>
        <v>1000</v>
      </c>
      <c r="J76" s="14" t="str">
        <f>IF(D76="",0,VLOOKUP($D76,Data!$D$4:$R$2000,Data!J$2-3,FALSE))</f>
        <v>PERSONAL SERVICES</v>
      </c>
      <c r="K76" s="15">
        <f>IF(D76="",0,SUMIFS(Data!M:M,Data!$G:$G,'Data (2)'!$G76,Data!$I:$I,'Data (2)'!$I76))</f>
        <v>1156508</v>
      </c>
      <c r="L76" s="15">
        <f>IF(D76="",0,SUMIFS(Data!N:N,Data!$G:$G,'Data (2)'!$G76,Data!$I:$I,'Data (2)'!$I76))</f>
        <v>1171302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1163343.76</v>
      </c>
      <c r="O76" s="15">
        <f>IF(D76="",0,SUMIFS(Data!Q:Q,Data!$G:$G,'Data (2)'!$G76,Data!$I:$I,'Data (2)'!$I76))</f>
        <v>1163343.76</v>
      </c>
      <c r="P76" s="15">
        <f>IF(D76="",0,SUMIFS(Data!R:R,Data!$G:$G,'Data (2)'!$G76,Data!$I:$I,'Data (2)'!$I76))</f>
        <v>1158508</v>
      </c>
      <c r="Q76" s="4">
        <f t="shared" si="7"/>
        <v>-6835.7600000000093</v>
      </c>
      <c r="R76" s="6">
        <f t="shared" si="8"/>
        <v>1.0059</v>
      </c>
      <c r="S76" s="4">
        <f t="shared" si="9"/>
        <v>7958.2399999999907</v>
      </c>
      <c r="T76" s="6">
        <f t="shared" si="10"/>
        <v>0.99319999999999997</v>
      </c>
      <c r="U76" s="4">
        <f t="shared" si="11"/>
        <v>-4835.7600000000093</v>
      </c>
      <c r="V76" s="6">
        <f t="shared" si="12"/>
        <v>1.0042</v>
      </c>
    </row>
    <row r="77" spans="1:22" x14ac:dyDescent="0.2">
      <c r="A77">
        <f>IF(AND(ABS(Q77)&gt;Input!$A$8,ABS(1-R77)&gt;Input!$A$9),MAX($A$3:A76)+1,"")</f>
        <v>24</v>
      </c>
      <c r="B77">
        <f>IF(AND(ABS(S77)&gt;Input!$B$8,ABS(1-T77)&gt;Input!$B$9),MAX($B$3:B76)+1,"")</f>
        <v>18</v>
      </c>
      <c r="C77">
        <f>IF(AND(ABS(U77)&gt;Input!$C$8,ABS(1-V77)&gt;Input!$C$9),MAX($C$3:C76)+1,"")</f>
        <v>29</v>
      </c>
      <c r="D77">
        <f>IF((MAX($D$3:$D76)+1)&gt;Data!$D$1,"",MAX($D$3:$D76)+1)</f>
        <v>74</v>
      </c>
      <c r="E77" s="14" t="str">
        <f>IF(D77="",0,VLOOKUP($D77,Data!$D$4:$R$2000,Data!E$2-3,FALSE))</f>
        <v>A</v>
      </c>
      <c r="F77" s="14" t="str">
        <f>IF(D77="",0,VLOOKUP($D77,Data!$D$4:$R$2000,Data!F$2-3,FALSE))</f>
        <v>GENERAL FUND</v>
      </c>
      <c r="G77" s="14" t="str">
        <f>IF(D77="",0,VLOOKUP($D77,Data!$D$4:$R$2000,Data!G$2-3,FALSE))</f>
        <v>3110</v>
      </c>
      <c r="H77" s="14" t="str">
        <f>IF(D77="",0,VLOOKUP($D77,Data!$D$4:$R$2000,Data!H$2-3,FALSE))</f>
        <v>SHERIFF</v>
      </c>
      <c r="I77" s="14" t="str">
        <f>IF(D77="",0,VLOOKUP($D77,Data!$D$4:$R$2000,Data!I$2-3,FALSE))</f>
        <v>2000</v>
      </c>
      <c r="J77" s="14" t="str">
        <f>IF(D77="",0,VLOOKUP($D77,Data!$D$4:$R$2000,Data!J$2-3,FALSE))</f>
        <v>EQUIPMENT</v>
      </c>
      <c r="K77" s="15">
        <f>IF(D77="",0,SUMIFS(Data!M:M,Data!$G:$G,'Data (2)'!$G77,Data!$I:$I,'Data (2)'!$I77))</f>
        <v>191653</v>
      </c>
      <c r="L77" s="15">
        <f>IF(D77="",0,SUMIFS(Data!N:N,Data!$G:$G,'Data (2)'!$G77,Data!$I:$I,'Data (2)'!$I77))</f>
        <v>344608.53</v>
      </c>
      <c r="M77" s="15">
        <f>IF(D77="",0,SUMIFS(Data!O:O,Data!$G:$G,'Data (2)'!$G77,Data!$I:$I,'Data (2)'!$I77))</f>
        <v>47900.039999999994</v>
      </c>
      <c r="N77" s="15">
        <f>IF(D77="",0,SUMIFS(Data!P:P,Data!$G:$G,'Data (2)'!$G77,Data!$I:$I,'Data (2)'!$I77))</f>
        <v>212753.52</v>
      </c>
      <c r="O77" s="15">
        <f>IF(D77="",0,SUMIFS(Data!Q:Q,Data!$G:$G,'Data (2)'!$G77,Data!$I:$I,'Data (2)'!$I77))</f>
        <v>212753.52</v>
      </c>
      <c r="P77" s="15">
        <f>IF(D77="",0,SUMIFS(Data!R:R,Data!$G:$G,'Data (2)'!$G77,Data!$I:$I,'Data (2)'!$I77))</f>
        <v>271683</v>
      </c>
      <c r="Q77" s="4">
        <f t="shared" si="7"/>
        <v>-69000.559999999969</v>
      </c>
      <c r="R77" s="6">
        <f t="shared" si="8"/>
        <v>1.36</v>
      </c>
      <c r="S77" s="4">
        <f t="shared" si="9"/>
        <v>83954.970000000059</v>
      </c>
      <c r="T77" s="6">
        <f t="shared" si="10"/>
        <v>0.75639999999999996</v>
      </c>
      <c r="U77" s="4">
        <f t="shared" si="11"/>
        <v>11029.440000000031</v>
      </c>
      <c r="V77" s="6">
        <f t="shared" si="12"/>
        <v>0.95940000000000003</v>
      </c>
    </row>
    <row r="78" spans="1:22" x14ac:dyDescent="0.2">
      <c r="A78">
        <f>IF(AND(ABS(Q78)&gt;Input!$A$8,ABS(1-R78)&gt;Input!$A$9),MAX($A$3:A77)+1,"")</f>
        <v>25</v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>
        <f>IF((MAX($D$3:$D77)+1)&gt;Data!$D$1,"",MAX($D$3:$D77)+1)</f>
        <v>75</v>
      </c>
      <c r="E78" s="14" t="str">
        <f>IF(D78="",0,VLOOKUP($D78,Data!$D$4:$R$2000,Data!E$2-3,FALSE))</f>
        <v>A</v>
      </c>
      <c r="F78" s="14" t="str">
        <f>IF(D78="",0,VLOOKUP($D78,Data!$D$4:$R$2000,Data!F$2-3,FALSE))</f>
        <v>GENERAL FUND</v>
      </c>
      <c r="G78" s="14" t="str">
        <f>IF(D78="",0,VLOOKUP($D78,Data!$D$4:$R$2000,Data!G$2-3,FALSE))</f>
        <v>3110</v>
      </c>
      <c r="H78" s="14" t="str">
        <f>IF(D78="",0,VLOOKUP($D78,Data!$D$4:$R$2000,Data!H$2-3,FALSE))</f>
        <v>SHERIFF</v>
      </c>
      <c r="I78" s="14" t="str">
        <f>IF(D78="",0,VLOOKUP($D78,Data!$D$4:$R$2000,Data!I$2-3,FALSE))</f>
        <v>4000</v>
      </c>
      <c r="J78" s="14" t="str">
        <f>IF(D78="",0,VLOOKUP($D78,Data!$D$4:$R$2000,Data!J$2-3,FALSE))</f>
        <v>CONTRACTUAL EXPENSES</v>
      </c>
      <c r="K78" s="15">
        <f>IF(D78="",0,SUMIFS(Data!M:M,Data!$G:$G,'Data (2)'!$G78,Data!$I:$I,'Data (2)'!$I78))</f>
        <v>156550</v>
      </c>
      <c r="L78" s="15">
        <f>IF(D78="",0,SUMIFS(Data!N:N,Data!$G:$G,'Data (2)'!$G78,Data!$I:$I,'Data (2)'!$I78))</f>
        <v>179396.72999999998</v>
      </c>
      <c r="M78" s="15">
        <f>IF(D78="",0,SUMIFS(Data!O:O,Data!$G:$G,'Data (2)'!$G78,Data!$I:$I,'Data (2)'!$I78))</f>
        <v>7808.58</v>
      </c>
      <c r="N78" s="15">
        <f>IF(D78="",0,SUMIFS(Data!P:P,Data!$G:$G,'Data (2)'!$G78,Data!$I:$I,'Data (2)'!$I78))</f>
        <v>176642.53</v>
      </c>
      <c r="O78" s="15">
        <f>IF(D78="",0,SUMIFS(Data!Q:Q,Data!$G:$G,'Data (2)'!$G78,Data!$I:$I,'Data (2)'!$I78))</f>
        <v>176642.53</v>
      </c>
      <c r="P78" s="15">
        <f>IF(D78="",0,SUMIFS(Data!R:R,Data!$G:$G,'Data (2)'!$G78,Data!$I:$I,'Data (2)'!$I78))</f>
        <v>177050</v>
      </c>
      <c r="Q78" s="4">
        <f t="shared" si="7"/>
        <v>-27901.109999999986</v>
      </c>
      <c r="R78" s="6">
        <f t="shared" si="8"/>
        <v>1.1781999999999999</v>
      </c>
      <c r="S78" s="4">
        <f t="shared" si="9"/>
        <v>-5054.3800000000047</v>
      </c>
      <c r="T78" s="6">
        <f t="shared" si="10"/>
        <v>1.0282</v>
      </c>
      <c r="U78" s="4">
        <f t="shared" si="11"/>
        <v>-7401.109999999986</v>
      </c>
      <c r="V78" s="6">
        <f t="shared" si="12"/>
        <v>1.0418000000000001</v>
      </c>
    </row>
    <row r="79" spans="1:22" x14ac:dyDescent="0.2">
      <c r="A79">
        <f>IF(AND(ABS(Q79)&gt;Input!$A$8,ABS(1-R79)&gt;Input!$A$9),MAX($A$3:A78)+1,"")</f>
        <v>26</v>
      </c>
      <c r="B79">
        <f>IF(AND(ABS(S79)&gt;Input!$B$8,ABS(1-T79)&gt;Input!$B$9),MAX($B$3:B78)+1,"")</f>
        <v>19</v>
      </c>
      <c r="C79">
        <f>IF(AND(ABS(U79)&gt;Input!$C$8,ABS(1-V79)&gt;Input!$C$9),MAX($C$3:C78)+1,"")</f>
        <v>30</v>
      </c>
      <c r="D79">
        <f>IF((MAX($D$3:$D78)+1)&gt;Data!$D$1,"",MAX($D$3:$D78)+1)</f>
        <v>76</v>
      </c>
      <c r="E79" s="14" t="str">
        <f>IF(D79="",0,VLOOKUP($D79,Data!$D$4:$R$2000,Data!E$2-3,FALSE))</f>
        <v>A</v>
      </c>
      <c r="F79" s="14" t="str">
        <f>IF(D79="",0,VLOOKUP($D79,Data!$D$4:$R$2000,Data!F$2-3,FALSE))</f>
        <v>GENERAL FUND</v>
      </c>
      <c r="G79" s="14" t="str">
        <f>IF(D79="",0,VLOOKUP($D79,Data!$D$4:$R$2000,Data!G$2-3,FALSE))</f>
        <v>3140</v>
      </c>
      <c r="H79" s="14" t="str">
        <f>IF(D79="",0,VLOOKUP($D79,Data!$D$4:$R$2000,Data!H$2-3,FALSE))</f>
        <v>PROBATION</v>
      </c>
      <c r="I79" s="14" t="str">
        <f>IF(D79="",0,VLOOKUP($D79,Data!$D$4:$R$2000,Data!I$2-3,FALSE))</f>
        <v>1000</v>
      </c>
      <c r="J79" s="14" t="str">
        <f>IF(D79="",0,VLOOKUP($D79,Data!$D$4:$R$2000,Data!J$2-3,FALSE))</f>
        <v>PERSONAL SERVICES</v>
      </c>
      <c r="K79" s="15">
        <f>IF(D79="",0,SUMIFS(Data!M:M,Data!$G:$G,'Data (2)'!$G79,Data!$I:$I,'Data (2)'!$I79))</f>
        <v>689614</v>
      </c>
      <c r="L79" s="15">
        <f>IF(D79="",0,SUMIFS(Data!N:N,Data!$G:$G,'Data (2)'!$G79,Data!$I:$I,'Data (2)'!$I79))</f>
        <v>689819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656198.33999999985</v>
      </c>
      <c r="O79" s="15">
        <f>IF(D79="",0,SUMIFS(Data!Q:Q,Data!$G:$G,'Data (2)'!$G79,Data!$I:$I,'Data (2)'!$I79))</f>
        <v>656198.33999999985</v>
      </c>
      <c r="P79" s="15">
        <f>IF(D79="",0,SUMIFS(Data!R:R,Data!$G:$G,'Data (2)'!$G79,Data!$I:$I,'Data (2)'!$I79))</f>
        <v>693468</v>
      </c>
      <c r="Q79" s="4">
        <f t="shared" si="7"/>
        <v>33415.660000000149</v>
      </c>
      <c r="R79" s="6">
        <f t="shared" si="8"/>
        <v>0.95150000000000001</v>
      </c>
      <c r="S79" s="4">
        <f t="shared" si="9"/>
        <v>33620.660000000149</v>
      </c>
      <c r="T79" s="6">
        <f t="shared" si="10"/>
        <v>0.95130000000000003</v>
      </c>
      <c r="U79" s="4">
        <f t="shared" si="11"/>
        <v>37269.660000000149</v>
      </c>
      <c r="V79" s="6">
        <f t="shared" si="12"/>
        <v>0.94630000000000003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>
        <f>IF((MAX($D$3:$D79)+1)&gt;Data!$D$1,"",MAX($D$3:$D79)+1)</f>
        <v>77</v>
      </c>
      <c r="E80" s="14" t="str">
        <f>IF(D80="",0,VLOOKUP($D80,Data!$D$4:$R$2000,Data!E$2-3,FALSE))</f>
        <v>A</v>
      </c>
      <c r="F80" s="14" t="str">
        <f>IF(D80="",0,VLOOKUP($D80,Data!$D$4:$R$2000,Data!F$2-3,FALSE))</f>
        <v>GENERAL FUND</v>
      </c>
      <c r="G80" s="14" t="str">
        <f>IF(D80="",0,VLOOKUP($D80,Data!$D$4:$R$2000,Data!G$2-3,FALSE))</f>
        <v>3140</v>
      </c>
      <c r="H80" s="14" t="str">
        <f>IF(D80="",0,VLOOKUP($D80,Data!$D$4:$R$2000,Data!H$2-3,FALSE))</f>
        <v>PROBATION</v>
      </c>
      <c r="I80" s="14" t="str">
        <f>IF(D80="",0,VLOOKUP($D80,Data!$D$4:$R$2000,Data!I$2-3,FALSE))</f>
        <v>2000</v>
      </c>
      <c r="J80" s="14" t="str">
        <f>IF(D80="",0,VLOOKUP($D80,Data!$D$4:$R$2000,Data!J$2-3,FALSE))</f>
        <v>EQUIPMENT</v>
      </c>
      <c r="K80" s="15">
        <f>IF(D80="",0,SUMIFS(Data!M:M,Data!$G:$G,'Data (2)'!$G80,Data!$I:$I,'Data (2)'!$I80))</f>
        <v>7075</v>
      </c>
      <c r="L80" s="15">
        <f>IF(D80="",0,SUMIFS(Data!N:N,Data!$G:$G,'Data (2)'!$G80,Data!$I:$I,'Data (2)'!$I80))</f>
        <v>6175</v>
      </c>
      <c r="M80" s="15">
        <f>IF(D80="",0,SUMIFS(Data!O:O,Data!$G:$G,'Data (2)'!$G80,Data!$I:$I,'Data (2)'!$I80))</f>
        <v>70.28</v>
      </c>
      <c r="N80" s="15">
        <f>IF(D80="",0,SUMIFS(Data!P:P,Data!$G:$G,'Data (2)'!$G80,Data!$I:$I,'Data (2)'!$I80))</f>
        <v>5817.72</v>
      </c>
      <c r="O80" s="15">
        <f>IF(D80="",0,SUMIFS(Data!Q:Q,Data!$G:$G,'Data (2)'!$G80,Data!$I:$I,'Data (2)'!$I80))</f>
        <v>5817.72</v>
      </c>
      <c r="P80" s="15">
        <f>IF(D80="",0,SUMIFS(Data!R:R,Data!$G:$G,'Data (2)'!$G80,Data!$I:$I,'Data (2)'!$I80))</f>
        <v>7075</v>
      </c>
      <c r="Q80" s="4">
        <f t="shared" si="7"/>
        <v>1187</v>
      </c>
      <c r="R80" s="6">
        <f t="shared" si="8"/>
        <v>0.83220000000000005</v>
      </c>
      <c r="S80" s="4">
        <f t="shared" si="9"/>
        <v>287</v>
      </c>
      <c r="T80" s="6">
        <f t="shared" si="10"/>
        <v>0.95350000000000001</v>
      </c>
      <c r="U80" s="4">
        <f t="shared" si="11"/>
        <v>1187</v>
      </c>
      <c r="V80" s="6">
        <f t="shared" si="12"/>
        <v>0.83220000000000005</v>
      </c>
    </row>
    <row r="81" spans="1:22" x14ac:dyDescent="0.2">
      <c r="A81">
        <f>IF(AND(ABS(Q81)&gt;Input!$A$8,ABS(1-R81)&gt;Input!$A$9),MAX($A$3:A80)+1,"")</f>
        <v>27</v>
      </c>
      <c r="B81">
        <f>IF(AND(ABS(S81)&gt;Input!$B$8,ABS(1-T81)&gt;Input!$B$9),MAX($B$3:B80)+1,"")</f>
        <v>20</v>
      </c>
      <c r="C81">
        <f>IF(AND(ABS(U81)&gt;Input!$C$8,ABS(1-V81)&gt;Input!$C$9),MAX($C$3:C80)+1,"")</f>
        <v>31</v>
      </c>
      <c r="D81">
        <f>IF((MAX($D$3:$D80)+1)&gt;Data!$D$1,"",MAX($D$3:$D80)+1)</f>
        <v>78</v>
      </c>
      <c r="E81" s="14" t="str">
        <f>IF(D81="",0,VLOOKUP($D81,Data!$D$4:$R$2000,Data!E$2-3,FALSE))</f>
        <v>A</v>
      </c>
      <c r="F81" s="14" t="str">
        <f>IF(D81="",0,VLOOKUP($D81,Data!$D$4:$R$2000,Data!F$2-3,FALSE))</f>
        <v>GENERAL FUND</v>
      </c>
      <c r="G81" s="14" t="str">
        <f>IF(D81="",0,VLOOKUP($D81,Data!$D$4:$R$2000,Data!G$2-3,FALSE))</f>
        <v>3140</v>
      </c>
      <c r="H81" s="14" t="str">
        <f>IF(D81="",0,VLOOKUP($D81,Data!$D$4:$R$2000,Data!H$2-3,FALSE))</f>
        <v>PROBATION</v>
      </c>
      <c r="I81" s="14" t="str">
        <f>IF(D81="",0,VLOOKUP($D81,Data!$D$4:$R$2000,Data!I$2-3,FALSE))</f>
        <v>4000</v>
      </c>
      <c r="J81" s="14" t="str">
        <f>IF(D81="",0,VLOOKUP($D81,Data!$D$4:$R$2000,Data!J$2-3,FALSE))</f>
        <v>CONTRACTUAL EXPENSES</v>
      </c>
      <c r="K81" s="15">
        <f>IF(D81="",0,SUMIFS(Data!M:M,Data!$G:$G,'Data (2)'!$G81,Data!$I:$I,'Data (2)'!$I81))</f>
        <v>103949</v>
      </c>
      <c r="L81" s="15">
        <f>IF(D81="",0,SUMIFS(Data!N:N,Data!$G:$G,'Data (2)'!$G81,Data!$I:$I,'Data (2)'!$I81))</f>
        <v>104853.19</v>
      </c>
      <c r="M81" s="15">
        <f>IF(D81="",0,SUMIFS(Data!O:O,Data!$G:$G,'Data (2)'!$G81,Data!$I:$I,'Data (2)'!$I81))</f>
        <v>372.22</v>
      </c>
      <c r="N81" s="15">
        <f>IF(D81="",0,SUMIFS(Data!P:P,Data!$G:$G,'Data (2)'!$G81,Data!$I:$I,'Data (2)'!$I81))</f>
        <v>82050.94</v>
      </c>
      <c r="O81" s="15">
        <f>IF(D81="",0,SUMIFS(Data!Q:Q,Data!$G:$G,'Data (2)'!$G81,Data!$I:$I,'Data (2)'!$I81))</f>
        <v>82050.94</v>
      </c>
      <c r="P81" s="15">
        <f>IF(D81="",0,SUMIFS(Data!R:R,Data!$G:$G,'Data (2)'!$G81,Data!$I:$I,'Data (2)'!$I81))</f>
        <v>104949</v>
      </c>
      <c r="Q81" s="4">
        <f t="shared" si="7"/>
        <v>21525.839999999997</v>
      </c>
      <c r="R81" s="6">
        <f t="shared" si="8"/>
        <v>0.79290000000000005</v>
      </c>
      <c r="S81" s="4">
        <f t="shared" si="9"/>
        <v>22430.03</v>
      </c>
      <c r="T81" s="6">
        <f t="shared" si="10"/>
        <v>0.78610000000000002</v>
      </c>
      <c r="U81" s="4">
        <f t="shared" si="11"/>
        <v>22525.839999999997</v>
      </c>
      <c r="V81" s="6">
        <f t="shared" si="12"/>
        <v>0.78539999999999999</v>
      </c>
    </row>
    <row r="82" spans="1:22" x14ac:dyDescent="0.2">
      <c r="A82">
        <f>IF(AND(ABS(Q82)&gt;Input!$A$8,ABS(1-R82)&gt;Input!$A$9),MAX($A$3:A81)+1,"")</f>
        <v>28</v>
      </c>
      <c r="B82">
        <f>IF(AND(ABS(S82)&gt;Input!$B$8,ABS(1-T82)&gt;Input!$B$9),MAX($B$3:B81)+1,"")</f>
        <v>21</v>
      </c>
      <c r="C82">
        <f>IF(AND(ABS(U82)&gt;Input!$C$8,ABS(1-V82)&gt;Input!$C$9),MAX($C$3:C81)+1,"")</f>
        <v>32</v>
      </c>
      <c r="D82">
        <f>IF((MAX($D$3:$D81)+1)&gt;Data!$D$1,"",MAX($D$3:$D81)+1)</f>
        <v>79</v>
      </c>
      <c r="E82" s="14" t="str">
        <f>IF(D82="",0,VLOOKUP($D82,Data!$D$4:$R$2000,Data!E$2-3,FALSE))</f>
        <v>A</v>
      </c>
      <c r="F82" s="14" t="str">
        <f>IF(D82="",0,VLOOKUP($D82,Data!$D$4:$R$2000,Data!F$2-3,FALSE))</f>
        <v>GENERAL FUND</v>
      </c>
      <c r="G82" s="14" t="str">
        <f>IF(D82="",0,VLOOKUP($D82,Data!$D$4:$R$2000,Data!G$2-3,FALSE))</f>
        <v>3150</v>
      </c>
      <c r="H82" s="14" t="str">
        <f>IF(D82="",0,VLOOKUP($D82,Data!$D$4:$R$2000,Data!H$2-3,FALSE))</f>
        <v>JAIL</v>
      </c>
      <c r="I82" s="14" t="str">
        <f>IF(D82="",0,VLOOKUP($D82,Data!$D$4:$R$2000,Data!I$2-3,FALSE))</f>
        <v>1000</v>
      </c>
      <c r="J82" s="14" t="str">
        <f>IF(D82="",0,VLOOKUP($D82,Data!$D$4:$R$2000,Data!J$2-3,FALSE))</f>
        <v>PERSONAL SERVICES</v>
      </c>
      <c r="K82" s="15">
        <f>IF(D82="",0,SUMIFS(Data!M:M,Data!$G:$G,'Data (2)'!$G82,Data!$I:$I,'Data (2)'!$I82))</f>
        <v>1250363</v>
      </c>
      <c r="L82" s="15">
        <f>IF(D82="",0,SUMIFS(Data!N:N,Data!$G:$G,'Data (2)'!$G82,Data!$I:$I,'Data (2)'!$I82))</f>
        <v>1336276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1320581.0299999998</v>
      </c>
      <c r="O82" s="15">
        <f>IF(D82="",0,SUMIFS(Data!Q:Q,Data!$G:$G,'Data (2)'!$G82,Data!$I:$I,'Data (2)'!$I82))</f>
        <v>1320581.0299999998</v>
      </c>
      <c r="P82" s="15">
        <f>IF(D82="",0,SUMIFS(Data!R:R,Data!$G:$G,'Data (2)'!$G82,Data!$I:$I,'Data (2)'!$I82))</f>
        <v>1260363</v>
      </c>
      <c r="Q82" s="4">
        <f t="shared" si="7"/>
        <v>-70218.029999999795</v>
      </c>
      <c r="R82" s="6">
        <f t="shared" si="8"/>
        <v>1.0562</v>
      </c>
      <c r="S82" s="4">
        <f t="shared" si="9"/>
        <v>15694.970000000205</v>
      </c>
      <c r="T82" s="6">
        <f t="shared" si="10"/>
        <v>0.98829999999999996</v>
      </c>
      <c r="U82" s="4">
        <f t="shared" si="11"/>
        <v>-60218.029999999795</v>
      </c>
      <c r="V82" s="6">
        <f t="shared" si="12"/>
        <v>1.0478000000000001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>
        <f>IF((MAX($D$3:$D82)+1)&gt;Data!$D$1,"",MAX($D$3:$D82)+1)</f>
        <v>80</v>
      </c>
      <c r="E83" s="14" t="str">
        <f>IF(D83="",0,VLOOKUP($D83,Data!$D$4:$R$2000,Data!E$2-3,FALSE))</f>
        <v>A</v>
      </c>
      <c r="F83" s="14" t="str">
        <f>IF(D83="",0,VLOOKUP($D83,Data!$D$4:$R$2000,Data!F$2-3,FALSE))</f>
        <v>GENERAL FUND</v>
      </c>
      <c r="G83" s="14" t="str">
        <f>IF(D83="",0,VLOOKUP($D83,Data!$D$4:$R$2000,Data!G$2-3,FALSE))</f>
        <v>3150</v>
      </c>
      <c r="H83" s="14" t="str">
        <f>IF(D83="",0,VLOOKUP($D83,Data!$D$4:$R$2000,Data!H$2-3,FALSE))</f>
        <v>JAIL</v>
      </c>
      <c r="I83" s="14" t="str">
        <f>IF(D83="",0,VLOOKUP($D83,Data!$D$4:$R$2000,Data!I$2-3,FALSE))</f>
        <v>2000</v>
      </c>
      <c r="J83" s="14" t="str">
        <f>IF(D83="",0,VLOOKUP($D83,Data!$D$4:$R$2000,Data!J$2-3,FALSE))</f>
        <v>EQUIPMENT</v>
      </c>
      <c r="K83" s="15">
        <f>IF(D83="",0,SUMIFS(Data!M:M,Data!$G:$G,'Data (2)'!$G83,Data!$I:$I,'Data (2)'!$I83))</f>
        <v>10100</v>
      </c>
      <c r="L83" s="15">
        <f>IF(D83="",0,SUMIFS(Data!N:N,Data!$G:$G,'Data (2)'!$G83,Data!$I:$I,'Data (2)'!$I83))</f>
        <v>10489.14</v>
      </c>
      <c r="M83" s="15">
        <f>IF(D83="",0,SUMIFS(Data!O:O,Data!$G:$G,'Data (2)'!$G83,Data!$I:$I,'Data (2)'!$I83))</f>
        <v>445</v>
      </c>
      <c r="N83" s="15">
        <f>IF(D83="",0,SUMIFS(Data!P:P,Data!$G:$G,'Data (2)'!$G83,Data!$I:$I,'Data (2)'!$I83))</f>
        <v>8419.98</v>
      </c>
      <c r="O83" s="15">
        <f>IF(D83="",0,SUMIFS(Data!Q:Q,Data!$G:$G,'Data (2)'!$G83,Data!$I:$I,'Data (2)'!$I83))</f>
        <v>8419.98</v>
      </c>
      <c r="P83" s="15">
        <f>IF(D83="",0,SUMIFS(Data!R:R,Data!$G:$G,'Data (2)'!$G83,Data!$I:$I,'Data (2)'!$I83))</f>
        <v>10100</v>
      </c>
      <c r="Q83" s="4">
        <f t="shared" si="7"/>
        <v>1235.0200000000004</v>
      </c>
      <c r="R83" s="6">
        <f t="shared" si="8"/>
        <v>0.87770000000000004</v>
      </c>
      <c r="S83" s="4">
        <f t="shared" si="9"/>
        <v>1624.1599999999999</v>
      </c>
      <c r="T83" s="6">
        <f t="shared" si="10"/>
        <v>0.84519999999999995</v>
      </c>
      <c r="U83" s="4">
        <f t="shared" si="11"/>
        <v>1235.0200000000004</v>
      </c>
      <c r="V83" s="6">
        <f t="shared" si="12"/>
        <v>0.87770000000000004</v>
      </c>
    </row>
    <row r="84" spans="1:22" x14ac:dyDescent="0.2">
      <c r="A84">
        <f>IF(AND(ABS(Q84)&gt;Input!$A$8,ABS(1-R84)&gt;Input!$A$9),MAX($A$3:A83)+1,"")</f>
        <v>29</v>
      </c>
      <c r="B84" t="str">
        <f>IF(AND(ABS(S84)&gt;Input!$B$8,ABS(1-T84)&gt;Input!$B$9),MAX($B$3:B83)+1,"")</f>
        <v/>
      </c>
      <c r="C84">
        <f>IF(AND(ABS(U84)&gt;Input!$C$8,ABS(1-V84)&gt;Input!$C$9),MAX($C$3:C83)+1,"")</f>
        <v>33</v>
      </c>
      <c r="D84">
        <f>IF((MAX($D$3:$D83)+1)&gt;Data!$D$1,"",MAX($D$3:$D83)+1)</f>
        <v>81</v>
      </c>
      <c r="E84" s="14" t="str">
        <f>IF(D84="",0,VLOOKUP($D84,Data!$D$4:$R$2000,Data!E$2-3,FALSE))</f>
        <v>A</v>
      </c>
      <c r="F84" s="14" t="str">
        <f>IF(D84="",0,VLOOKUP($D84,Data!$D$4:$R$2000,Data!F$2-3,FALSE))</f>
        <v>GENERAL FUND</v>
      </c>
      <c r="G84" s="14" t="str">
        <f>IF(D84="",0,VLOOKUP($D84,Data!$D$4:$R$2000,Data!G$2-3,FALSE))</f>
        <v>3150</v>
      </c>
      <c r="H84" s="14" t="str">
        <f>IF(D84="",0,VLOOKUP($D84,Data!$D$4:$R$2000,Data!H$2-3,FALSE))</f>
        <v>JAIL</v>
      </c>
      <c r="I84" s="14" t="str">
        <f>IF(D84="",0,VLOOKUP($D84,Data!$D$4:$R$2000,Data!I$2-3,FALSE))</f>
        <v>4000</v>
      </c>
      <c r="J84" s="14" t="str">
        <f>IF(D84="",0,VLOOKUP($D84,Data!$D$4:$R$2000,Data!J$2-3,FALSE))</f>
        <v>CONTRACTUAL EXPENSES</v>
      </c>
      <c r="K84" s="15">
        <f>IF(D84="",0,SUMIFS(Data!M:M,Data!$G:$G,'Data (2)'!$G84,Data!$I:$I,'Data (2)'!$I84))</f>
        <v>79400</v>
      </c>
      <c r="L84" s="15">
        <f>IF(D84="",0,SUMIFS(Data!N:N,Data!$G:$G,'Data (2)'!$G84,Data!$I:$I,'Data (2)'!$I84))</f>
        <v>101300.06999999999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102463.54</v>
      </c>
      <c r="O84" s="15">
        <f>IF(D84="",0,SUMIFS(Data!Q:Q,Data!$G:$G,'Data (2)'!$G84,Data!$I:$I,'Data (2)'!$I84))</f>
        <v>102463.54</v>
      </c>
      <c r="P84" s="15">
        <f>IF(D84="",0,SUMIFS(Data!R:R,Data!$G:$G,'Data (2)'!$G84,Data!$I:$I,'Data (2)'!$I84))</f>
        <v>85900</v>
      </c>
      <c r="Q84" s="4">
        <f t="shared" si="7"/>
        <v>-23063.539999999994</v>
      </c>
      <c r="R84" s="6">
        <f t="shared" si="8"/>
        <v>1.2905</v>
      </c>
      <c r="S84" s="4">
        <f t="shared" si="9"/>
        <v>-1163.4700000000012</v>
      </c>
      <c r="T84" s="6">
        <f t="shared" si="10"/>
        <v>1.0115000000000001</v>
      </c>
      <c r="U84" s="4">
        <f t="shared" si="11"/>
        <v>-16563.539999999994</v>
      </c>
      <c r="V84" s="6">
        <f t="shared" si="12"/>
        <v>1.1928000000000001</v>
      </c>
    </row>
    <row r="85" spans="1:22" x14ac:dyDescent="0.2">
      <c r="A85">
        <f>IF(AND(ABS(Q85)&gt;Input!$A$8,ABS(1-R85)&gt;Input!$A$9),MAX($A$3:A84)+1,"")</f>
        <v>30</v>
      </c>
      <c r="B85">
        <f>IF(AND(ABS(S85)&gt;Input!$B$8,ABS(1-T85)&gt;Input!$B$9),MAX($B$3:B84)+1,"")</f>
        <v>22</v>
      </c>
      <c r="C85">
        <f>IF(AND(ABS(U85)&gt;Input!$C$8,ABS(1-V85)&gt;Input!$C$9),MAX($C$3:C84)+1,"")</f>
        <v>34</v>
      </c>
      <c r="D85">
        <f>IF((MAX($D$3:$D84)+1)&gt;Data!$D$1,"",MAX($D$3:$D84)+1)</f>
        <v>82</v>
      </c>
      <c r="E85" s="14" t="str">
        <f>IF(D85="",0,VLOOKUP($D85,Data!$D$4:$R$2000,Data!E$2-3,FALSE))</f>
        <v>A</v>
      </c>
      <c r="F85" s="14" t="str">
        <f>IF(D85="",0,VLOOKUP($D85,Data!$D$4:$R$2000,Data!F$2-3,FALSE))</f>
        <v>GENERAL FUND</v>
      </c>
      <c r="G85" s="14" t="str">
        <f>IF(D85="",0,VLOOKUP($D85,Data!$D$4:$R$2000,Data!G$2-3,FALSE))</f>
        <v>3170</v>
      </c>
      <c r="H85" s="14" t="str">
        <f>IF(D85="",0,VLOOKUP($D85,Data!$D$4:$R$2000,Data!H$2-3,FALSE))</f>
        <v>OTHER CORRECTIONAL AGENCIES</v>
      </c>
      <c r="I85" s="14" t="str">
        <f>IF(D85="",0,VLOOKUP($D85,Data!$D$4:$R$2000,Data!I$2-3,FALSE))</f>
        <v>4000</v>
      </c>
      <c r="J85" s="14" t="str">
        <f>IF(D85="",0,VLOOKUP($D85,Data!$D$4:$R$2000,Data!J$2-3,FALSE))</f>
        <v>CONTRACTUAL EXPENSES</v>
      </c>
      <c r="K85" s="15">
        <f>IF(D85="",0,SUMIFS(Data!M:M,Data!$G:$G,'Data (2)'!$G85,Data!$I:$I,'Data (2)'!$I85))</f>
        <v>950000</v>
      </c>
      <c r="L85" s="15">
        <f>IF(D85="",0,SUMIFS(Data!N:N,Data!$G:$G,'Data (2)'!$G85,Data!$I:$I,'Data (2)'!$I85))</f>
        <v>950000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603764.66</v>
      </c>
      <c r="O85" s="15">
        <f>IF(D85="",0,SUMIFS(Data!Q:Q,Data!$G:$G,'Data (2)'!$G85,Data!$I:$I,'Data (2)'!$I85))</f>
        <v>603764.66</v>
      </c>
      <c r="P85" s="15">
        <f>IF(D85="",0,SUMIFS(Data!R:R,Data!$G:$G,'Data (2)'!$G85,Data!$I:$I,'Data (2)'!$I85))</f>
        <v>950000</v>
      </c>
      <c r="Q85" s="4">
        <f t="shared" si="7"/>
        <v>346235.33999999997</v>
      </c>
      <c r="R85" s="6">
        <f t="shared" si="8"/>
        <v>0.63549999999999995</v>
      </c>
      <c r="S85" s="4">
        <f t="shared" si="9"/>
        <v>346235.33999999997</v>
      </c>
      <c r="T85" s="6">
        <f t="shared" si="10"/>
        <v>0.63549999999999995</v>
      </c>
      <c r="U85" s="4">
        <f t="shared" si="11"/>
        <v>346235.33999999997</v>
      </c>
      <c r="V85" s="6">
        <f t="shared" si="12"/>
        <v>0.63549999999999995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>
        <f>IF((MAX($D$3:$D85)+1)&gt;Data!$D$1,"",MAX($D$3:$D85)+1)</f>
        <v>83</v>
      </c>
      <c r="E86" s="14" t="str">
        <f>IF(D86="",0,VLOOKUP($D86,Data!$D$4:$R$2000,Data!E$2-3,FALSE))</f>
        <v>A</v>
      </c>
      <c r="F86" s="14" t="str">
        <f>IF(D86="",0,VLOOKUP($D86,Data!$D$4:$R$2000,Data!F$2-3,FALSE))</f>
        <v>GENERAL FUND</v>
      </c>
      <c r="G86" s="14" t="str">
        <f>IF(D86="",0,VLOOKUP($D86,Data!$D$4:$R$2000,Data!G$2-3,FALSE))</f>
        <v>3315</v>
      </c>
      <c r="H86" s="14" t="str">
        <f>IF(D86="",0,VLOOKUP($D86,Data!$D$4:$R$2000,Data!H$2-3,FALSE))</f>
        <v>SPECIAL TRAFFIC PROGRAM DWI</v>
      </c>
      <c r="I86" s="14" t="str">
        <f>IF(D86="",0,VLOOKUP($D86,Data!$D$4:$R$2000,Data!I$2-3,FALSE))</f>
        <v>1000</v>
      </c>
      <c r="J86" s="14" t="str">
        <f>IF(D86="",0,VLOOKUP($D86,Data!$D$4:$R$2000,Data!J$2-3,FALSE))</f>
        <v>PERSONAL SERVICES</v>
      </c>
      <c r="K86" s="15">
        <f>IF(D86="",0,SUMIFS(Data!M:M,Data!$G:$G,'Data (2)'!$G86,Data!$I:$I,'Data (2)'!$I86))</f>
        <v>16812</v>
      </c>
      <c r="L86" s="15">
        <f>IF(D86="",0,SUMIFS(Data!N:N,Data!$G:$G,'Data (2)'!$G86,Data!$I:$I,'Data (2)'!$I86))</f>
        <v>16812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16624.72</v>
      </c>
      <c r="O86" s="15">
        <f>IF(D86="",0,SUMIFS(Data!Q:Q,Data!$G:$G,'Data (2)'!$G86,Data!$I:$I,'Data (2)'!$I86))</f>
        <v>16624.72</v>
      </c>
      <c r="P86" s="15">
        <f>IF(D86="",0,SUMIFS(Data!R:R,Data!$G:$G,'Data (2)'!$G86,Data!$I:$I,'Data (2)'!$I86))</f>
        <v>16812</v>
      </c>
      <c r="Q86" s="4">
        <f t="shared" si="7"/>
        <v>187.27999999999884</v>
      </c>
      <c r="R86" s="6">
        <f t="shared" si="8"/>
        <v>0.9889</v>
      </c>
      <c r="S86" s="4">
        <f t="shared" si="9"/>
        <v>187.27999999999884</v>
      </c>
      <c r="T86" s="6">
        <f t="shared" si="10"/>
        <v>0.9889</v>
      </c>
      <c r="U86" s="4">
        <f t="shared" si="11"/>
        <v>187.27999999999884</v>
      </c>
      <c r="V86" s="6">
        <f t="shared" si="12"/>
        <v>0.9889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>
        <f>IF((MAX($D$3:$D86)+1)&gt;Data!$D$1,"",MAX($D$3:$D86)+1)</f>
        <v>84</v>
      </c>
      <c r="E87" s="14" t="str">
        <f>IF(D87="",0,VLOOKUP($D87,Data!$D$4:$R$2000,Data!E$2-3,FALSE))</f>
        <v>A</v>
      </c>
      <c r="F87" s="14" t="str">
        <f>IF(D87="",0,VLOOKUP($D87,Data!$D$4:$R$2000,Data!F$2-3,FALSE))</f>
        <v>GENERAL FUND</v>
      </c>
      <c r="G87" s="14" t="str">
        <f>IF(D87="",0,VLOOKUP($D87,Data!$D$4:$R$2000,Data!G$2-3,FALSE))</f>
        <v>3315</v>
      </c>
      <c r="H87" s="14" t="str">
        <f>IF(D87="",0,VLOOKUP($D87,Data!$D$4:$R$2000,Data!H$2-3,FALSE))</f>
        <v>SPECIAL TRAFFIC PROGRAM DWI</v>
      </c>
      <c r="I87" s="14" t="str">
        <f>IF(D87="",0,VLOOKUP($D87,Data!$D$4:$R$2000,Data!I$2-3,FALSE))</f>
        <v>2000</v>
      </c>
      <c r="J87" s="14" t="str">
        <f>IF(D87="",0,VLOOKUP($D87,Data!$D$4:$R$2000,Data!J$2-3,FALSE))</f>
        <v>EQUIPMENT</v>
      </c>
      <c r="K87" s="15">
        <f>IF(D87="",0,SUMIFS(Data!M:M,Data!$G:$G,'Data (2)'!$G87,Data!$I:$I,'Data (2)'!$I87))</f>
        <v>12813</v>
      </c>
      <c r="L87" s="15">
        <f>IF(D87="",0,SUMIFS(Data!N:N,Data!$G:$G,'Data (2)'!$G87,Data!$I:$I,'Data (2)'!$I87))</f>
        <v>12813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12388.2</v>
      </c>
      <c r="O87" s="15">
        <f>IF(D87="",0,SUMIFS(Data!Q:Q,Data!$G:$G,'Data (2)'!$G87,Data!$I:$I,'Data (2)'!$I87))</f>
        <v>12388.2</v>
      </c>
      <c r="P87" s="15">
        <f>IF(D87="",0,SUMIFS(Data!R:R,Data!$G:$G,'Data (2)'!$G87,Data!$I:$I,'Data (2)'!$I87))</f>
        <v>12813</v>
      </c>
      <c r="Q87" s="4">
        <f t="shared" si="7"/>
        <v>424.79999999999927</v>
      </c>
      <c r="R87" s="6">
        <f t="shared" si="8"/>
        <v>0.96679999999999999</v>
      </c>
      <c r="S87" s="4">
        <f t="shared" si="9"/>
        <v>424.79999999999927</v>
      </c>
      <c r="T87" s="6">
        <f t="shared" si="10"/>
        <v>0.96679999999999999</v>
      </c>
      <c r="U87" s="4">
        <f t="shared" si="11"/>
        <v>424.79999999999927</v>
      </c>
      <c r="V87" s="6">
        <f t="shared" si="12"/>
        <v>0.96679999999999999</v>
      </c>
    </row>
    <row r="88" spans="1:22" x14ac:dyDescent="0.2">
      <c r="A88">
        <f>IF(AND(ABS(Q88)&gt;Input!$A$8,ABS(1-R88)&gt;Input!$A$9),MAX($A$3:A87)+1,"")</f>
        <v>31</v>
      </c>
      <c r="B88">
        <f>IF(AND(ABS(S88)&gt;Input!$B$8,ABS(1-T88)&gt;Input!$B$9),MAX($B$3:B87)+1,"")</f>
        <v>23</v>
      </c>
      <c r="C88">
        <f>IF(AND(ABS(U88)&gt;Input!$C$8,ABS(1-V88)&gt;Input!$C$9),MAX($C$3:C87)+1,"")</f>
        <v>35</v>
      </c>
      <c r="D88">
        <f>IF((MAX($D$3:$D87)+1)&gt;Data!$D$1,"",MAX($D$3:$D87)+1)</f>
        <v>85</v>
      </c>
      <c r="E88" s="14" t="str">
        <f>IF(D88="",0,VLOOKUP($D88,Data!$D$4:$R$2000,Data!E$2-3,FALSE))</f>
        <v>A</v>
      </c>
      <c r="F88" s="14" t="str">
        <f>IF(D88="",0,VLOOKUP($D88,Data!$D$4:$R$2000,Data!F$2-3,FALSE))</f>
        <v>GENERAL FUND</v>
      </c>
      <c r="G88" s="14" t="str">
        <f>IF(D88="",0,VLOOKUP($D88,Data!$D$4:$R$2000,Data!G$2-3,FALSE))</f>
        <v>3315</v>
      </c>
      <c r="H88" s="14" t="str">
        <f>IF(D88="",0,VLOOKUP($D88,Data!$D$4:$R$2000,Data!H$2-3,FALSE))</f>
        <v>SPECIAL TRAFFIC PROGRAM DWI</v>
      </c>
      <c r="I88" s="14" t="str">
        <f>IF(D88="",0,VLOOKUP($D88,Data!$D$4:$R$2000,Data!I$2-3,FALSE))</f>
        <v>4000</v>
      </c>
      <c r="J88" s="14" t="str">
        <f>IF(D88="",0,VLOOKUP($D88,Data!$D$4:$R$2000,Data!J$2-3,FALSE))</f>
        <v>CONTRACTUAL EXPENSES</v>
      </c>
      <c r="K88" s="15">
        <f>IF(D88="",0,SUMIFS(Data!M:M,Data!$G:$G,'Data (2)'!$G88,Data!$I:$I,'Data (2)'!$I88))</f>
        <v>40936</v>
      </c>
      <c r="L88" s="15">
        <f>IF(D88="",0,SUMIFS(Data!N:N,Data!$G:$G,'Data (2)'!$G88,Data!$I:$I,'Data (2)'!$I88))</f>
        <v>42298.81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28046.11</v>
      </c>
      <c r="O88" s="15">
        <f>IF(D88="",0,SUMIFS(Data!Q:Q,Data!$G:$G,'Data (2)'!$G88,Data!$I:$I,'Data (2)'!$I88))</f>
        <v>28046.11</v>
      </c>
      <c r="P88" s="15">
        <f>IF(D88="",0,SUMIFS(Data!R:R,Data!$G:$G,'Data (2)'!$G88,Data!$I:$I,'Data (2)'!$I88))</f>
        <v>40936</v>
      </c>
      <c r="Q88" s="4">
        <f t="shared" si="7"/>
        <v>12889.89</v>
      </c>
      <c r="R88" s="6">
        <f t="shared" si="8"/>
        <v>0.68510000000000004</v>
      </c>
      <c r="S88" s="4">
        <f t="shared" si="9"/>
        <v>14252.699999999997</v>
      </c>
      <c r="T88" s="6">
        <f t="shared" si="10"/>
        <v>0.66300000000000003</v>
      </c>
      <c r="U88" s="4">
        <f t="shared" si="11"/>
        <v>12889.89</v>
      </c>
      <c r="V88" s="6">
        <f t="shared" si="12"/>
        <v>0.68510000000000004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>
        <f>IF((MAX($D$3:$D88)+1)&gt;Data!$D$1,"",MAX($D$3:$D88)+1)</f>
        <v>86</v>
      </c>
      <c r="E89" s="14" t="str">
        <f>IF(D89="",0,VLOOKUP($D89,Data!$D$4:$R$2000,Data!E$2-3,FALSE))</f>
        <v>A</v>
      </c>
      <c r="F89" s="14" t="str">
        <f>IF(D89="",0,VLOOKUP($D89,Data!$D$4:$R$2000,Data!F$2-3,FALSE))</f>
        <v>GENERAL FUND</v>
      </c>
      <c r="G89" s="14" t="str">
        <f>IF(D89="",0,VLOOKUP($D89,Data!$D$4:$R$2000,Data!G$2-3,FALSE))</f>
        <v>3410</v>
      </c>
      <c r="H89" s="14" t="str">
        <f>IF(D89="",0,VLOOKUP($D89,Data!$D$4:$R$2000,Data!H$2-3,FALSE))</f>
        <v>EMERGENCY SVCS - FIRE PREV.</v>
      </c>
      <c r="I89" s="14" t="str">
        <f>IF(D89="",0,VLOOKUP($D89,Data!$D$4:$R$2000,Data!I$2-3,FALSE))</f>
        <v>1000</v>
      </c>
      <c r="J89" s="14" t="str">
        <f>IF(D89="",0,VLOOKUP($D89,Data!$D$4:$R$2000,Data!J$2-3,FALSE))</f>
        <v>PERSONAL SERVICES</v>
      </c>
      <c r="K89" s="15">
        <f>IF(D89="",0,SUMIFS(Data!M:M,Data!$G:$G,'Data (2)'!$G89,Data!$I:$I,'Data (2)'!$I89))</f>
        <v>45924</v>
      </c>
      <c r="L89" s="15">
        <f>IF(D89="",0,SUMIFS(Data!N:N,Data!$G:$G,'Data (2)'!$G89,Data!$I:$I,'Data (2)'!$I89))</f>
        <v>45926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45925.04</v>
      </c>
      <c r="O89" s="15">
        <f>IF(D89="",0,SUMIFS(Data!Q:Q,Data!$G:$G,'Data (2)'!$G89,Data!$I:$I,'Data (2)'!$I89))</f>
        <v>45925.04</v>
      </c>
      <c r="P89" s="15">
        <f>IF(D89="",0,SUMIFS(Data!R:R,Data!$G:$G,'Data (2)'!$G89,Data!$I:$I,'Data (2)'!$I89))</f>
        <v>45942</v>
      </c>
      <c r="Q89" s="4">
        <f t="shared" si="7"/>
        <v>-1.0400000000008731</v>
      </c>
      <c r="R89" s="6">
        <f t="shared" si="8"/>
        <v>1</v>
      </c>
      <c r="S89" s="4">
        <f t="shared" si="9"/>
        <v>0.95999999999912689</v>
      </c>
      <c r="T89" s="6">
        <f t="shared" si="10"/>
        <v>1</v>
      </c>
      <c r="U89" s="4">
        <f t="shared" si="11"/>
        <v>16.959999999999127</v>
      </c>
      <c r="V89" s="6">
        <f t="shared" si="12"/>
        <v>0.99960000000000004</v>
      </c>
    </row>
    <row r="90" spans="1:22" x14ac:dyDescent="0.2">
      <c r="A90">
        <f>IF(AND(ABS(Q90)&gt;Input!$A$8,ABS(1-R90)&gt;Input!$A$9),MAX($A$3:A89)+1,"")</f>
        <v>32</v>
      </c>
      <c r="B90">
        <f>IF(AND(ABS(S90)&gt;Input!$B$8,ABS(1-T90)&gt;Input!$B$9),MAX($B$3:B89)+1,"")</f>
        <v>24</v>
      </c>
      <c r="C90">
        <f>IF(AND(ABS(U90)&gt;Input!$C$8,ABS(1-V90)&gt;Input!$C$9),MAX($C$3:C89)+1,"")</f>
        <v>36</v>
      </c>
      <c r="D90">
        <f>IF((MAX($D$3:$D89)+1)&gt;Data!$D$1,"",MAX($D$3:$D89)+1)</f>
        <v>87</v>
      </c>
      <c r="E90" s="14" t="str">
        <f>IF(D90="",0,VLOOKUP($D90,Data!$D$4:$R$2000,Data!E$2-3,FALSE))</f>
        <v>A</v>
      </c>
      <c r="F90" s="14" t="str">
        <f>IF(D90="",0,VLOOKUP($D90,Data!$D$4:$R$2000,Data!F$2-3,FALSE))</f>
        <v>GENERAL FUND</v>
      </c>
      <c r="G90" s="14" t="str">
        <f>IF(D90="",0,VLOOKUP($D90,Data!$D$4:$R$2000,Data!G$2-3,FALSE))</f>
        <v>3410</v>
      </c>
      <c r="H90" s="14" t="str">
        <f>IF(D90="",0,VLOOKUP($D90,Data!$D$4:$R$2000,Data!H$2-3,FALSE))</f>
        <v>EMERGENCY SVCS - FIRE PREV.</v>
      </c>
      <c r="I90" s="14" t="str">
        <f>IF(D90="",0,VLOOKUP($D90,Data!$D$4:$R$2000,Data!I$2-3,FALSE))</f>
        <v>2000</v>
      </c>
      <c r="J90" s="14" t="str">
        <f>IF(D90="",0,VLOOKUP($D90,Data!$D$4:$R$2000,Data!J$2-3,FALSE))</f>
        <v>EQUIPMENT</v>
      </c>
      <c r="K90" s="15">
        <f>IF(D90="",0,SUMIFS(Data!M:M,Data!$G:$G,'Data (2)'!$G90,Data!$I:$I,'Data (2)'!$I90))</f>
        <v>112500</v>
      </c>
      <c r="L90" s="15">
        <f>IF(D90="",0,SUMIFS(Data!N:N,Data!$G:$G,'Data (2)'!$G90,Data!$I:$I,'Data (2)'!$I90))</f>
        <v>286570.12</v>
      </c>
      <c r="M90" s="15">
        <f>IF(D90="",0,SUMIFS(Data!O:O,Data!$G:$G,'Data (2)'!$G90,Data!$I:$I,'Data (2)'!$I90))</f>
        <v>22635</v>
      </c>
      <c r="N90" s="15">
        <f>IF(D90="",0,SUMIFS(Data!P:P,Data!$G:$G,'Data (2)'!$G90,Data!$I:$I,'Data (2)'!$I90))</f>
        <v>242597.68</v>
      </c>
      <c r="O90" s="15">
        <f>IF(D90="",0,SUMIFS(Data!Q:Q,Data!$G:$G,'Data (2)'!$G90,Data!$I:$I,'Data (2)'!$I90))</f>
        <v>242597.68</v>
      </c>
      <c r="P90" s="15">
        <f>IF(D90="",0,SUMIFS(Data!R:R,Data!$G:$G,'Data (2)'!$G90,Data!$I:$I,'Data (2)'!$I90))</f>
        <v>112500</v>
      </c>
      <c r="Q90" s="4">
        <f t="shared" si="7"/>
        <v>-152732.68</v>
      </c>
      <c r="R90" s="6">
        <f t="shared" si="8"/>
        <v>2.3576000000000001</v>
      </c>
      <c r="S90" s="4">
        <f t="shared" si="9"/>
        <v>21337.440000000002</v>
      </c>
      <c r="T90" s="6">
        <f t="shared" si="10"/>
        <v>0.92549999999999999</v>
      </c>
      <c r="U90" s="4">
        <f t="shared" si="11"/>
        <v>-152732.68</v>
      </c>
      <c r="V90" s="6">
        <f t="shared" si="12"/>
        <v>2.3576000000000001</v>
      </c>
    </row>
    <row r="91" spans="1:22" x14ac:dyDescent="0.2">
      <c r="A91">
        <f>IF(AND(ABS(Q91)&gt;Input!$A$8,ABS(1-R91)&gt;Input!$A$9),MAX($A$3:A90)+1,"")</f>
        <v>33</v>
      </c>
      <c r="B91">
        <f>IF(AND(ABS(S91)&gt;Input!$B$8,ABS(1-T91)&gt;Input!$B$9),MAX($B$3:B90)+1,"")</f>
        <v>25</v>
      </c>
      <c r="C91">
        <f>IF(AND(ABS(U91)&gt;Input!$C$8,ABS(1-V91)&gt;Input!$C$9),MAX($C$3:C90)+1,"")</f>
        <v>37</v>
      </c>
      <c r="D91">
        <f>IF((MAX($D$3:$D90)+1)&gt;Data!$D$1,"",MAX($D$3:$D90)+1)</f>
        <v>88</v>
      </c>
      <c r="E91" s="14" t="str">
        <f>IF(D91="",0,VLOOKUP($D91,Data!$D$4:$R$2000,Data!E$2-3,FALSE))</f>
        <v>A</v>
      </c>
      <c r="F91" s="14" t="str">
        <f>IF(D91="",0,VLOOKUP($D91,Data!$D$4:$R$2000,Data!F$2-3,FALSE))</f>
        <v>GENERAL FUND</v>
      </c>
      <c r="G91" s="14" t="str">
        <f>IF(D91="",0,VLOOKUP($D91,Data!$D$4:$R$2000,Data!G$2-3,FALSE))</f>
        <v>3410</v>
      </c>
      <c r="H91" s="14" t="str">
        <f>IF(D91="",0,VLOOKUP($D91,Data!$D$4:$R$2000,Data!H$2-3,FALSE))</f>
        <v>EMERGENCY SVCS - FIRE PREV.</v>
      </c>
      <c r="I91" s="14" t="str">
        <f>IF(D91="",0,VLOOKUP($D91,Data!$D$4:$R$2000,Data!I$2-3,FALSE))</f>
        <v>4000</v>
      </c>
      <c r="J91" s="14" t="str">
        <f>IF(D91="",0,VLOOKUP($D91,Data!$D$4:$R$2000,Data!J$2-3,FALSE))</f>
        <v>CONTRACTUAL EXPENSES</v>
      </c>
      <c r="K91" s="15">
        <f>IF(D91="",0,SUMIFS(Data!M:M,Data!$G:$G,'Data (2)'!$G91,Data!$I:$I,'Data (2)'!$I91))</f>
        <v>76550</v>
      </c>
      <c r="L91" s="15">
        <f>IF(D91="",0,SUMIFS(Data!N:N,Data!$G:$G,'Data (2)'!$G91,Data!$I:$I,'Data (2)'!$I91))</f>
        <v>76109.2</v>
      </c>
      <c r="M91" s="15">
        <f>IF(D91="",0,SUMIFS(Data!O:O,Data!$G:$G,'Data (2)'!$G91,Data!$I:$I,'Data (2)'!$I91))</f>
        <v>200</v>
      </c>
      <c r="N91" s="15">
        <f>IF(D91="",0,SUMIFS(Data!P:P,Data!$G:$G,'Data (2)'!$G91,Data!$I:$I,'Data (2)'!$I91))</f>
        <v>47612.51</v>
      </c>
      <c r="O91" s="15">
        <f>IF(D91="",0,SUMIFS(Data!Q:Q,Data!$G:$G,'Data (2)'!$G91,Data!$I:$I,'Data (2)'!$I91))</f>
        <v>47612.51</v>
      </c>
      <c r="P91" s="15">
        <f>IF(D91="",0,SUMIFS(Data!R:R,Data!$G:$G,'Data (2)'!$G91,Data!$I:$I,'Data (2)'!$I91))</f>
        <v>76800</v>
      </c>
      <c r="Q91" s="4">
        <f t="shared" si="7"/>
        <v>28737.489999999998</v>
      </c>
      <c r="R91" s="6">
        <f t="shared" si="8"/>
        <v>0.62460000000000004</v>
      </c>
      <c r="S91" s="4">
        <f t="shared" si="9"/>
        <v>28296.689999999995</v>
      </c>
      <c r="T91" s="6">
        <f t="shared" si="10"/>
        <v>0.62819999999999998</v>
      </c>
      <c r="U91" s="4">
        <f t="shared" si="11"/>
        <v>28987.489999999998</v>
      </c>
      <c r="V91" s="6">
        <f t="shared" si="12"/>
        <v>0.62260000000000004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>
        <f>IF((MAX($D$3:$D91)+1)&gt;Data!$D$1,"",MAX($D$3:$D91)+1)</f>
        <v>89</v>
      </c>
      <c r="E92" s="14" t="str">
        <f>IF(D92="",0,VLOOKUP($D92,Data!$D$4:$R$2000,Data!E$2-3,FALSE))</f>
        <v>A</v>
      </c>
      <c r="F92" s="14" t="str">
        <f>IF(D92="",0,VLOOKUP($D92,Data!$D$4:$R$2000,Data!F$2-3,FALSE))</f>
        <v>GENERAL FUND</v>
      </c>
      <c r="G92" s="14" t="str">
        <f>IF(D92="",0,VLOOKUP($D92,Data!$D$4:$R$2000,Data!G$2-3,FALSE))</f>
        <v>3510</v>
      </c>
      <c r="H92" s="14" t="str">
        <f>IF(D92="",0,VLOOKUP($D92,Data!$D$4:$R$2000,Data!H$2-3,FALSE))</f>
        <v>CONTROL OF DOGS</v>
      </c>
      <c r="I92" s="14" t="str">
        <f>IF(D92="",0,VLOOKUP($D92,Data!$D$4:$R$2000,Data!I$2-3,FALSE))</f>
        <v>4000</v>
      </c>
      <c r="J92" s="14" t="str">
        <f>IF(D92="",0,VLOOKUP($D92,Data!$D$4:$R$2000,Data!J$2-3,FALSE))</f>
        <v>CONTRACTUAL EXPENSES</v>
      </c>
      <c r="K92" s="15">
        <f>IF(D92="",0,SUMIFS(Data!M:M,Data!$G:$G,'Data (2)'!$G92,Data!$I:$I,'Data (2)'!$I92))</f>
        <v>75000</v>
      </c>
      <c r="L92" s="15">
        <f>IF(D92="",0,SUMIFS(Data!N:N,Data!$G:$G,'Data (2)'!$G92,Data!$I:$I,'Data (2)'!$I92))</f>
        <v>75000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75000</v>
      </c>
      <c r="O92" s="15">
        <f>IF(D92="",0,SUMIFS(Data!Q:Q,Data!$G:$G,'Data (2)'!$G92,Data!$I:$I,'Data (2)'!$I92))</f>
        <v>75000</v>
      </c>
      <c r="P92" s="15">
        <f>IF(D92="",0,SUMIFS(Data!R:R,Data!$G:$G,'Data (2)'!$G92,Data!$I:$I,'Data (2)'!$I92))</f>
        <v>75000</v>
      </c>
      <c r="Q92" s="4">
        <f t="shared" si="7"/>
        <v>0</v>
      </c>
      <c r="R92" s="6">
        <f t="shared" si="8"/>
        <v>1</v>
      </c>
      <c r="S92" s="4">
        <f t="shared" si="9"/>
        <v>0</v>
      </c>
      <c r="T92" s="6">
        <f t="shared" si="10"/>
        <v>1</v>
      </c>
      <c r="U92" s="4">
        <f t="shared" si="11"/>
        <v>0</v>
      </c>
      <c r="V92" s="6">
        <f t="shared" si="12"/>
        <v>1</v>
      </c>
    </row>
    <row r="93" spans="1:22" x14ac:dyDescent="0.2">
      <c r="A93">
        <f>IF(AND(ABS(Q93)&gt;Input!$A$8,ABS(1-R93)&gt;Input!$A$9),MAX($A$3:A92)+1,"")</f>
        <v>34</v>
      </c>
      <c r="B93" t="str">
        <f>IF(AND(ABS(S93)&gt;Input!$B$8,ABS(1-T93)&gt;Input!$B$9),MAX($B$3:B92)+1,"")</f>
        <v/>
      </c>
      <c r="C93">
        <f>IF(AND(ABS(U93)&gt;Input!$C$8,ABS(1-V93)&gt;Input!$C$9),MAX($C$3:C92)+1,"")</f>
        <v>38</v>
      </c>
      <c r="D93">
        <f>IF((MAX($D$3:$D92)+1)&gt;Data!$D$1,"",MAX($D$3:$D92)+1)</f>
        <v>90</v>
      </c>
      <c r="E93" s="14" t="str">
        <f>IF(D93="",0,VLOOKUP($D93,Data!$D$4:$R$2000,Data!E$2-3,FALSE))</f>
        <v>A</v>
      </c>
      <c r="F93" s="14" t="str">
        <f>IF(D93="",0,VLOOKUP($D93,Data!$D$4:$R$2000,Data!F$2-3,FALSE))</f>
        <v>GENERAL FUND</v>
      </c>
      <c r="G93" s="14" t="str">
        <f>IF(D93="",0,VLOOKUP($D93,Data!$D$4:$R$2000,Data!G$2-3,FALSE))</f>
        <v>3630</v>
      </c>
      <c r="H93" s="14" t="str">
        <f>IF(D93="",0,VLOOKUP($D93,Data!$D$4:$R$2000,Data!H$2-3,FALSE))</f>
        <v>EMERGENCY SVCS-MEDICAL RESP.</v>
      </c>
      <c r="I93" s="14" t="str">
        <f>IF(D93="",0,VLOOKUP($D93,Data!$D$4:$R$2000,Data!I$2-3,FALSE))</f>
        <v>1000</v>
      </c>
      <c r="J93" s="14" t="str">
        <f>IF(D93="",0,VLOOKUP($D93,Data!$D$4:$R$2000,Data!J$2-3,FALSE))</f>
        <v>PERSONAL SERVICES</v>
      </c>
      <c r="K93" s="15">
        <f>IF(D93="",0,SUMIFS(Data!M:M,Data!$G:$G,'Data (2)'!$G93,Data!$I:$I,'Data (2)'!$I93))</f>
        <v>270289</v>
      </c>
      <c r="L93" s="15">
        <f>IF(D93="",0,SUMIFS(Data!N:N,Data!$G:$G,'Data (2)'!$G93,Data!$I:$I,'Data (2)'!$I93))</f>
        <v>304860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298799.59000000003</v>
      </c>
      <c r="O93" s="15">
        <f>IF(D93="",0,SUMIFS(Data!Q:Q,Data!$G:$G,'Data (2)'!$G93,Data!$I:$I,'Data (2)'!$I93))</f>
        <v>298799.59000000003</v>
      </c>
      <c r="P93" s="15">
        <f>IF(D93="",0,SUMIFS(Data!R:R,Data!$G:$G,'Data (2)'!$G93,Data!$I:$I,'Data (2)'!$I93))</f>
        <v>270289</v>
      </c>
      <c r="Q93" s="4">
        <f t="shared" si="7"/>
        <v>-28510.590000000026</v>
      </c>
      <c r="R93" s="6">
        <f t="shared" si="8"/>
        <v>1.1054999999999999</v>
      </c>
      <c r="S93" s="4">
        <f t="shared" si="9"/>
        <v>6060.4099999999744</v>
      </c>
      <c r="T93" s="6">
        <f t="shared" si="10"/>
        <v>0.98009999999999997</v>
      </c>
      <c r="U93" s="4">
        <f t="shared" si="11"/>
        <v>-28510.590000000026</v>
      </c>
      <c r="V93" s="6">
        <f t="shared" si="12"/>
        <v>1.1054999999999999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>
        <f>IF((MAX($D$3:$D93)+1)&gt;Data!$D$1,"",MAX($D$3:$D93)+1)</f>
        <v>91</v>
      </c>
      <c r="E94" s="14" t="str">
        <f>IF(D94="",0,VLOOKUP($D94,Data!$D$4:$R$2000,Data!E$2-3,FALSE))</f>
        <v>A</v>
      </c>
      <c r="F94" s="14" t="str">
        <f>IF(D94="",0,VLOOKUP($D94,Data!$D$4:$R$2000,Data!F$2-3,FALSE))</f>
        <v>GENERAL FUND</v>
      </c>
      <c r="G94" s="14" t="str">
        <f>IF(D94="",0,VLOOKUP($D94,Data!$D$4:$R$2000,Data!G$2-3,FALSE))</f>
        <v>3630</v>
      </c>
      <c r="H94" s="14" t="str">
        <f>IF(D94="",0,VLOOKUP($D94,Data!$D$4:$R$2000,Data!H$2-3,FALSE))</f>
        <v>EMERGENCY SVCS-MEDICAL RESP.</v>
      </c>
      <c r="I94" s="14" t="str">
        <f>IF(D94="",0,VLOOKUP($D94,Data!$D$4:$R$2000,Data!I$2-3,FALSE))</f>
        <v>2000</v>
      </c>
      <c r="J94" s="14" t="str">
        <f>IF(D94="",0,VLOOKUP($D94,Data!$D$4:$R$2000,Data!J$2-3,FALSE))</f>
        <v>EQUIPMENT</v>
      </c>
      <c r="K94" s="15">
        <f>IF(D94="",0,SUMIFS(Data!M:M,Data!$G:$G,'Data (2)'!$G94,Data!$I:$I,'Data (2)'!$I94))</f>
        <v>42000</v>
      </c>
      <c r="L94" s="15">
        <f>IF(D94="",0,SUMIFS(Data!N:N,Data!$G:$G,'Data (2)'!$G94,Data!$I:$I,'Data (2)'!$I94))</f>
        <v>49900</v>
      </c>
      <c r="M94" s="15">
        <f>IF(D94="",0,SUMIFS(Data!O:O,Data!$G:$G,'Data (2)'!$G94,Data!$I:$I,'Data (2)'!$I94))</f>
        <v>15845.5</v>
      </c>
      <c r="N94" s="15">
        <f>IF(D94="",0,SUMIFS(Data!P:P,Data!$G:$G,'Data (2)'!$G94,Data!$I:$I,'Data (2)'!$I94))</f>
        <v>33034</v>
      </c>
      <c r="O94" s="15">
        <f>IF(D94="",0,SUMIFS(Data!Q:Q,Data!$G:$G,'Data (2)'!$G94,Data!$I:$I,'Data (2)'!$I94))</f>
        <v>33034</v>
      </c>
      <c r="P94" s="15">
        <f>IF(D94="",0,SUMIFS(Data!R:R,Data!$G:$G,'Data (2)'!$G94,Data!$I:$I,'Data (2)'!$I94))</f>
        <v>42000</v>
      </c>
      <c r="Q94" s="4">
        <f t="shared" si="7"/>
        <v>-6879.5</v>
      </c>
      <c r="R94" s="6">
        <f t="shared" si="8"/>
        <v>1.1637999999999999</v>
      </c>
      <c r="S94" s="4">
        <f t="shared" si="9"/>
        <v>1020.5</v>
      </c>
      <c r="T94" s="6">
        <f t="shared" si="10"/>
        <v>0.97950000000000004</v>
      </c>
      <c r="U94" s="4">
        <f t="shared" si="11"/>
        <v>-6879.5</v>
      </c>
      <c r="V94" s="6">
        <f t="shared" si="12"/>
        <v>1.1637999999999999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>
        <f>IF(AND(ABS(U95)&gt;Input!$C$8,ABS(1-V95)&gt;Input!$C$9),MAX($C$3:C94)+1,"")</f>
        <v>39</v>
      </c>
      <c r="D95">
        <f>IF((MAX($D$3:$D94)+1)&gt;Data!$D$1,"",MAX($D$3:$D94)+1)</f>
        <v>92</v>
      </c>
      <c r="E95" s="14" t="str">
        <f>IF(D95="",0,VLOOKUP($D95,Data!$D$4:$R$2000,Data!E$2-3,FALSE))</f>
        <v>A</v>
      </c>
      <c r="F95" s="14" t="str">
        <f>IF(D95="",0,VLOOKUP($D95,Data!$D$4:$R$2000,Data!F$2-3,FALSE))</f>
        <v>GENERAL FUND</v>
      </c>
      <c r="G95" s="14" t="str">
        <f>IF(D95="",0,VLOOKUP($D95,Data!$D$4:$R$2000,Data!G$2-3,FALSE))</f>
        <v>3630</v>
      </c>
      <c r="H95" s="14" t="str">
        <f>IF(D95="",0,VLOOKUP($D95,Data!$D$4:$R$2000,Data!H$2-3,FALSE))</f>
        <v>EMERGENCY SVCS-MEDICAL RESP.</v>
      </c>
      <c r="I95" s="14" t="str">
        <f>IF(D95="",0,VLOOKUP($D95,Data!$D$4:$R$2000,Data!I$2-3,FALSE))</f>
        <v>4000</v>
      </c>
      <c r="J95" s="14" t="str">
        <f>IF(D95="",0,VLOOKUP($D95,Data!$D$4:$R$2000,Data!J$2-3,FALSE))</f>
        <v>CONTRACTUAL EXPENSES</v>
      </c>
      <c r="K95" s="15">
        <f>IF(D95="",0,SUMIFS(Data!M:M,Data!$G:$G,'Data (2)'!$G95,Data!$I:$I,'Data (2)'!$I95))</f>
        <v>29600</v>
      </c>
      <c r="L95" s="15">
        <f>IF(D95="",0,SUMIFS(Data!N:N,Data!$G:$G,'Data (2)'!$G95,Data!$I:$I,'Data (2)'!$I95))</f>
        <v>35150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25462.53</v>
      </c>
      <c r="O95" s="15">
        <f>IF(D95="",0,SUMIFS(Data!Q:Q,Data!$G:$G,'Data (2)'!$G95,Data!$I:$I,'Data (2)'!$I95))</f>
        <v>25462.53</v>
      </c>
      <c r="P95" s="15">
        <f>IF(D95="",0,SUMIFS(Data!R:R,Data!$G:$G,'Data (2)'!$G95,Data!$I:$I,'Data (2)'!$I95))</f>
        <v>36200</v>
      </c>
      <c r="Q95" s="4">
        <f t="shared" si="7"/>
        <v>4137.4700000000012</v>
      </c>
      <c r="R95" s="6">
        <f t="shared" si="8"/>
        <v>0.86019999999999996</v>
      </c>
      <c r="S95" s="4">
        <f t="shared" si="9"/>
        <v>9687.4700000000012</v>
      </c>
      <c r="T95" s="6">
        <f t="shared" si="10"/>
        <v>0.72440000000000004</v>
      </c>
      <c r="U95" s="4">
        <f t="shared" si="11"/>
        <v>10737.470000000001</v>
      </c>
      <c r="V95" s="6">
        <f t="shared" si="12"/>
        <v>0.70340000000000003</v>
      </c>
    </row>
    <row r="96" spans="1:22" x14ac:dyDescent="0.2">
      <c r="A96">
        <f>IF(AND(ABS(Q96)&gt;Input!$A$8,ABS(1-R96)&gt;Input!$A$9),MAX($A$3:A95)+1,"")</f>
        <v>35</v>
      </c>
      <c r="B96">
        <f>IF(AND(ABS(S96)&gt;Input!$B$8,ABS(1-T96)&gt;Input!$B$9),MAX($B$3:B95)+1,"")</f>
        <v>26</v>
      </c>
      <c r="C96">
        <f>IF(AND(ABS(U96)&gt;Input!$C$8,ABS(1-V96)&gt;Input!$C$9),MAX($C$3:C95)+1,"")</f>
        <v>40</v>
      </c>
      <c r="D96">
        <f>IF((MAX($D$3:$D95)+1)&gt;Data!$D$1,"",MAX($D$3:$D95)+1)</f>
        <v>93</v>
      </c>
      <c r="E96" s="14" t="str">
        <f>IF(D96="",0,VLOOKUP($D96,Data!$D$4:$R$2000,Data!E$2-3,FALSE))</f>
        <v>A</v>
      </c>
      <c r="F96" s="14" t="str">
        <f>IF(D96="",0,VLOOKUP($D96,Data!$D$4:$R$2000,Data!F$2-3,FALSE))</f>
        <v>GENERAL FUND</v>
      </c>
      <c r="G96" s="14" t="str">
        <f>IF(D96="",0,VLOOKUP($D96,Data!$D$4:$R$2000,Data!G$2-3,FALSE))</f>
        <v>3640</v>
      </c>
      <c r="H96" s="14" t="str">
        <f>IF(D96="",0,VLOOKUP($D96,Data!$D$4:$R$2000,Data!H$2-3,FALSE))</f>
        <v>EMERGENCY SERVICES</v>
      </c>
      <c r="I96" s="14" t="str">
        <f>IF(D96="",0,VLOOKUP($D96,Data!$D$4:$R$2000,Data!I$2-3,FALSE))</f>
        <v>1000</v>
      </c>
      <c r="J96" s="14" t="str">
        <f>IF(D96="",0,VLOOKUP($D96,Data!$D$4:$R$2000,Data!J$2-3,FALSE))</f>
        <v>PERSONAL SERVICES</v>
      </c>
      <c r="K96" s="15">
        <f>IF(D96="",0,SUMIFS(Data!M:M,Data!$G:$G,'Data (2)'!$G96,Data!$I:$I,'Data (2)'!$I96))</f>
        <v>177307</v>
      </c>
      <c r="L96" s="15">
        <f>IF(D96="",0,SUMIFS(Data!N:N,Data!$G:$G,'Data (2)'!$G96,Data!$I:$I,'Data (2)'!$I96))</f>
        <v>177641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158097.11000000002</v>
      </c>
      <c r="O96" s="15">
        <f>IF(D96="",0,SUMIFS(Data!Q:Q,Data!$G:$G,'Data (2)'!$G96,Data!$I:$I,'Data (2)'!$I96))</f>
        <v>158097.11000000002</v>
      </c>
      <c r="P96" s="15">
        <f>IF(D96="",0,SUMIFS(Data!R:R,Data!$G:$G,'Data (2)'!$G96,Data!$I:$I,'Data (2)'!$I96))</f>
        <v>178046</v>
      </c>
      <c r="Q96" s="4">
        <f t="shared" si="7"/>
        <v>19209.889999999985</v>
      </c>
      <c r="R96" s="6">
        <f t="shared" si="8"/>
        <v>0.89170000000000005</v>
      </c>
      <c r="S96" s="4">
        <f t="shared" si="9"/>
        <v>19543.889999999985</v>
      </c>
      <c r="T96" s="6">
        <f t="shared" si="10"/>
        <v>0.89</v>
      </c>
      <c r="U96" s="4">
        <f t="shared" si="11"/>
        <v>19948.889999999985</v>
      </c>
      <c r="V96" s="6">
        <f t="shared" si="12"/>
        <v>0.88800000000000001</v>
      </c>
    </row>
    <row r="97" spans="1:22" x14ac:dyDescent="0.2">
      <c r="A97">
        <f>IF(AND(ABS(Q97)&gt;Input!$A$8,ABS(1-R97)&gt;Input!$A$9),MAX($A$3:A96)+1,"")</f>
        <v>36</v>
      </c>
      <c r="B97" t="str">
        <f>IF(AND(ABS(S97)&gt;Input!$B$8,ABS(1-T97)&gt;Input!$B$9),MAX($B$3:B96)+1,"")</f>
        <v/>
      </c>
      <c r="C97">
        <f>IF(AND(ABS(U97)&gt;Input!$C$8,ABS(1-V97)&gt;Input!$C$9),MAX($C$3:C96)+1,"")</f>
        <v>41</v>
      </c>
      <c r="D97">
        <f>IF((MAX($D$3:$D96)+1)&gt;Data!$D$1,"",MAX($D$3:$D96)+1)</f>
        <v>94</v>
      </c>
      <c r="E97" s="14" t="str">
        <f>IF(D97="",0,VLOOKUP($D97,Data!$D$4:$R$2000,Data!E$2-3,FALSE))</f>
        <v>A</v>
      </c>
      <c r="F97" s="14" t="str">
        <f>IF(D97="",0,VLOOKUP($D97,Data!$D$4:$R$2000,Data!F$2-3,FALSE))</f>
        <v>GENERAL FUND</v>
      </c>
      <c r="G97" s="14" t="str">
        <f>IF(D97="",0,VLOOKUP($D97,Data!$D$4:$R$2000,Data!G$2-3,FALSE))</f>
        <v>3640</v>
      </c>
      <c r="H97" s="14" t="str">
        <f>IF(D97="",0,VLOOKUP($D97,Data!$D$4:$R$2000,Data!H$2-3,FALSE))</f>
        <v>EMERGENCY SERVICES</v>
      </c>
      <c r="I97" s="14" t="str">
        <f>IF(D97="",0,VLOOKUP($D97,Data!$D$4:$R$2000,Data!I$2-3,FALSE))</f>
        <v>2000</v>
      </c>
      <c r="J97" s="14" t="str">
        <f>IF(D97="",0,VLOOKUP($D97,Data!$D$4:$R$2000,Data!J$2-3,FALSE))</f>
        <v>EQUIPMENT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22437.78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22437.78</v>
      </c>
      <c r="O97" s="15">
        <f>IF(D97="",0,SUMIFS(Data!Q:Q,Data!$G:$G,'Data (2)'!$G97,Data!$I:$I,'Data (2)'!$I97))</f>
        <v>22437.78</v>
      </c>
      <c r="P97" s="15">
        <f>IF(D97="",0,SUMIFS(Data!R:R,Data!$G:$G,'Data (2)'!$G97,Data!$I:$I,'Data (2)'!$I97))</f>
        <v>0</v>
      </c>
      <c r="Q97" s="4">
        <f t="shared" si="7"/>
        <v>-22437.78</v>
      </c>
      <c r="R97" s="6">
        <f t="shared" si="8"/>
        <v>0</v>
      </c>
      <c r="S97" s="4">
        <f t="shared" si="9"/>
        <v>0</v>
      </c>
      <c r="T97" s="6">
        <f t="shared" si="10"/>
        <v>1</v>
      </c>
      <c r="U97" s="4">
        <f t="shared" si="11"/>
        <v>-22437.78</v>
      </c>
      <c r="V97" s="6">
        <f t="shared" si="12"/>
        <v>0</v>
      </c>
    </row>
    <row r="98" spans="1:22" x14ac:dyDescent="0.2">
      <c r="A98">
        <f>IF(AND(ABS(Q98)&gt;Input!$A$8,ABS(1-R98)&gt;Input!$A$9),MAX($A$3:A97)+1,"")</f>
        <v>37</v>
      </c>
      <c r="B98">
        <f>IF(AND(ABS(S98)&gt;Input!$B$8,ABS(1-T98)&gt;Input!$B$9),MAX($B$3:B97)+1,"")</f>
        <v>27</v>
      </c>
      <c r="C98">
        <f>IF(AND(ABS(U98)&gt;Input!$C$8,ABS(1-V98)&gt;Input!$C$9),MAX($C$3:C97)+1,"")</f>
        <v>42</v>
      </c>
      <c r="D98">
        <f>IF((MAX($D$3:$D97)+1)&gt;Data!$D$1,"",MAX($D$3:$D97)+1)</f>
        <v>95</v>
      </c>
      <c r="E98" s="14" t="str">
        <f>IF(D98="",0,VLOOKUP($D98,Data!$D$4:$R$2000,Data!E$2-3,FALSE))</f>
        <v>A</v>
      </c>
      <c r="F98" s="14" t="str">
        <f>IF(D98="",0,VLOOKUP($D98,Data!$D$4:$R$2000,Data!F$2-3,FALSE))</f>
        <v>GENERAL FUND</v>
      </c>
      <c r="G98" s="14" t="str">
        <f>IF(D98="",0,VLOOKUP($D98,Data!$D$4:$R$2000,Data!G$2-3,FALSE))</f>
        <v>3640</v>
      </c>
      <c r="H98" s="14" t="str">
        <f>IF(D98="",0,VLOOKUP($D98,Data!$D$4:$R$2000,Data!H$2-3,FALSE))</f>
        <v>EMERGENCY SERVICES</v>
      </c>
      <c r="I98" s="14" t="str">
        <f>IF(D98="",0,VLOOKUP($D98,Data!$D$4:$R$2000,Data!I$2-3,FALSE))</f>
        <v>4000</v>
      </c>
      <c r="J98" s="14" t="str">
        <f>IF(D98="",0,VLOOKUP($D98,Data!$D$4:$R$2000,Data!J$2-3,FALSE))</f>
        <v>CONTRACTUAL EXPENSES</v>
      </c>
      <c r="K98" s="15">
        <f>IF(D98="",0,SUMIFS(Data!M:M,Data!$G:$G,'Data (2)'!$G98,Data!$I:$I,'Data (2)'!$I98))</f>
        <v>34266</v>
      </c>
      <c r="L98" s="15">
        <f>IF(D98="",0,SUMIFS(Data!N:N,Data!$G:$G,'Data (2)'!$G98,Data!$I:$I,'Data (2)'!$I98))</f>
        <v>212341.81</v>
      </c>
      <c r="M98" s="15">
        <f>IF(D98="",0,SUMIFS(Data!O:O,Data!$G:$G,'Data (2)'!$G98,Data!$I:$I,'Data (2)'!$I98))</f>
        <v>3983.65</v>
      </c>
      <c r="N98" s="15">
        <f>IF(D98="",0,SUMIFS(Data!P:P,Data!$G:$G,'Data (2)'!$G98,Data!$I:$I,'Data (2)'!$I98))</f>
        <v>72191.099999999991</v>
      </c>
      <c r="O98" s="15">
        <f>IF(D98="",0,SUMIFS(Data!Q:Q,Data!$G:$G,'Data (2)'!$G98,Data!$I:$I,'Data (2)'!$I98))</f>
        <v>72191.099999999991</v>
      </c>
      <c r="P98" s="15">
        <f>IF(D98="",0,SUMIFS(Data!R:R,Data!$G:$G,'Data (2)'!$G98,Data!$I:$I,'Data (2)'!$I98))</f>
        <v>34390</v>
      </c>
      <c r="Q98" s="4">
        <f t="shared" si="7"/>
        <v>-41908.749999999993</v>
      </c>
      <c r="R98" s="6">
        <f t="shared" si="8"/>
        <v>2.2229999999999999</v>
      </c>
      <c r="S98" s="4">
        <f t="shared" si="9"/>
        <v>136167.06</v>
      </c>
      <c r="T98" s="6">
        <f t="shared" si="10"/>
        <v>0.35870000000000002</v>
      </c>
      <c r="U98" s="4">
        <f t="shared" si="11"/>
        <v>-41784.749999999993</v>
      </c>
      <c r="V98" s="6">
        <f t="shared" si="12"/>
        <v>2.2149999999999999</v>
      </c>
    </row>
    <row r="99" spans="1:22" x14ac:dyDescent="0.2">
      <c r="A99">
        <f>IF(AND(ABS(Q99)&gt;Input!$A$8,ABS(1-R99)&gt;Input!$A$9),MAX($A$3:A98)+1,"")</f>
        <v>38</v>
      </c>
      <c r="B99">
        <f>IF(AND(ABS(S99)&gt;Input!$B$8,ABS(1-T99)&gt;Input!$B$9),MAX($B$3:B98)+1,"")</f>
        <v>28</v>
      </c>
      <c r="C99">
        <f>IF(AND(ABS(U99)&gt;Input!$C$8,ABS(1-V99)&gt;Input!$C$9),MAX($C$3:C98)+1,"")</f>
        <v>43</v>
      </c>
      <c r="D99">
        <f>IF((MAX($D$3:$D98)+1)&gt;Data!$D$1,"",MAX($D$3:$D98)+1)</f>
        <v>96</v>
      </c>
      <c r="E99" s="14" t="str">
        <f>IF(D99="",0,VLOOKUP($D99,Data!$D$4:$R$2000,Data!E$2-3,FALSE))</f>
        <v>A</v>
      </c>
      <c r="F99" s="14" t="str">
        <f>IF(D99="",0,VLOOKUP($D99,Data!$D$4:$R$2000,Data!F$2-3,FALSE))</f>
        <v>GENERAL FUND</v>
      </c>
      <c r="G99" s="14" t="str">
        <f>IF(D99="",0,VLOOKUP($D99,Data!$D$4:$R$2000,Data!G$2-3,FALSE))</f>
        <v>4010</v>
      </c>
      <c r="H99" s="14" t="str">
        <f>IF(D99="",0,VLOOKUP($D99,Data!$D$4:$R$2000,Data!H$2-3,FALSE))</f>
        <v>PUBLIC HEALTH</v>
      </c>
      <c r="I99" s="14" t="str">
        <f>IF(D99="",0,VLOOKUP($D99,Data!$D$4:$R$2000,Data!I$2-3,FALSE))</f>
        <v>1000</v>
      </c>
      <c r="J99" s="14" t="str">
        <f>IF(D99="",0,VLOOKUP($D99,Data!$D$4:$R$2000,Data!J$2-3,FALSE))</f>
        <v>PERSONAL SERVICES</v>
      </c>
      <c r="K99" s="15">
        <f>IF(D99="",0,SUMIFS(Data!M:M,Data!$G:$G,'Data (2)'!$G99,Data!$I:$I,'Data (2)'!$I99))</f>
        <v>731187</v>
      </c>
      <c r="L99" s="15">
        <f>IF(D99="",0,SUMIFS(Data!N:N,Data!$G:$G,'Data (2)'!$G99,Data!$I:$I,'Data (2)'!$I99))</f>
        <v>759914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700726.37999999989</v>
      </c>
      <c r="O99" s="15">
        <f>IF(D99="",0,SUMIFS(Data!Q:Q,Data!$G:$G,'Data (2)'!$G99,Data!$I:$I,'Data (2)'!$I99))</f>
        <v>700726.37999999989</v>
      </c>
      <c r="P99" s="15">
        <f>IF(D99="",0,SUMIFS(Data!R:R,Data!$G:$G,'Data (2)'!$G99,Data!$I:$I,'Data (2)'!$I99))</f>
        <v>777046</v>
      </c>
      <c r="Q99" s="4">
        <f t="shared" si="7"/>
        <v>30460.620000000112</v>
      </c>
      <c r="R99" s="6">
        <f t="shared" si="8"/>
        <v>0.95830000000000004</v>
      </c>
      <c r="S99" s="4">
        <f t="shared" si="9"/>
        <v>59187.620000000112</v>
      </c>
      <c r="T99" s="6">
        <f t="shared" si="10"/>
        <v>0.92210000000000003</v>
      </c>
      <c r="U99" s="4">
        <f t="shared" si="11"/>
        <v>76319.620000000112</v>
      </c>
      <c r="V99" s="6">
        <f t="shared" si="12"/>
        <v>0.90180000000000005</v>
      </c>
    </row>
    <row r="100" spans="1:22" x14ac:dyDescent="0.2">
      <c r="A100">
        <f>IF(AND(ABS(Q100)&gt;Input!$A$8,ABS(1-R100)&gt;Input!$A$9),MAX($A$3:A99)+1,"")</f>
        <v>39</v>
      </c>
      <c r="B100" t="str">
        <f>IF(AND(ABS(S100)&gt;Input!$B$8,ABS(1-T100)&gt;Input!$B$9),MAX($B$3:B99)+1,"")</f>
        <v/>
      </c>
      <c r="C100">
        <f>IF(AND(ABS(U100)&gt;Input!$C$8,ABS(1-V100)&gt;Input!$C$9),MAX($C$3:C99)+1,"")</f>
        <v>44</v>
      </c>
      <c r="D100">
        <f>IF((MAX($D$3:$D99)+1)&gt;Data!$D$1,"",MAX($D$3:$D99)+1)</f>
        <v>97</v>
      </c>
      <c r="E100" s="14" t="str">
        <f>IF(D100="",0,VLOOKUP($D100,Data!$D$4:$R$2000,Data!E$2-3,FALSE))</f>
        <v>A</v>
      </c>
      <c r="F100" s="14" t="str">
        <f>IF(D100="",0,VLOOKUP($D100,Data!$D$4:$R$2000,Data!F$2-3,FALSE))</f>
        <v>GENERAL FUND</v>
      </c>
      <c r="G100" s="14" t="str">
        <f>IF(D100="",0,VLOOKUP($D100,Data!$D$4:$R$2000,Data!G$2-3,FALSE))</f>
        <v>4010</v>
      </c>
      <c r="H100" s="14" t="str">
        <f>IF(D100="",0,VLOOKUP($D100,Data!$D$4:$R$2000,Data!H$2-3,FALSE))</f>
        <v>PUBLIC HEALTH</v>
      </c>
      <c r="I100" s="14" t="str">
        <f>IF(D100="",0,VLOOKUP($D100,Data!$D$4:$R$2000,Data!I$2-3,FALSE))</f>
        <v>2000</v>
      </c>
      <c r="J100" s="14" t="str">
        <f>IF(D100="",0,VLOOKUP($D100,Data!$D$4:$R$2000,Data!J$2-3,FALSE))</f>
        <v>EQUIPMENT</v>
      </c>
      <c r="K100" s="15">
        <f>IF(D100="",0,SUMIFS(Data!M:M,Data!$G:$G,'Data (2)'!$G100,Data!$I:$I,'Data (2)'!$I100))</f>
        <v>57250</v>
      </c>
      <c r="L100" s="15">
        <f>IF(D100="",0,SUMIFS(Data!N:N,Data!$G:$G,'Data (2)'!$G100,Data!$I:$I,'Data (2)'!$I100))</f>
        <v>51689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45846.9</v>
      </c>
      <c r="O100" s="15">
        <f>IF(D100="",0,SUMIFS(Data!Q:Q,Data!$G:$G,'Data (2)'!$G100,Data!$I:$I,'Data (2)'!$I100))</f>
        <v>45846.9</v>
      </c>
      <c r="P100" s="15">
        <f>IF(D100="",0,SUMIFS(Data!R:R,Data!$G:$G,'Data (2)'!$G100,Data!$I:$I,'Data (2)'!$I100))</f>
        <v>57250</v>
      </c>
      <c r="Q100" s="4">
        <f t="shared" si="7"/>
        <v>11403.099999999999</v>
      </c>
      <c r="R100" s="6">
        <f t="shared" si="8"/>
        <v>0.80079999999999996</v>
      </c>
      <c r="S100" s="4">
        <f t="shared" si="9"/>
        <v>5842.0999999999985</v>
      </c>
      <c r="T100" s="6">
        <f t="shared" si="10"/>
        <v>0.88700000000000001</v>
      </c>
      <c r="U100" s="4">
        <f t="shared" si="11"/>
        <v>11403.099999999999</v>
      </c>
      <c r="V100" s="6">
        <f t="shared" si="12"/>
        <v>0.80079999999999996</v>
      </c>
    </row>
    <row r="101" spans="1:22" x14ac:dyDescent="0.2">
      <c r="A101">
        <f>IF(AND(ABS(Q101)&gt;Input!$A$8,ABS(1-R101)&gt;Input!$A$9),MAX($A$3:A100)+1,"")</f>
        <v>40</v>
      </c>
      <c r="B101">
        <f>IF(AND(ABS(S101)&gt;Input!$B$8,ABS(1-T101)&gt;Input!$B$9),MAX($B$3:B100)+1,"")</f>
        <v>29</v>
      </c>
      <c r="C101">
        <f>IF(AND(ABS(U101)&gt;Input!$C$8,ABS(1-V101)&gt;Input!$C$9),MAX($C$3:C100)+1,"")</f>
        <v>45</v>
      </c>
      <c r="D101">
        <f>IF((MAX($D$3:$D100)+1)&gt;Data!$D$1,"",MAX($D$3:$D100)+1)</f>
        <v>98</v>
      </c>
      <c r="E101" s="14" t="str">
        <f>IF(D101="",0,VLOOKUP($D101,Data!$D$4:$R$2000,Data!E$2-3,FALSE))</f>
        <v>A</v>
      </c>
      <c r="F101" s="14" t="str">
        <f>IF(D101="",0,VLOOKUP($D101,Data!$D$4:$R$2000,Data!F$2-3,FALSE))</f>
        <v>GENERAL FUND</v>
      </c>
      <c r="G101" s="14" t="str">
        <f>IF(D101="",0,VLOOKUP($D101,Data!$D$4:$R$2000,Data!G$2-3,FALSE))</f>
        <v>4010</v>
      </c>
      <c r="H101" s="14" t="str">
        <f>IF(D101="",0,VLOOKUP($D101,Data!$D$4:$R$2000,Data!H$2-3,FALSE))</f>
        <v>PUBLIC HEALTH</v>
      </c>
      <c r="I101" s="14" t="str">
        <f>IF(D101="",0,VLOOKUP($D101,Data!$D$4:$R$2000,Data!I$2-3,FALSE))</f>
        <v>4000</v>
      </c>
      <c r="J101" s="14" t="str">
        <f>IF(D101="",0,VLOOKUP($D101,Data!$D$4:$R$2000,Data!J$2-3,FALSE))</f>
        <v>CONTRACTUAL EXPENSES</v>
      </c>
      <c r="K101" s="15">
        <f>IF(D101="",0,SUMIFS(Data!M:M,Data!$G:$G,'Data (2)'!$G101,Data!$I:$I,'Data (2)'!$I101))</f>
        <v>284260</v>
      </c>
      <c r="L101" s="15">
        <f>IF(D101="",0,SUMIFS(Data!N:N,Data!$G:$G,'Data (2)'!$G101,Data!$I:$I,'Data (2)'!$I101))</f>
        <v>289621</v>
      </c>
      <c r="M101" s="15">
        <f>IF(D101="",0,SUMIFS(Data!O:O,Data!$G:$G,'Data (2)'!$G101,Data!$I:$I,'Data (2)'!$I101))</f>
        <v>3750</v>
      </c>
      <c r="N101" s="15">
        <f>IF(D101="",0,SUMIFS(Data!P:P,Data!$G:$G,'Data (2)'!$G101,Data!$I:$I,'Data (2)'!$I101))</f>
        <v>173355.26</v>
      </c>
      <c r="O101" s="15">
        <f>IF(D101="",0,SUMIFS(Data!Q:Q,Data!$G:$G,'Data (2)'!$G101,Data!$I:$I,'Data (2)'!$I101))</f>
        <v>173355.26</v>
      </c>
      <c r="P101" s="15">
        <f>IF(D101="",0,SUMIFS(Data!R:R,Data!$G:$G,'Data (2)'!$G101,Data!$I:$I,'Data (2)'!$I101))</f>
        <v>287010</v>
      </c>
      <c r="Q101" s="4">
        <f t="shared" si="7"/>
        <v>107154.73999999999</v>
      </c>
      <c r="R101" s="6">
        <f t="shared" si="8"/>
        <v>0.623</v>
      </c>
      <c r="S101" s="4">
        <f t="shared" si="9"/>
        <v>112515.73999999999</v>
      </c>
      <c r="T101" s="6">
        <f t="shared" si="10"/>
        <v>0.61150000000000004</v>
      </c>
      <c r="U101" s="4">
        <f t="shared" si="11"/>
        <v>109904.73999999999</v>
      </c>
      <c r="V101" s="6">
        <f t="shared" si="12"/>
        <v>0.61709999999999998</v>
      </c>
    </row>
    <row r="102" spans="1:22" x14ac:dyDescent="0.2">
      <c r="A102">
        <f>IF(AND(ABS(Q102)&gt;Input!$A$8,ABS(1-R102)&gt;Input!$A$9),MAX($A$3:A101)+1,"")</f>
        <v>41</v>
      </c>
      <c r="B102">
        <f>IF(AND(ABS(S102)&gt;Input!$B$8,ABS(1-T102)&gt;Input!$B$9),MAX($B$3:B101)+1,"")</f>
        <v>30</v>
      </c>
      <c r="C102">
        <f>IF(AND(ABS(U102)&gt;Input!$C$8,ABS(1-V102)&gt;Input!$C$9),MAX($C$3:C101)+1,"")</f>
        <v>46</v>
      </c>
      <c r="D102">
        <f>IF((MAX($D$3:$D101)+1)&gt;Data!$D$1,"",MAX($D$3:$D101)+1)</f>
        <v>99</v>
      </c>
      <c r="E102" s="14" t="str">
        <f>IF(D102="",0,VLOOKUP($D102,Data!$D$4:$R$2000,Data!E$2-3,FALSE))</f>
        <v>A</v>
      </c>
      <c r="F102" s="14" t="str">
        <f>IF(D102="",0,VLOOKUP($D102,Data!$D$4:$R$2000,Data!F$2-3,FALSE))</f>
        <v>GENERAL FUND</v>
      </c>
      <c r="G102" s="14" t="str">
        <f>IF(D102="",0,VLOOKUP($D102,Data!$D$4:$R$2000,Data!G$2-3,FALSE))</f>
        <v>4020</v>
      </c>
      <c r="H102" s="14" t="str">
        <f>IF(D102="",0,VLOOKUP($D102,Data!$D$4:$R$2000,Data!H$2-3,FALSE))</f>
        <v>IMMUNIZATION GRANT</v>
      </c>
      <c r="I102" s="14" t="str">
        <f>IF(D102="",0,VLOOKUP($D102,Data!$D$4:$R$2000,Data!I$2-3,FALSE))</f>
        <v>4000</v>
      </c>
      <c r="J102" s="14" t="str">
        <f>IF(D102="",0,VLOOKUP($D102,Data!$D$4:$R$2000,Data!J$2-3,FALSE))</f>
        <v>CONTRACTUAL EXPENSES</v>
      </c>
      <c r="K102" s="15">
        <f>IF(D102="",0,SUMIFS(Data!M:M,Data!$G:$G,'Data (2)'!$G102,Data!$I:$I,'Data (2)'!$I102))</f>
        <v>15000</v>
      </c>
      <c r="L102" s="15">
        <f>IF(D102="",0,SUMIFS(Data!N:N,Data!$G:$G,'Data (2)'!$G102,Data!$I:$I,'Data (2)'!$I102))</f>
        <v>15000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4903.88</v>
      </c>
      <c r="O102" s="15">
        <f>IF(D102="",0,SUMIFS(Data!Q:Q,Data!$G:$G,'Data (2)'!$G102,Data!$I:$I,'Data (2)'!$I102))</f>
        <v>4903.88</v>
      </c>
      <c r="P102" s="15">
        <f>IF(D102="",0,SUMIFS(Data!R:R,Data!$G:$G,'Data (2)'!$G102,Data!$I:$I,'Data (2)'!$I102))</f>
        <v>15000</v>
      </c>
      <c r="Q102" s="4">
        <f t="shared" si="7"/>
        <v>10096.119999999999</v>
      </c>
      <c r="R102" s="6">
        <f t="shared" si="8"/>
        <v>0.32690000000000002</v>
      </c>
      <c r="S102" s="4">
        <f t="shared" si="9"/>
        <v>10096.119999999999</v>
      </c>
      <c r="T102" s="6">
        <f t="shared" si="10"/>
        <v>0.32690000000000002</v>
      </c>
      <c r="U102" s="4">
        <f t="shared" si="11"/>
        <v>10096.119999999999</v>
      </c>
      <c r="V102" s="6">
        <f t="shared" si="12"/>
        <v>0.32690000000000002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>
        <f>IF((MAX($D$3:$D102)+1)&gt;Data!$D$1,"",MAX($D$3:$D102)+1)</f>
        <v>100</v>
      </c>
      <c r="E103" s="14" t="str">
        <f>IF(D103="",0,VLOOKUP($D103,Data!$D$4:$R$2000,Data!E$2-3,FALSE))</f>
        <v>A</v>
      </c>
      <c r="F103" s="14" t="str">
        <f>IF(D103="",0,VLOOKUP($D103,Data!$D$4:$R$2000,Data!F$2-3,FALSE))</f>
        <v>GENERAL FUND</v>
      </c>
      <c r="G103" s="14" t="str">
        <f>IF(D103="",0,VLOOKUP($D103,Data!$D$4:$R$2000,Data!G$2-3,FALSE))</f>
        <v>4035</v>
      </c>
      <c r="H103" s="14" t="str">
        <f>IF(D103="",0,VLOOKUP($D103,Data!$D$4:$R$2000,Data!H$2-3,FALSE))</f>
        <v>STD AND CANCER SCREENING</v>
      </c>
      <c r="I103" s="14" t="str">
        <f>IF(D103="",0,VLOOKUP($D103,Data!$D$4:$R$2000,Data!I$2-3,FALSE))</f>
        <v>4000</v>
      </c>
      <c r="J103" s="14" t="str">
        <f>IF(D103="",0,VLOOKUP($D103,Data!$D$4:$R$2000,Data!J$2-3,FALSE))</f>
        <v>CONTRACTUAL EXPENSES</v>
      </c>
      <c r="K103" s="15">
        <f>IF(D103="",0,SUMIFS(Data!M:M,Data!$G:$G,'Data (2)'!$G103,Data!$I:$I,'Data (2)'!$I103))</f>
        <v>15000</v>
      </c>
      <c r="L103" s="15">
        <f>IF(D103="",0,SUMIFS(Data!N:N,Data!$G:$G,'Data (2)'!$G103,Data!$I:$I,'Data (2)'!$I103))</f>
        <v>15000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5356.72</v>
      </c>
      <c r="O103" s="15">
        <f>IF(D103="",0,SUMIFS(Data!Q:Q,Data!$G:$G,'Data (2)'!$G103,Data!$I:$I,'Data (2)'!$I103))</f>
        <v>5356.72</v>
      </c>
      <c r="P103" s="15">
        <f>IF(D103="",0,SUMIFS(Data!R:R,Data!$G:$G,'Data (2)'!$G103,Data!$I:$I,'Data (2)'!$I103))</f>
        <v>15000</v>
      </c>
      <c r="Q103" s="4">
        <f t="shared" si="7"/>
        <v>9643.2799999999988</v>
      </c>
      <c r="R103" s="6">
        <f t="shared" si="8"/>
        <v>0.35709999999999997</v>
      </c>
      <c r="S103" s="4">
        <f t="shared" si="9"/>
        <v>9643.2799999999988</v>
      </c>
      <c r="T103" s="6">
        <f t="shared" si="10"/>
        <v>0.35709999999999997</v>
      </c>
      <c r="U103" s="4">
        <f t="shared" si="11"/>
        <v>9643.2799999999988</v>
      </c>
      <c r="V103" s="6">
        <f t="shared" si="12"/>
        <v>0.35709999999999997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>
        <f>IF((MAX($D$3:$D103)+1)&gt;Data!$D$1,"",MAX($D$3:$D103)+1)</f>
        <v>101</v>
      </c>
      <c r="E104" s="14" t="str">
        <f>IF(D104="",0,VLOOKUP($D104,Data!$D$4:$R$2000,Data!E$2-3,FALSE))</f>
        <v>A</v>
      </c>
      <c r="F104" s="14" t="str">
        <f>IF(D104="",0,VLOOKUP($D104,Data!$D$4:$R$2000,Data!F$2-3,FALSE))</f>
        <v>GENERAL FUND</v>
      </c>
      <c r="G104" s="14" t="str">
        <f>IF(D104="",0,VLOOKUP($D104,Data!$D$4:$R$2000,Data!G$2-3,FALSE))</f>
        <v>4036</v>
      </c>
      <c r="H104" s="14" t="str">
        <f>IF(D104="",0,VLOOKUP($D104,Data!$D$4:$R$2000,Data!H$2-3,FALSE))</f>
        <v>COMMUNITY EDUCATION</v>
      </c>
      <c r="I104" s="14" t="str">
        <f>IF(D104="",0,VLOOKUP($D104,Data!$D$4:$R$2000,Data!I$2-3,FALSE))</f>
        <v>4000</v>
      </c>
      <c r="J104" s="14" t="str">
        <f>IF(D104="",0,VLOOKUP($D104,Data!$D$4:$R$2000,Data!J$2-3,FALSE))</f>
        <v>CONTRACTUAL EXPENSES</v>
      </c>
      <c r="K104" s="15">
        <f>IF(D104="",0,SUMIFS(Data!M:M,Data!$G:$G,'Data (2)'!$G104,Data!$I:$I,'Data (2)'!$I104))</f>
        <v>9786</v>
      </c>
      <c r="L104" s="15">
        <f>IF(D104="",0,SUMIFS(Data!N:N,Data!$G:$G,'Data (2)'!$G104,Data!$I:$I,'Data (2)'!$I104))</f>
        <v>9786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5839.99</v>
      </c>
      <c r="O104" s="15">
        <f>IF(D104="",0,SUMIFS(Data!Q:Q,Data!$G:$G,'Data (2)'!$G104,Data!$I:$I,'Data (2)'!$I104))</f>
        <v>5839.99</v>
      </c>
      <c r="P104" s="15">
        <f>IF(D104="",0,SUMIFS(Data!R:R,Data!$G:$G,'Data (2)'!$G104,Data!$I:$I,'Data (2)'!$I104))</f>
        <v>9786</v>
      </c>
      <c r="Q104" s="4">
        <f t="shared" si="7"/>
        <v>3946.01</v>
      </c>
      <c r="R104" s="6">
        <f t="shared" si="8"/>
        <v>0.5968</v>
      </c>
      <c r="S104" s="4">
        <f t="shared" si="9"/>
        <v>3946.01</v>
      </c>
      <c r="T104" s="6">
        <f t="shared" si="10"/>
        <v>0.5968</v>
      </c>
      <c r="U104" s="4">
        <f t="shared" si="11"/>
        <v>3946.01</v>
      </c>
      <c r="V104" s="6">
        <f t="shared" si="12"/>
        <v>0.5968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>
        <f>IF((MAX($D$3:$D104)+1)&gt;Data!$D$1,"",MAX($D$3:$D104)+1)</f>
        <v>102</v>
      </c>
      <c r="E105" s="14" t="str">
        <f>IF(D105="",0,VLOOKUP($D105,Data!$D$4:$R$2000,Data!E$2-3,FALSE))</f>
        <v>A</v>
      </c>
      <c r="F105" s="14" t="str">
        <f>IF(D105="",0,VLOOKUP($D105,Data!$D$4:$R$2000,Data!F$2-3,FALSE))</f>
        <v>GENERAL FUND</v>
      </c>
      <c r="G105" s="14" t="str">
        <f>IF(D105="",0,VLOOKUP($D105,Data!$D$4:$R$2000,Data!G$2-3,FALSE))</f>
        <v>4042</v>
      </c>
      <c r="H105" s="14" t="str">
        <f>IF(D105="",0,VLOOKUP($D105,Data!$D$4:$R$2000,Data!H$2-3,FALSE))</f>
        <v>RABIES CONTROL</v>
      </c>
      <c r="I105" s="14" t="str">
        <f>IF(D105="",0,VLOOKUP($D105,Data!$D$4:$R$2000,Data!I$2-3,FALSE))</f>
        <v>4000</v>
      </c>
      <c r="J105" s="14" t="str">
        <f>IF(D105="",0,VLOOKUP($D105,Data!$D$4:$R$2000,Data!J$2-3,FALSE))</f>
        <v>CONTRACTUAL EXPENSES</v>
      </c>
      <c r="K105" s="15">
        <f>IF(D105="",0,SUMIFS(Data!M:M,Data!$G:$G,'Data (2)'!$G105,Data!$I:$I,'Data (2)'!$I105))</f>
        <v>15000</v>
      </c>
      <c r="L105" s="15">
        <f>IF(D105="",0,SUMIFS(Data!N:N,Data!$G:$G,'Data (2)'!$G105,Data!$I:$I,'Data (2)'!$I105))</f>
        <v>15000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9601.35</v>
      </c>
      <c r="O105" s="15">
        <f>IF(D105="",0,SUMIFS(Data!Q:Q,Data!$G:$G,'Data (2)'!$G105,Data!$I:$I,'Data (2)'!$I105))</f>
        <v>9601.35</v>
      </c>
      <c r="P105" s="15">
        <f>IF(D105="",0,SUMIFS(Data!R:R,Data!$G:$G,'Data (2)'!$G105,Data!$I:$I,'Data (2)'!$I105))</f>
        <v>15000</v>
      </c>
      <c r="Q105" s="4">
        <f t="shared" si="7"/>
        <v>5398.65</v>
      </c>
      <c r="R105" s="6">
        <f t="shared" si="8"/>
        <v>0.6401</v>
      </c>
      <c r="S105" s="4">
        <f t="shared" si="9"/>
        <v>5398.65</v>
      </c>
      <c r="T105" s="6">
        <f t="shared" si="10"/>
        <v>0.6401</v>
      </c>
      <c r="U105" s="4">
        <f t="shared" si="11"/>
        <v>5398.65</v>
      </c>
      <c r="V105" s="6">
        <f t="shared" si="12"/>
        <v>0.6401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>
        <f>IF((MAX($D$3:$D105)+1)&gt;Data!$D$1,"",MAX($D$3:$D105)+1)</f>
        <v>103</v>
      </c>
      <c r="E106" s="14" t="str">
        <f>IF(D106="",0,VLOOKUP($D106,Data!$D$4:$R$2000,Data!E$2-3,FALSE))</f>
        <v>A</v>
      </c>
      <c r="F106" s="14" t="str">
        <f>IF(D106="",0,VLOOKUP($D106,Data!$D$4:$R$2000,Data!F$2-3,FALSE))</f>
        <v>GENERAL FUND</v>
      </c>
      <c r="G106" s="14" t="str">
        <f>IF(D106="",0,VLOOKUP($D106,Data!$D$4:$R$2000,Data!G$2-3,FALSE))</f>
        <v>4046</v>
      </c>
      <c r="H106" s="14" t="str">
        <f>IF(D106="",0,VLOOKUP($D106,Data!$D$4:$R$2000,Data!H$2-3,FALSE))</f>
        <v>HANDICAPPED CHILDREN</v>
      </c>
      <c r="I106" s="14" t="str">
        <f>IF(D106="",0,VLOOKUP($D106,Data!$D$4:$R$2000,Data!I$2-3,FALSE))</f>
        <v>4000</v>
      </c>
      <c r="J106" s="14" t="str">
        <f>IF(D106="",0,VLOOKUP($D106,Data!$D$4:$R$2000,Data!J$2-3,FALSE))</f>
        <v>CONTRACTUAL EXPENSES</v>
      </c>
      <c r="K106" s="15">
        <f>IF(D106="",0,SUMIFS(Data!M:M,Data!$G:$G,'Data (2)'!$G106,Data!$I:$I,'Data (2)'!$I106))</f>
        <v>5000</v>
      </c>
      <c r="L106" s="15">
        <f>IF(D106="",0,SUMIFS(Data!N:N,Data!$G:$G,'Data (2)'!$G106,Data!$I:$I,'Data (2)'!$I106))</f>
        <v>1500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5000</v>
      </c>
      <c r="Q106" s="4">
        <f t="shared" si="7"/>
        <v>5000</v>
      </c>
      <c r="R106" s="6">
        <f t="shared" si="8"/>
        <v>0</v>
      </c>
      <c r="S106" s="4">
        <f t="shared" si="9"/>
        <v>1500</v>
      </c>
      <c r="T106" s="6">
        <f t="shared" si="10"/>
        <v>0</v>
      </c>
      <c r="U106" s="4">
        <f t="shared" si="11"/>
        <v>5000</v>
      </c>
      <c r="V106" s="6">
        <f t="shared" si="12"/>
        <v>0</v>
      </c>
    </row>
    <row r="107" spans="1:22" x14ac:dyDescent="0.2">
      <c r="A107">
        <f>IF(AND(ABS(Q107)&gt;Input!$A$8,ABS(1-R107)&gt;Input!$A$9),MAX($A$3:A106)+1,"")</f>
        <v>42</v>
      </c>
      <c r="B107">
        <f>IF(AND(ABS(S107)&gt;Input!$B$8,ABS(1-T107)&gt;Input!$B$9),MAX($B$3:B106)+1,"")</f>
        <v>31</v>
      </c>
      <c r="C107">
        <f>IF(AND(ABS(U107)&gt;Input!$C$8,ABS(1-V107)&gt;Input!$C$9),MAX($C$3:C106)+1,"")</f>
        <v>47</v>
      </c>
      <c r="D107">
        <f>IF((MAX($D$3:$D106)+1)&gt;Data!$D$1,"",MAX($D$3:$D106)+1)</f>
        <v>104</v>
      </c>
      <c r="E107" s="14" t="str">
        <f>IF(D107="",0,VLOOKUP($D107,Data!$D$4:$R$2000,Data!E$2-3,FALSE))</f>
        <v>A</v>
      </c>
      <c r="F107" s="14" t="str">
        <f>IF(D107="",0,VLOOKUP($D107,Data!$D$4:$R$2000,Data!F$2-3,FALSE))</f>
        <v>GENERAL FUND</v>
      </c>
      <c r="G107" s="14" t="str">
        <f>IF(D107="",0,VLOOKUP($D107,Data!$D$4:$R$2000,Data!G$2-3,FALSE))</f>
        <v>4050</v>
      </c>
      <c r="H107" s="14" t="str">
        <f>IF(D107="",0,VLOOKUP($D107,Data!$D$4:$R$2000,Data!H$2-3,FALSE))</f>
        <v>CHILDHOOD LEAD POISON PREV</v>
      </c>
      <c r="I107" s="14" t="str">
        <f>IF(D107="",0,VLOOKUP($D107,Data!$D$4:$R$2000,Data!I$2-3,FALSE))</f>
        <v>4000</v>
      </c>
      <c r="J107" s="14" t="str">
        <f>IF(D107="",0,VLOOKUP($D107,Data!$D$4:$R$2000,Data!J$2-3,FALSE))</f>
        <v>CONTRACTUAL EXPENSES</v>
      </c>
      <c r="K107" s="15">
        <f>IF(D107="",0,SUMIFS(Data!M:M,Data!$G:$G,'Data (2)'!$G107,Data!$I:$I,'Data (2)'!$I107))</f>
        <v>17000</v>
      </c>
      <c r="L107" s="15">
        <f>IF(D107="",0,SUMIFS(Data!N:N,Data!$G:$G,'Data (2)'!$G107,Data!$I:$I,'Data (2)'!$I107))</f>
        <v>17000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4122.74</v>
      </c>
      <c r="O107" s="15">
        <f>IF(D107="",0,SUMIFS(Data!Q:Q,Data!$G:$G,'Data (2)'!$G107,Data!$I:$I,'Data (2)'!$I107))</f>
        <v>4122.74</v>
      </c>
      <c r="P107" s="15">
        <f>IF(D107="",0,SUMIFS(Data!R:R,Data!$G:$G,'Data (2)'!$G107,Data!$I:$I,'Data (2)'!$I107))</f>
        <v>17000</v>
      </c>
      <c r="Q107" s="4">
        <f t="shared" si="7"/>
        <v>12877.26</v>
      </c>
      <c r="R107" s="6">
        <f t="shared" si="8"/>
        <v>0.24249999999999999</v>
      </c>
      <c r="S107" s="4">
        <f t="shared" si="9"/>
        <v>12877.26</v>
      </c>
      <c r="T107" s="6">
        <f t="shared" si="10"/>
        <v>0.24249999999999999</v>
      </c>
      <c r="U107" s="4">
        <f t="shared" si="11"/>
        <v>12877.26</v>
      </c>
      <c r="V107" s="6">
        <f t="shared" si="12"/>
        <v>0.24249999999999999</v>
      </c>
    </row>
    <row r="108" spans="1:22" x14ac:dyDescent="0.2">
      <c r="A108">
        <f>IF(AND(ABS(Q108)&gt;Input!$A$8,ABS(1-R108)&gt;Input!$A$9),MAX($A$3:A107)+1,"")</f>
        <v>43</v>
      </c>
      <c r="B108">
        <f>IF(AND(ABS(S108)&gt;Input!$B$8,ABS(1-T108)&gt;Input!$B$9),MAX($B$3:B107)+1,"")</f>
        <v>32</v>
      </c>
      <c r="C108">
        <f>IF(AND(ABS(U108)&gt;Input!$C$8,ABS(1-V108)&gt;Input!$C$9),MAX($C$3:C107)+1,"")</f>
        <v>48</v>
      </c>
      <c r="D108">
        <f>IF((MAX($D$3:$D107)+1)&gt;Data!$D$1,"",MAX($D$3:$D107)+1)</f>
        <v>105</v>
      </c>
      <c r="E108" s="14" t="str">
        <f>IF(D108="",0,VLOOKUP($D108,Data!$D$4:$R$2000,Data!E$2-3,FALSE))</f>
        <v>A</v>
      </c>
      <c r="F108" s="14" t="str">
        <f>IF(D108="",0,VLOOKUP($D108,Data!$D$4:$R$2000,Data!F$2-3,FALSE))</f>
        <v>GENERAL FUND</v>
      </c>
      <c r="G108" s="14" t="str">
        <f>IF(D108="",0,VLOOKUP($D108,Data!$D$4:$R$2000,Data!G$2-3,FALSE))</f>
        <v>4059</v>
      </c>
      <c r="H108" s="14" t="str">
        <f>IF(D108="",0,VLOOKUP($D108,Data!$D$4:$R$2000,Data!H$2-3,FALSE))</f>
        <v>EARLY INTERVENTION PROGRAM</v>
      </c>
      <c r="I108" s="14" t="str">
        <f>IF(D108="",0,VLOOKUP($D108,Data!$D$4:$R$2000,Data!I$2-3,FALSE))</f>
        <v>4000</v>
      </c>
      <c r="J108" s="14" t="str">
        <f>IF(D108="",0,VLOOKUP($D108,Data!$D$4:$R$2000,Data!J$2-3,FALSE))</f>
        <v>CONTRACTUAL EXPENSES</v>
      </c>
      <c r="K108" s="15">
        <f>IF(D108="",0,SUMIFS(Data!M:M,Data!$G:$G,'Data (2)'!$G108,Data!$I:$I,'Data (2)'!$I108))</f>
        <v>145000</v>
      </c>
      <c r="L108" s="15">
        <f>IF(D108="",0,SUMIFS(Data!N:N,Data!$G:$G,'Data (2)'!$G108,Data!$I:$I,'Data (2)'!$I108))</f>
        <v>145000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67126.83</v>
      </c>
      <c r="O108" s="15">
        <f>IF(D108="",0,SUMIFS(Data!Q:Q,Data!$G:$G,'Data (2)'!$G108,Data!$I:$I,'Data (2)'!$I108))</f>
        <v>67126.83</v>
      </c>
      <c r="P108" s="15">
        <f>IF(D108="",0,SUMIFS(Data!R:R,Data!$G:$G,'Data (2)'!$G108,Data!$I:$I,'Data (2)'!$I108))</f>
        <v>165000</v>
      </c>
      <c r="Q108" s="4">
        <f t="shared" si="7"/>
        <v>77873.17</v>
      </c>
      <c r="R108" s="6">
        <f t="shared" si="8"/>
        <v>0.46289999999999998</v>
      </c>
      <c r="S108" s="4">
        <f t="shared" si="9"/>
        <v>77873.17</v>
      </c>
      <c r="T108" s="6">
        <f t="shared" si="10"/>
        <v>0.46289999999999998</v>
      </c>
      <c r="U108" s="4">
        <f t="shared" si="11"/>
        <v>97873.17</v>
      </c>
      <c r="V108" s="6">
        <f t="shared" si="12"/>
        <v>0.40679999999999999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>
        <f>IF((MAX($D$3:$D108)+1)&gt;Data!$D$1,"",MAX($D$3:$D108)+1)</f>
        <v>106</v>
      </c>
      <c r="E109" s="14" t="str">
        <f>IF(D109="",0,VLOOKUP($D109,Data!$D$4:$R$2000,Data!E$2-3,FALSE))</f>
        <v>A</v>
      </c>
      <c r="F109" s="14" t="str">
        <f>IF(D109="",0,VLOOKUP($D109,Data!$D$4:$R$2000,Data!F$2-3,FALSE))</f>
        <v>GENERAL FUND</v>
      </c>
      <c r="G109" s="14" t="str">
        <f>IF(D109="",0,VLOOKUP($D109,Data!$D$4:$R$2000,Data!G$2-3,FALSE))</f>
        <v>4068</v>
      </c>
      <c r="H109" s="14" t="str">
        <f>IF(D109="",0,VLOOKUP($D109,Data!$D$4:$R$2000,Data!H$2-3,FALSE))</f>
        <v>INSECT CONTROL</v>
      </c>
      <c r="I109" s="14" t="str">
        <f>IF(D109="",0,VLOOKUP($D109,Data!$D$4:$R$2000,Data!I$2-3,FALSE))</f>
        <v>4000</v>
      </c>
      <c r="J109" s="14" t="str">
        <f>IF(D109="",0,VLOOKUP($D109,Data!$D$4:$R$2000,Data!J$2-3,FALSE))</f>
        <v>CONTRACTUAL EXPENSES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>
        <f>IF((MAX($D$3:$D109)+1)&gt;Data!$D$1,"",MAX($D$3:$D109)+1)</f>
        <v>107</v>
      </c>
      <c r="E110" s="14" t="str">
        <f>IF(D110="",0,VLOOKUP($D110,Data!$D$4:$R$2000,Data!E$2-3,FALSE))</f>
        <v>A</v>
      </c>
      <c r="F110" s="14" t="str">
        <f>IF(D110="",0,VLOOKUP($D110,Data!$D$4:$R$2000,Data!F$2-3,FALSE))</f>
        <v>GENERAL FUND</v>
      </c>
      <c r="G110" s="14" t="str">
        <f>IF(D110="",0,VLOOKUP($D110,Data!$D$4:$R$2000,Data!G$2-3,FALSE))</f>
        <v>4070</v>
      </c>
      <c r="H110" s="14" t="str">
        <f>IF(D110="",0,VLOOKUP($D110,Data!$D$4:$R$2000,Data!H$2-3,FALSE))</f>
        <v>TB CARE &amp; TREATMENT</v>
      </c>
      <c r="I110" s="14" t="str">
        <f>IF(D110="",0,VLOOKUP($D110,Data!$D$4:$R$2000,Data!I$2-3,FALSE))</f>
        <v>4000</v>
      </c>
      <c r="J110" s="14" t="str">
        <f>IF(D110="",0,VLOOKUP($D110,Data!$D$4:$R$2000,Data!J$2-3,FALSE))</f>
        <v>CONTRACTUAL EXPENSES</v>
      </c>
      <c r="K110" s="15">
        <f>IF(D110="",0,SUMIFS(Data!M:M,Data!$G:$G,'Data (2)'!$G110,Data!$I:$I,'Data (2)'!$I110))</f>
        <v>200</v>
      </c>
      <c r="L110" s="15">
        <f>IF(D110="",0,SUMIFS(Data!N:N,Data!$G:$G,'Data (2)'!$G110,Data!$I:$I,'Data (2)'!$I110))</f>
        <v>400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376.56</v>
      </c>
      <c r="O110" s="15">
        <f>IF(D110="",0,SUMIFS(Data!Q:Q,Data!$G:$G,'Data (2)'!$G110,Data!$I:$I,'Data (2)'!$I110))</f>
        <v>376.56</v>
      </c>
      <c r="P110" s="15">
        <f>IF(D110="",0,SUMIFS(Data!R:R,Data!$G:$G,'Data (2)'!$G110,Data!$I:$I,'Data (2)'!$I110))</f>
        <v>200</v>
      </c>
      <c r="Q110" s="4">
        <f t="shared" si="7"/>
        <v>-176.56</v>
      </c>
      <c r="R110" s="6">
        <f t="shared" si="8"/>
        <v>1.8828</v>
      </c>
      <c r="S110" s="4">
        <f t="shared" si="9"/>
        <v>23.439999999999998</v>
      </c>
      <c r="T110" s="6">
        <f t="shared" si="10"/>
        <v>0.94140000000000001</v>
      </c>
      <c r="U110" s="4">
        <f t="shared" si="11"/>
        <v>-176.56</v>
      </c>
      <c r="V110" s="6">
        <f t="shared" si="12"/>
        <v>1.8828</v>
      </c>
    </row>
    <row r="111" spans="1:22" x14ac:dyDescent="0.2">
      <c r="A111">
        <f>IF(AND(ABS(Q111)&gt;Input!$A$8,ABS(1-R111)&gt;Input!$A$9),MAX($A$3:A110)+1,"")</f>
        <v>44</v>
      </c>
      <c r="B111">
        <f>IF(AND(ABS(S111)&gt;Input!$B$8,ABS(1-T111)&gt;Input!$B$9),MAX($B$3:B110)+1,"")</f>
        <v>33</v>
      </c>
      <c r="C111">
        <f>IF(AND(ABS(U111)&gt;Input!$C$8,ABS(1-V111)&gt;Input!$C$9),MAX($C$3:C110)+1,"")</f>
        <v>49</v>
      </c>
      <c r="D111">
        <f>IF((MAX($D$3:$D110)+1)&gt;Data!$D$1,"",MAX($D$3:$D110)+1)</f>
        <v>108</v>
      </c>
      <c r="E111" s="14" t="str">
        <f>IF(D111="",0,VLOOKUP($D111,Data!$D$4:$R$2000,Data!E$2-3,FALSE))</f>
        <v>A</v>
      </c>
      <c r="F111" s="14" t="str">
        <f>IF(D111="",0,VLOOKUP($D111,Data!$D$4:$R$2000,Data!F$2-3,FALSE))</f>
        <v>GENERAL FUND</v>
      </c>
      <c r="G111" s="14" t="str">
        <f>IF(D111="",0,VLOOKUP($D111,Data!$D$4:$R$2000,Data!G$2-3,FALSE))</f>
        <v>4252</v>
      </c>
      <c r="H111" s="14" t="str">
        <f>IF(D111="",0,VLOOKUP($D111,Data!$D$4:$R$2000,Data!H$2-3,FALSE))</f>
        <v>CHEMICAL DEPENDENCY CLINIC</v>
      </c>
      <c r="I111" s="14" t="str">
        <f>IF(D111="",0,VLOOKUP($D111,Data!$D$4:$R$2000,Data!I$2-3,FALSE))</f>
        <v>1000</v>
      </c>
      <c r="J111" s="14" t="str">
        <f>IF(D111="",0,VLOOKUP($D111,Data!$D$4:$R$2000,Data!J$2-3,FALSE))</f>
        <v>PERSONAL SERVICES</v>
      </c>
      <c r="K111" s="15">
        <f>IF(D111="",0,SUMIFS(Data!M:M,Data!$G:$G,'Data (2)'!$G111,Data!$I:$I,'Data (2)'!$I111))</f>
        <v>375465</v>
      </c>
      <c r="L111" s="15">
        <f>IF(D111="",0,SUMIFS(Data!N:N,Data!$G:$G,'Data (2)'!$G111,Data!$I:$I,'Data (2)'!$I111))</f>
        <v>345921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289271.65000000002</v>
      </c>
      <c r="O111" s="15">
        <f>IF(D111="",0,SUMIFS(Data!Q:Q,Data!$G:$G,'Data (2)'!$G111,Data!$I:$I,'Data (2)'!$I111))</f>
        <v>289271.65000000002</v>
      </c>
      <c r="P111" s="15">
        <f>IF(D111="",0,SUMIFS(Data!R:R,Data!$G:$G,'Data (2)'!$G111,Data!$I:$I,'Data (2)'!$I111))</f>
        <v>375465</v>
      </c>
      <c r="Q111" s="4">
        <f t="shared" si="7"/>
        <v>86193.349999999977</v>
      </c>
      <c r="R111" s="6">
        <f t="shared" si="8"/>
        <v>0.77039999999999997</v>
      </c>
      <c r="S111" s="4">
        <f t="shared" si="9"/>
        <v>56649.349999999977</v>
      </c>
      <c r="T111" s="6">
        <f t="shared" si="10"/>
        <v>0.83620000000000005</v>
      </c>
      <c r="U111" s="4">
        <f t="shared" si="11"/>
        <v>86193.349999999977</v>
      </c>
      <c r="V111" s="6">
        <f t="shared" si="12"/>
        <v>0.77039999999999997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>
        <f>IF((MAX($D$3:$D111)+1)&gt;Data!$D$1,"",MAX($D$3:$D111)+1)</f>
        <v>109</v>
      </c>
      <c r="E112" s="14" t="str">
        <f>IF(D112="",0,VLOOKUP($D112,Data!$D$4:$R$2000,Data!E$2-3,FALSE))</f>
        <v>A</v>
      </c>
      <c r="F112" s="14" t="str">
        <f>IF(D112="",0,VLOOKUP($D112,Data!$D$4:$R$2000,Data!F$2-3,FALSE))</f>
        <v>GENERAL FUND</v>
      </c>
      <c r="G112" s="14" t="str">
        <f>IF(D112="",0,VLOOKUP($D112,Data!$D$4:$R$2000,Data!G$2-3,FALSE))</f>
        <v>4252</v>
      </c>
      <c r="H112" s="14" t="str">
        <f>IF(D112="",0,VLOOKUP($D112,Data!$D$4:$R$2000,Data!H$2-3,FALSE))</f>
        <v>CHEMICAL DEPENDENCY CLINIC</v>
      </c>
      <c r="I112" s="14" t="str">
        <f>IF(D112="",0,VLOOKUP($D112,Data!$D$4:$R$2000,Data!I$2-3,FALSE))</f>
        <v>2000</v>
      </c>
      <c r="J112" s="14" t="str">
        <f>IF(D112="",0,VLOOKUP($D112,Data!$D$4:$R$2000,Data!J$2-3,FALSE))</f>
        <v>EQUIPMENT</v>
      </c>
      <c r="K112" s="15">
        <f>IF(D112="",0,SUMIFS(Data!M:M,Data!$G:$G,'Data (2)'!$G112,Data!$I:$I,'Data (2)'!$I112))</f>
        <v>2500</v>
      </c>
      <c r="L112" s="15">
        <f>IF(D112="",0,SUMIFS(Data!N:N,Data!$G:$G,'Data (2)'!$G112,Data!$I:$I,'Data (2)'!$I112))</f>
        <v>7800</v>
      </c>
      <c r="M112" s="15">
        <f>IF(D112="",0,SUMIFS(Data!O:O,Data!$G:$G,'Data (2)'!$G112,Data!$I:$I,'Data (2)'!$I112))</f>
        <v>950</v>
      </c>
      <c r="N112" s="15">
        <f>IF(D112="",0,SUMIFS(Data!P:P,Data!$G:$G,'Data (2)'!$G112,Data!$I:$I,'Data (2)'!$I112))</f>
        <v>6559.4</v>
      </c>
      <c r="O112" s="15">
        <f>IF(D112="",0,SUMIFS(Data!Q:Q,Data!$G:$G,'Data (2)'!$G112,Data!$I:$I,'Data (2)'!$I112))</f>
        <v>6559.4</v>
      </c>
      <c r="P112" s="15">
        <f>IF(D112="",0,SUMIFS(Data!R:R,Data!$G:$G,'Data (2)'!$G112,Data!$I:$I,'Data (2)'!$I112))</f>
        <v>2500</v>
      </c>
      <c r="Q112" s="4">
        <f t="shared" si="7"/>
        <v>-5009.3999999999996</v>
      </c>
      <c r="R112" s="6">
        <f t="shared" si="8"/>
        <v>3.0038</v>
      </c>
      <c r="S112" s="4">
        <f t="shared" si="9"/>
        <v>290.60000000000036</v>
      </c>
      <c r="T112" s="6">
        <f t="shared" si="10"/>
        <v>0.9627</v>
      </c>
      <c r="U112" s="4">
        <f t="shared" si="11"/>
        <v>-5009.3999999999996</v>
      </c>
      <c r="V112" s="6">
        <f t="shared" si="12"/>
        <v>3.0038</v>
      </c>
    </row>
    <row r="113" spans="1:22" x14ac:dyDescent="0.2">
      <c r="A113">
        <f>IF(AND(ABS(Q113)&gt;Input!$A$8,ABS(1-R113)&gt;Input!$A$9),MAX($A$3:A112)+1,"")</f>
        <v>45</v>
      </c>
      <c r="B113">
        <f>IF(AND(ABS(S113)&gt;Input!$B$8,ABS(1-T113)&gt;Input!$B$9),MAX($B$3:B112)+1,"")</f>
        <v>34</v>
      </c>
      <c r="C113">
        <f>IF(AND(ABS(U113)&gt;Input!$C$8,ABS(1-V113)&gt;Input!$C$9),MAX($C$3:C112)+1,"")</f>
        <v>50</v>
      </c>
      <c r="D113">
        <f>IF((MAX($D$3:$D112)+1)&gt;Data!$D$1,"",MAX($D$3:$D112)+1)</f>
        <v>110</v>
      </c>
      <c r="E113" s="14" t="str">
        <f>IF(D113="",0,VLOOKUP($D113,Data!$D$4:$R$2000,Data!E$2-3,FALSE))</f>
        <v>A</v>
      </c>
      <c r="F113" s="14" t="str">
        <f>IF(D113="",0,VLOOKUP($D113,Data!$D$4:$R$2000,Data!F$2-3,FALSE))</f>
        <v>GENERAL FUND</v>
      </c>
      <c r="G113" s="14" t="str">
        <f>IF(D113="",0,VLOOKUP($D113,Data!$D$4:$R$2000,Data!G$2-3,FALSE))</f>
        <v>4252</v>
      </c>
      <c r="H113" s="14" t="str">
        <f>IF(D113="",0,VLOOKUP($D113,Data!$D$4:$R$2000,Data!H$2-3,FALSE))</f>
        <v>CHEMICAL DEPENDENCY CLINIC</v>
      </c>
      <c r="I113" s="14" t="str">
        <f>IF(D113="",0,VLOOKUP($D113,Data!$D$4:$R$2000,Data!I$2-3,FALSE))</f>
        <v>4000</v>
      </c>
      <c r="J113" s="14" t="str">
        <f>IF(D113="",0,VLOOKUP($D113,Data!$D$4:$R$2000,Data!J$2-3,FALSE))</f>
        <v>CONTRACTUAL EXPENSES</v>
      </c>
      <c r="K113" s="15">
        <f>IF(D113="",0,SUMIFS(Data!M:M,Data!$G:$G,'Data (2)'!$G113,Data!$I:$I,'Data (2)'!$I113))</f>
        <v>89060</v>
      </c>
      <c r="L113" s="15">
        <f>IF(D113="",0,SUMIFS(Data!N:N,Data!$G:$G,'Data (2)'!$G113,Data!$I:$I,'Data (2)'!$I113))</f>
        <v>99045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63579.09</v>
      </c>
      <c r="O113" s="15">
        <f>IF(D113="",0,SUMIFS(Data!Q:Q,Data!$G:$G,'Data (2)'!$G113,Data!$I:$I,'Data (2)'!$I113))</f>
        <v>63579.09</v>
      </c>
      <c r="P113" s="15">
        <f>IF(D113="",0,SUMIFS(Data!R:R,Data!$G:$G,'Data (2)'!$G113,Data!$I:$I,'Data (2)'!$I113))</f>
        <v>89310</v>
      </c>
      <c r="Q113" s="4">
        <f t="shared" si="7"/>
        <v>25480.910000000003</v>
      </c>
      <c r="R113" s="6">
        <f t="shared" si="8"/>
        <v>0.71389999999999998</v>
      </c>
      <c r="S113" s="4">
        <f t="shared" si="9"/>
        <v>35465.910000000003</v>
      </c>
      <c r="T113" s="6">
        <f t="shared" si="10"/>
        <v>0.64190000000000003</v>
      </c>
      <c r="U113" s="4">
        <f t="shared" si="11"/>
        <v>25730.910000000003</v>
      </c>
      <c r="V113" s="6">
        <f t="shared" si="12"/>
        <v>0.71189999999999998</v>
      </c>
    </row>
    <row r="114" spans="1:22" x14ac:dyDescent="0.2">
      <c r="A114">
        <f>IF(AND(ABS(Q114)&gt;Input!$A$8,ABS(1-R114)&gt;Input!$A$9),MAX($A$3:A113)+1,"")</f>
        <v>46</v>
      </c>
      <c r="B114">
        <f>IF(AND(ABS(S114)&gt;Input!$B$8,ABS(1-T114)&gt;Input!$B$9),MAX($B$3:B113)+1,"")</f>
        <v>35</v>
      </c>
      <c r="C114">
        <f>IF(AND(ABS(U114)&gt;Input!$C$8,ABS(1-V114)&gt;Input!$C$9),MAX($C$3:C113)+1,"")</f>
        <v>51</v>
      </c>
      <c r="D114">
        <f>IF((MAX($D$3:$D113)+1)&gt;Data!$D$1,"",MAX($D$3:$D113)+1)</f>
        <v>111</v>
      </c>
      <c r="E114" s="14" t="str">
        <f>IF(D114="",0,VLOOKUP($D114,Data!$D$4:$R$2000,Data!E$2-3,FALSE))</f>
        <v>A</v>
      </c>
      <c r="F114" s="14" t="str">
        <f>IF(D114="",0,VLOOKUP($D114,Data!$D$4:$R$2000,Data!F$2-3,FALSE))</f>
        <v>GENERAL FUND</v>
      </c>
      <c r="G114" s="14" t="str">
        <f>IF(D114="",0,VLOOKUP($D114,Data!$D$4:$R$2000,Data!G$2-3,FALSE))</f>
        <v>4310</v>
      </c>
      <c r="H114" s="14" t="str">
        <f>IF(D114="",0,VLOOKUP($D114,Data!$D$4:$R$2000,Data!H$2-3,FALSE))</f>
        <v>MENTAL HEALTH</v>
      </c>
      <c r="I114" s="14" t="str">
        <f>IF(D114="",0,VLOOKUP($D114,Data!$D$4:$R$2000,Data!I$2-3,FALSE))</f>
        <v>1000</v>
      </c>
      <c r="J114" s="14" t="str">
        <f>IF(D114="",0,VLOOKUP($D114,Data!$D$4:$R$2000,Data!J$2-3,FALSE))</f>
        <v>PERSONAL SERVICES</v>
      </c>
      <c r="K114" s="15">
        <f>IF(D114="",0,SUMIFS(Data!M:M,Data!$G:$G,'Data (2)'!$G114,Data!$I:$I,'Data (2)'!$I114))</f>
        <v>1060979</v>
      </c>
      <c r="L114" s="15">
        <f>IF(D114="",0,SUMIFS(Data!N:N,Data!$G:$G,'Data (2)'!$G114,Data!$I:$I,'Data (2)'!$I114))</f>
        <v>1020528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934975.02999999991</v>
      </c>
      <c r="O114" s="15">
        <f>IF(D114="",0,SUMIFS(Data!Q:Q,Data!$G:$G,'Data (2)'!$G114,Data!$I:$I,'Data (2)'!$I114))</f>
        <v>934975.02999999991</v>
      </c>
      <c r="P114" s="15">
        <f>IF(D114="",0,SUMIFS(Data!R:R,Data!$G:$G,'Data (2)'!$G114,Data!$I:$I,'Data (2)'!$I114))</f>
        <v>1113236</v>
      </c>
      <c r="Q114" s="4">
        <f t="shared" si="7"/>
        <v>126003.97000000009</v>
      </c>
      <c r="R114" s="6">
        <f t="shared" si="8"/>
        <v>0.88119999999999998</v>
      </c>
      <c r="S114" s="4">
        <f t="shared" si="9"/>
        <v>85552.970000000088</v>
      </c>
      <c r="T114" s="6">
        <f t="shared" si="10"/>
        <v>0.91620000000000001</v>
      </c>
      <c r="U114" s="4">
        <f t="shared" si="11"/>
        <v>178260.97000000009</v>
      </c>
      <c r="V114" s="6">
        <f t="shared" si="12"/>
        <v>0.83989999999999998</v>
      </c>
    </row>
    <row r="115" spans="1:22" x14ac:dyDescent="0.2">
      <c r="A115">
        <f>IF(AND(ABS(Q115)&gt;Input!$A$8,ABS(1-R115)&gt;Input!$A$9),MAX($A$3:A114)+1,"")</f>
        <v>47</v>
      </c>
      <c r="B115" t="str">
        <f>IF(AND(ABS(S115)&gt;Input!$B$8,ABS(1-T115)&gt;Input!$B$9),MAX($B$3:B114)+1,"")</f>
        <v/>
      </c>
      <c r="C115">
        <f>IF(AND(ABS(U115)&gt;Input!$C$8,ABS(1-V115)&gt;Input!$C$9),MAX($C$3:C114)+1,"")</f>
        <v>52</v>
      </c>
      <c r="D115">
        <f>IF((MAX($D$3:$D114)+1)&gt;Data!$D$1,"",MAX($D$3:$D114)+1)</f>
        <v>112</v>
      </c>
      <c r="E115" s="14" t="str">
        <f>IF(D115="",0,VLOOKUP($D115,Data!$D$4:$R$2000,Data!E$2-3,FALSE))</f>
        <v>A</v>
      </c>
      <c r="F115" s="14" t="str">
        <f>IF(D115="",0,VLOOKUP($D115,Data!$D$4:$R$2000,Data!F$2-3,FALSE))</f>
        <v>GENERAL FUND</v>
      </c>
      <c r="G115" s="14" t="str">
        <f>IF(D115="",0,VLOOKUP($D115,Data!$D$4:$R$2000,Data!G$2-3,FALSE))</f>
        <v>4310</v>
      </c>
      <c r="H115" s="14" t="str">
        <f>IF(D115="",0,VLOOKUP($D115,Data!$D$4:$R$2000,Data!H$2-3,FALSE))</f>
        <v>MENTAL HEALTH</v>
      </c>
      <c r="I115" s="14" t="str">
        <f>IF(D115="",0,VLOOKUP($D115,Data!$D$4:$R$2000,Data!I$2-3,FALSE))</f>
        <v>2000</v>
      </c>
      <c r="J115" s="14" t="str">
        <f>IF(D115="",0,VLOOKUP($D115,Data!$D$4:$R$2000,Data!J$2-3,FALSE))</f>
        <v>EQUIPMENT</v>
      </c>
      <c r="K115" s="15">
        <f>IF(D115="",0,SUMIFS(Data!M:M,Data!$G:$G,'Data (2)'!$G115,Data!$I:$I,'Data (2)'!$I115))</f>
        <v>6000</v>
      </c>
      <c r="L115" s="15">
        <f>IF(D115="",0,SUMIFS(Data!N:N,Data!$G:$G,'Data (2)'!$G115,Data!$I:$I,'Data (2)'!$I115))</f>
        <v>97517</v>
      </c>
      <c r="M115" s="15">
        <f>IF(D115="",0,SUMIFS(Data!O:O,Data!$G:$G,'Data (2)'!$G115,Data!$I:$I,'Data (2)'!$I115))</f>
        <v>38008.49</v>
      </c>
      <c r="N115" s="15">
        <f>IF(D115="",0,SUMIFS(Data!P:P,Data!$G:$G,'Data (2)'!$G115,Data!$I:$I,'Data (2)'!$I115))</f>
        <v>57550.94</v>
      </c>
      <c r="O115" s="15">
        <f>IF(D115="",0,SUMIFS(Data!Q:Q,Data!$G:$G,'Data (2)'!$G115,Data!$I:$I,'Data (2)'!$I115))</f>
        <v>57550.94</v>
      </c>
      <c r="P115" s="15">
        <f>IF(D115="",0,SUMIFS(Data!R:R,Data!$G:$G,'Data (2)'!$G115,Data!$I:$I,'Data (2)'!$I115))</f>
        <v>6000</v>
      </c>
      <c r="Q115" s="4">
        <f t="shared" si="7"/>
        <v>-89559.43</v>
      </c>
      <c r="R115" s="6">
        <f t="shared" si="8"/>
        <v>15.926600000000001</v>
      </c>
      <c r="S115" s="4">
        <f t="shared" si="9"/>
        <v>1957.5699999999997</v>
      </c>
      <c r="T115" s="6">
        <f t="shared" si="10"/>
        <v>0.97989999999999999</v>
      </c>
      <c r="U115" s="4">
        <f t="shared" si="11"/>
        <v>-89559.43</v>
      </c>
      <c r="V115" s="6">
        <f t="shared" si="12"/>
        <v>15.926600000000001</v>
      </c>
    </row>
    <row r="116" spans="1:22" x14ac:dyDescent="0.2">
      <c r="A116">
        <f>IF(AND(ABS(Q116)&gt;Input!$A$8,ABS(1-R116)&gt;Input!$A$9),MAX($A$3:A115)+1,"")</f>
        <v>48</v>
      </c>
      <c r="B116">
        <f>IF(AND(ABS(S116)&gt;Input!$B$8,ABS(1-T116)&gt;Input!$B$9),MAX($B$3:B115)+1,"")</f>
        <v>36</v>
      </c>
      <c r="C116">
        <f>IF(AND(ABS(U116)&gt;Input!$C$8,ABS(1-V116)&gt;Input!$C$9),MAX($C$3:C115)+1,"")</f>
        <v>53</v>
      </c>
      <c r="D116">
        <f>IF((MAX($D$3:$D115)+1)&gt;Data!$D$1,"",MAX($D$3:$D115)+1)</f>
        <v>113</v>
      </c>
      <c r="E116" s="14" t="str">
        <f>IF(D116="",0,VLOOKUP($D116,Data!$D$4:$R$2000,Data!E$2-3,FALSE))</f>
        <v>A</v>
      </c>
      <c r="F116" s="14" t="str">
        <f>IF(D116="",0,VLOOKUP($D116,Data!$D$4:$R$2000,Data!F$2-3,FALSE))</f>
        <v>GENERAL FUND</v>
      </c>
      <c r="G116" s="14" t="str">
        <f>IF(D116="",0,VLOOKUP($D116,Data!$D$4:$R$2000,Data!G$2-3,FALSE))</f>
        <v>4310</v>
      </c>
      <c r="H116" s="14" t="str">
        <f>IF(D116="",0,VLOOKUP($D116,Data!$D$4:$R$2000,Data!H$2-3,FALSE))</f>
        <v>MENTAL HEALTH</v>
      </c>
      <c r="I116" s="14" t="str">
        <f>IF(D116="",0,VLOOKUP($D116,Data!$D$4:$R$2000,Data!I$2-3,FALSE))</f>
        <v>4000</v>
      </c>
      <c r="J116" s="14" t="str">
        <f>IF(D116="",0,VLOOKUP($D116,Data!$D$4:$R$2000,Data!J$2-3,FALSE))</f>
        <v>CONTRACTUAL EXPENSES</v>
      </c>
      <c r="K116" s="15">
        <f>IF(D116="",0,SUMIFS(Data!M:M,Data!$G:$G,'Data (2)'!$G116,Data!$I:$I,'Data (2)'!$I116))</f>
        <v>601966</v>
      </c>
      <c r="L116" s="15">
        <f>IF(D116="",0,SUMIFS(Data!N:N,Data!$G:$G,'Data (2)'!$G116,Data!$I:$I,'Data (2)'!$I116))</f>
        <v>917752</v>
      </c>
      <c r="M116" s="15">
        <f>IF(D116="",0,SUMIFS(Data!O:O,Data!$G:$G,'Data (2)'!$G116,Data!$I:$I,'Data (2)'!$I116))</f>
        <v>234895</v>
      </c>
      <c r="N116" s="15">
        <f>IF(D116="",0,SUMIFS(Data!P:P,Data!$G:$G,'Data (2)'!$G116,Data!$I:$I,'Data (2)'!$I116))</f>
        <v>579108.62999999989</v>
      </c>
      <c r="O116" s="15">
        <f>IF(D116="",0,SUMIFS(Data!Q:Q,Data!$G:$G,'Data (2)'!$G116,Data!$I:$I,'Data (2)'!$I116))</f>
        <v>579108.62999999989</v>
      </c>
      <c r="P116" s="15">
        <f>IF(D116="",0,SUMIFS(Data!R:R,Data!$G:$G,'Data (2)'!$G116,Data!$I:$I,'Data (2)'!$I116))</f>
        <v>604266</v>
      </c>
      <c r="Q116" s="4">
        <f t="shared" si="7"/>
        <v>-212037.62999999989</v>
      </c>
      <c r="R116" s="6">
        <f t="shared" si="8"/>
        <v>1.3522000000000001</v>
      </c>
      <c r="S116" s="4">
        <f t="shared" si="9"/>
        <v>103748.37000000011</v>
      </c>
      <c r="T116" s="6">
        <f t="shared" si="10"/>
        <v>0.88700000000000001</v>
      </c>
      <c r="U116" s="4">
        <f t="shared" si="11"/>
        <v>-209737.62999999989</v>
      </c>
      <c r="V116" s="6">
        <f t="shared" si="12"/>
        <v>1.3471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>
        <f>IF((MAX($D$3:$D116)+1)&gt;Data!$D$1,"",MAX($D$3:$D116)+1)</f>
        <v>114</v>
      </c>
      <c r="E117" s="14" t="str">
        <f>IF(D117="",0,VLOOKUP($D117,Data!$D$4:$R$2000,Data!E$2-3,FALSE))</f>
        <v>A</v>
      </c>
      <c r="F117" s="14" t="str">
        <f>IF(D117="",0,VLOOKUP($D117,Data!$D$4:$R$2000,Data!F$2-3,FALSE))</f>
        <v>GENERAL FUND</v>
      </c>
      <c r="G117" s="14" t="str">
        <f>IF(D117="",0,VLOOKUP($D117,Data!$D$4:$R$2000,Data!G$2-3,FALSE))</f>
        <v>4321</v>
      </c>
      <c r="H117" s="14" t="str">
        <f>IF(D117="",0,VLOOKUP($D117,Data!$D$4:$R$2000,Data!H$2-3,FALSE))</f>
        <v>COMMUNITY SUPPORT</v>
      </c>
      <c r="I117" s="14" t="str">
        <f>IF(D117="",0,VLOOKUP($D117,Data!$D$4:$R$2000,Data!I$2-3,FALSE))</f>
        <v>1000</v>
      </c>
      <c r="J117" s="14" t="str">
        <f>IF(D117="",0,VLOOKUP($D117,Data!$D$4:$R$2000,Data!J$2-3,FALSE))</f>
        <v>PERSONAL SERVICES</v>
      </c>
      <c r="K117" s="15">
        <f>IF(D117="",0,SUMIFS(Data!M:M,Data!$G:$G,'Data (2)'!$G117,Data!$I:$I,'Data (2)'!$I117))</f>
        <v>103478</v>
      </c>
      <c r="L117" s="15">
        <f>IF(D117="",0,SUMIFS(Data!N:N,Data!$G:$G,'Data (2)'!$G117,Data!$I:$I,'Data (2)'!$I117))</f>
        <v>103734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103733.96</v>
      </c>
      <c r="O117" s="15">
        <f>IF(D117="",0,SUMIFS(Data!Q:Q,Data!$G:$G,'Data (2)'!$G117,Data!$I:$I,'Data (2)'!$I117))</f>
        <v>103733.96</v>
      </c>
      <c r="P117" s="15">
        <f>IF(D117="",0,SUMIFS(Data!R:R,Data!$G:$G,'Data (2)'!$G117,Data!$I:$I,'Data (2)'!$I117))</f>
        <v>103478</v>
      </c>
      <c r="Q117" s="4">
        <f t="shared" si="7"/>
        <v>-255.9600000000064</v>
      </c>
      <c r="R117" s="6">
        <f t="shared" si="8"/>
        <v>1.0024999999999999</v>
      </c>
      <c r="S117" s="4">
        <f t="shared" si="9"/>
        <v>3.9999999993597157E-2</v>
      </c>
      <c r="T117" s="6">
        <f t="shared" si="10"/>
        <v>1</v>
      </c>
      <c r="U117" s="4">
        <f t="shared" si="11"/>
        <v>-255.9600000000064</v>
      </c>
      <c r="V117" s="6">
        <f t="shared" si="12"/>
        <v>1.0024999999999999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>
        <f>IF((MAX($D$3:$D117)+1)&gt;Data!$D$1,"",MAX($D$3:$D117)+1)</f>
        <v>115</v>
      </c>
      <c r="E118" s="14" t="str">
        <f>IF(D118="",0,VLOOKUP($D118,Data!$D$4:$R$2000,Data!E$2-3,FALSE))</f>
        <v>A</v>
      </c>
      <c r="F118" s="14" t="str">
        <f>IF(D118="",0,VLOOKUP($D118,Data!$D$4:$R$2000,Data!F$2-3,FALSE))</f>
        <v>GENERAL FUND</v>
      </c>
      <c r="G118" s="14" t="str">
        <f>IF(D118="",0,VLOOKUP($D118,Data!$D$4:$R$2000,Data!G$2-3,FALSE))</f>
        <v>4321</v>
      </c>
      <c r="H118" s="14" t="str">
        <f>IF(D118="",0,VLOOKUP($D118,Data!$D$4:$R$2000,Data!H$2-3,FALSE))</f>
        <v>COMMUNITY SUPPORT</v>
      </c>
      <c r="I118" s="14" t="str">
        <f>IF(D118="",0,VLOOKUP($D118,Data!$D$4:$R$2000,Data!I$2-3,FALSE))</f>
        <v>2000</v>
      </c>
      <c r="J118" s="14" t="str">
        <f>IF(D118="",0,VLOOKUP($D118,Data!$D$4:$R$2000,Data!J$2-3,FALSE))</f>
        <v>EQUIPMENT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>
        <f>IF(AND(ABS(Q119)&gt;Input!$A$8,ABS(1-R119)&gt;Input!$A$9),MAX($A$3:A118)+1,"")</f>
        <v>49</v>
      </c>
      <c r="B119">
        <f>IF(AND(ABS(S119)&gt;Input!$B$8,ABS(1-T119)&gt;Input!$B$9),MAX($B$3:B118)+1,"")</f>
        <v>37</v>
      </c>
      <c r="C119">
        <f>IF(AND(ABS(U119)&gt;Input!$C$8,ABS(1-V119)&gt;Input!$C$9),MAX($C$3:C118)+1,"")</f>
        <v>54</v>
      </c>
      <c r="D119">
        <f>IF((MAX($D$3:$D118)+1)&gt;Data!$D$1,"",MAX($D$3:$D118)+1)</f>
        <v>116</v>
      </c>
      <c r="E119" s="14" t="str">
        <f>IF(D119="",0,VLOOKUP($D119,Data!$D$4:$R$2000,Data!E$2-3,FALSE))</f>
        <v>A</v>
      </c>
      <c r="F119" s="14" t="str">
        <f>IF(D119="",0,VLOOKUP($D119,Data!$D$4:$R$2000,Data!F$2-3,FALSE))</f>
        <v>GENERAL FUND</v>
      </c>
      <c r="G119" s="14" t="str">
        <f>IF(D119="",0,VLOOKUP($D119,Data!$D$4:$R$2000,Data!G$2-3,FALSE))</f>
        <v>4321</v>
      </c>
      <c r="H119" s="14" t="str">
        <f>IF(D119="",0,VLOOKUP($D119,Data!$D$4:$R$2000,Data!H$2-3,FALSE))</f>
        <v>COMMUNITY SUPPORT</v>
      </c>
      <c r="I119" s="14" t="str">
        <f>IF(D119="",0,VLOOKUP($D119,Data!$D$4:$R$2000,Data!I$2-3,FALSE))</f>
        <v>4000</v>
      </c>
      <c r="J119" s="14" t="str">
        <f>IF(D119="",0,VLOOKUP($D119,Data!$D$4:$R$2000,Data!J$2-3,FALSE))</f>
        <v>CONTRACTUAL EXPENSES</v>
      </c>
      <c r="K119" s="15">
        <f>IF(D119="",0,SUMIFS(Data!M:M,Data!$G:$G,'Data (2)'!$G119,Data!$I:$I,'Data (2)'!$I119))</f>
        <v>1026869</v>
      </c>
      <c r="L119" s="15">
        <f>IF(D119="",0,SUMIFS(Data!N:N,Data!$G:$G,'Data (2)'!$G119,Data!$I:$I,'Data (2)'!$I119))</f>
        <v>1049220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1037129.5099999999</v>
      </c>
      <c r="O119" s="15">
        <f>IF(D119="",0,SUMIFS(Data!Q:Q,Data!$G:$G,'Data (2)'!$G119,Data!$I:$I,'Data (2)'!$I119))</f>
        <v>1037129.5099999999</v>
      </c>
      <c r="P119" s="15">
        <f>IF(D119="",0,SUMIFS(Data!R:R,Data!$G:$G,'Data (2)'!$G119,Data!$I:$I,'Data (2)'!$I119))</f>
        <v>1026869</v>
      </c>
      <c r="Q119" s="4">
        <f t="shared" si="7"/>
        <v>-10260.509999999893</v>
      </c>
      <c r="R119" s="6">
        <f t="shared" si="8"/>
        <v>1.01</v>
      </c>
      <c r="S119" s="4">
        <f t="shared" si="9"/>
        <v>12090.490000000107</v>
      </c>
      <c r="T119" s="6">
        <f t="shared" si="10"/>
        <v>0.98850000000000005</v>
      </c>
      <c r="U119" s="4">
        <f t="shared" si="11"/>
        <v>-10260.509999999893</v>
      </c>
      <c r="V119" s="6">
        <f t="shared" si="12"/>
        <v>1.01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>
        <f>IF(AND(ABS(U120)&gt;Input!$C$8,ABS(1-V120)&gt;Input!$C$9),MAX($C$3:C119)+1,"")</f>
        <v>55</v>
      </c>
      <c r="D120">
        <f>IF((MAX($D$3:$D119)+1)&gt;Data!$D$1,"",MAX($D$3:$D119)+1)</f>
        <v>117</v>
      </c>
      <c r="E120" s="14" t="str">
        <f>IF(D120="",0,VLOOKUP($D120,Data!$D$4:$R$2000,Data!E$2-3,FALSE))</f>
        <v>A</v>
      </c>
      <c r="F120" s="14" t="str">
        <f>IF(D120="",0,VLOOKUP($D120,Data!$D$4:$R$2000,Data!F$2-3,FALSE))</f>
        <v>GENERAL FUND</v>
      </c>
      <c r="G120" s="14" t="str">
        <f>IF(D120="",0,VLOOKUP($D120,Data!$D$4:$R$2000,Data!G$2-3,FALSE))</f>
        <v>4322</v>
      </c>
      <c r="H120" s="14" t="str">
        <f>IF(D120="",0,VLOOKUP($D120,Data!$D$4:$R$2000,Data!H$2-3,FALSE))</f>
        <v>ADULT REHAB PROGRAM</v>
      </c>
      <c r="I120" s="14" t="str">
        <f>IF(D120="",0,VLOOKUP($D120,Data!$D$4:$R$2000,Data!I$2-3,FALSE))</f>
        <v>4000</v>
      </c>
      <c r="J120" s="14" t="str">
        <f>IF(D120="",0,VLOOKUP($D120,Data!$D$4:$R$2000,Data!J$2-3,FALSE))</f>
        <v>CONTRACTUAL EXPENSES</v>
      </c>
      <c r="K120" s="15">
        <f>IF(D120="",0,SUMIFS(Data!M:M,Data!$G:$G,'Data (2)'!$G120,Data!$I:$I,'Data (2)'!$I120))</f>
        <v>95000</v>
      </c>
      <c r="L120" s="15">
        <f>IF(D120="",0,SUMIFS(Data!N:N,Data!$G:$G,'Data (2)'!$G120,Data!$I:$I,'Data (2)'!$I120))</f>
        <v>95000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95000</v>
      </c>
      <c r="O120" s="15">
        <f>IF(D120="",0,SUMIFS(Data!Q:Q,Data!$G:$G,'Data (2)'!$G120,Data!$I:$I,'Data (2)'!$I120))</f>
        <v>95000</v>
      </c>
      <c r="P120" s="15">
        <f>IF(D120="",0,SUMIFS(Data!R:R,Data!$G:$G,'Data (2)'!$G120,Data!$I:$I,'Data (2)'!$I120))</f>
        <v>136160</v>
      </c>
      <c r="Q120" s="4">
        <f t="shared" si="7"/>
        <v>0</v>
      </c>
      <c r="R120" s="6">
        <f t="shared" si="8"/>
        <v>1</v>
      </c>
      <c r="S120" s="4">
        <f t="shared" si="9"/>
        <v>0</v>
      </c>
      <c r="T120" s="6">
        <f t="shared" si="10"/>
        <v>1</v>
      </c>
      <c r="U120" s="4">
        <f t="shared" si="11"/>
        <v>41160</v>
      </c>
      <c r="V120" s="6">
        <f t="shared" si="12"/>
        <v>0.69769999999999999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>
        <f>IF((MAX($D$3:$D120)+1)&gt;Data!$D$1,"",MAX($D$3:$D120)+1)</f>
        <v>118</v>
      </c>
      <c r="E121" s="14" t="str">
        <f>IF(D121="",0,VLOOKUP($D121,Data!$D$4:$R$2000,Data!E$2-3,FALSE))</f>
        <v>A</v>
      </c>
      <c r="F121" s="14" t="str">
        <f>IF(D121="",0,VLOOKUP($D121,Data!$D$4:$R$2000,Data!F$2-3,FALSE))</f>
        <v>GENERAL FUND</v>
      </c>
      <c r="G121" s="14" t="str">
        <f>IF(D121="",0,VLOOKUP($D121,Data!$D$4:$R$2000,Data!G$2-3,FALSE))</f>
        <v>4324</v>
      </c>
      <c r="H121" s="14" t="str">
        <f>IF(D121="",0,VLOOKUP($D121,Data!$D$4:$R$2000,Data!H$2-3,FALSE))</f>
        <v>COORDINATED CHILD SERV INIT</v>
      </c>
      <c r="I121" s="14" t="str">
        <f>IF(D121="",0,VLOOKUP($D121,Data!$D$4:$R$2000,Data!I$2-3,FALSE))</f>
        <v>1000</v>
      </c>
      <c r="J121" s="14" t="str">
        <f>IF(D121="",0,VLOOKUP($D121,Data!$D$4:$R$2000,Data!J$2-3,FALSE))</f>
        <v>PERSONAL SERVICES</v>
      </c>
      <c r="K121" s="15">
        <f>IF(D121="",0,SUMIFS(Data!M:M,Data!$G:$G,'Data (2)'!$G121,Data!$I:$I,'Data (2)'!$I121))</f>
        <v>101679</v>
      </c>
      <c r="L121" s="15">
        <f>IF(D121="",0,SUMIFS(Data!N:N,Data!$G:$G,'Data (2)'!$G121,Data!$I:$I,'Data (2)'!$I121))</f>
        <v>101679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93009.48000000001</v>
      </c>
      <c r="O121" s="15">
        <f>IF(D121="",0,SUMIFS(Data!Q:Q,Data!$G:$G,'Data (2)'!$G121,Data!$I:$I,'Data (2)'!$I121))</f>
        <v>93009.48000000001</v>
      </c>
      <c r="P121" s="15">
        <f>IF(D121="",0,SUMIFS(Data!R:R,Data!$G:$G,'Data (2)'!$G121,Data!$I:$I,'Data (2)'!$I121))</f>
        <v>101679</v>
      </c>
      <c r="Q121" s="4">
        <f t="shared" si="7"/>
        <v>8669.5199999999895</v>
      </c>
      <c r="R121" s="6">
        <f t="shared" si="8"/>
        <v>0.91469999999999996</v>
      </c>
      <c r="S121" s="4">
        <f t="shared" si="9"/>
        <v>8669.5199999999895</v>
      </c>
      <c r="T121" s="6">
        <f t="shared" si="10"/>
        <v>0.91469999999999996</v>
      </c>
      <c r="U121" s="4">
        <f t="shared" si="11"/>
        <v>8669.5199999999895</v>
      </c>
      <c r="V121" s="6">
        <f t="shared" si="12"/>
        <v>0.91469999999999996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>
        <f>IF((MAX($D$3:$D121)+1)&gt;Data!$D$1,"",MAX($D$3:$D121)+1)</f>
        <v>119</v>
      </c>
      <c r="E122" s="14" t="str">
        <f>IF(D122="",0,VLOOKUP($D122,Data!$D$4:$R$2000,Data!E$2-3,FALSE))</f>
        <v>A</v>
      </c>
      <c r="F122" s="14" t="str">
        <f>IF(D122="",0,VLOOKUP($D122,Data!$D$4:$R$2000,Data!F$2-3,FALSE))</f>
        <v>GENERAL FUND</v>
      </c>
      <c r="G122" s="14" t="str">
        <f>IF(D122="",0,VLOOKUP($D122,Data!$D$4:$R$2000,Data!G$2-3,FALSE))</f>
        <v>4324</v>
      </c>
      <c r="H122" s="14" t="str">
        <f>IF(D122="",0,VLOOKUP($D122,Data!$D$4:$R$2000,Data!H$2-3,FALSE))</f>
        <v>COORDINATED CHILD SERV INIT</v>
      </c>
      <c r="I122" s="14" t="str">
        <f>IF(D122="",0,VLOOKUP($D122,Data!$D$4:$R$2000,Data!I$2-3,FALSE))</f>
        <v>2000</v>
      </c>
      <c r="J122" s="14" t="str">
        <f>IF(D122="",0,VLOOKUP($D122,Data!$D$4:$R$2000,Data!J$2-3,FALSE))</f>
        <v>EQUIPMENT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>
        <f>IF((MAX($D$3:$D122)+1)&gt;Data!$D$1,"",MAX($D$3:$D122)+1)</f>
        <v>120</v>
      </c>
      <c r="E123" s="14" t="str">
        <f>IF(D123="",0,VLOOKUP($D123,Data!$D$4:$R$2000,Data!E$2-3,FALSE))</f>
        <v>A</v>
      </c>
      <c r="F123" s="14" t="str">
        <f>IF(D123="",0,VLOOKUP($D123,Data!$D$4:$R$2000,Data!F$2-3,FALSE))</f>
        <v>GENERAL FUND</v>
      </c>
      <c r="G123" s="14" t="str">
        <f>IF(D123="",0,VLOOKUP($D123,Data!$D$4:$R$2000,Data!G$2-3,FALSE))</f>
        <v>4324</v>
      </c>
      <c r="H123" s="14" t="str">
        <f>IF(D123="",0,VLOOKUP($D123,Data!$D$4:$R$2000,Data!H$2-3,FALSE))</f>
        <v>COORDINATED CHILD SERV INIT</v>
      </c>
      <c r="I123" s="14" t="str">
        <f>IF(D123="",0,VLOOKUP($D123,Data!$D$4:$R$2000,Data!I$2-3,FALSE))</f>
        <v>4000</v>
      </c>
      <c r="J123" s="14" t="str">
        <f>IF(D123="",0,VLOOKUP($D123,Data!$D$4:$R$2000,Data!J$2-3,FALSE))</f>
        <v>CONTRACTUAL EXPENSES</v>
      </c>
      <c r="K123" s="15">
        <f>IF(D123="",0,SUMIFS(Data!M:M,Data!$G:$G,'Data (2)'!$G123,Data!$I:$I,'Data (2)'!$I123))</f>
        <v>132234</v>
      </c>
      <c r="L123" s="15">
        <f>IF(D123="",0,SUMIFS(Data!N:N,Data!$G:$G,'Data (2)'!$G123,Data!$I:$I,'Data (2)'!$I123))</f>
        <v>137464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128881.41</v>
      </c>
      <c r="O123" s="15">
        <f>IF(D123="",0,SUMIFS(Data!Q:Q,Data!$G:$G,'Data (2)'!$G123,Data!$I:$I,'Data (2)'!$I123))</f>
        <v>128881.41</v>
      </c>
      <c r="P123" s="15">
        <f>IF(D123="",0,SUMIFS(Data!R:R,Data!$G:$G,'Data (2)'!$G123,Data!$I:$I,'Data (2)'!$I123))</f>
        <v>133884</v>
      </c>
      <c r="Q123" s="4">
        <f t="shared" si="7"/>
        <v>3352.5899999999965</v>
      </c>
      <c r="R123" s="6">
        <f t="shared" si="8"/>
        <v>0.97460000000000002</v>
      </c>
      <c r="S123" s="4">
        <f t="shared" si="9"/>
        <v>8582.5899999999965</v>
      </c>
      <c r="T123" s="6">
        <f t="shared" si="10"/>
        <v>0.93759999999999999</v>
      </c>
      <c r="U123" s="4">
        <f t="shared" si="11"/>
        <v>5002.5899999999965</v>
      </c>
      <c r="V123" s="6">
        <f t="shared" si="12"/>
        <v>0.96260000000000001</v>
      </c>
    </row>
    <row r="124" spans="1:22" x14ac:dyDescent="0.2">
      <c r="A124">
        <f>IF(AND(ABS(Q124)&gt;Input!$A$8,ABS(1-R124)&gt;Input!$A$9),MAX($A$3:A123)+1,"")</f>
        <v>50</v>
      </c>
      <c r="B124" t="str">
        <f>IF(AND(ABS(S124)&gt;Input!$B$8,ABS(1-T124)&gt;Input!$B$9),MAX($B$3:B123)+1,"")</f>
        <v/>
      </c>
      <c r="C124">
        <f>IF(AND(ABS(U124)&gt;Input!$C$8,ABS(1-V124)&gt;Input!$C$9),MAX($C$3:C123)+1,"")</f>
        <v>56</v>
      </c>
      <c r="D124">
        <f>IF((MAX($D$3:$D123)+1)&gt;Data!$D$1,"",MAX($D$3:$D123)+1)</f>
        <v>121</v>
      </c>
      <c r="E124" s="14" t="str">
        <f>IF(D124="",0,VLOOKUP($D124,Data!$D$4:$R$2000,Data!E$2-3,FALSE))</f>
        <v>A</v>
      </c>
      <c r="F124" s="14" t="str">
        <f>IF(D124="",0,VLOOKUP($D124,Data!$D$4:$R$2000,Data!F$2-3,FALSE))</f>
        <v>GENERAL FUND</v>
      </c>
      <c r="G124" s="14" t="str">
        <f>IF(D124="",0,VLOOKUP($D124,Data!$D$4:$R$2000,Data!G$2-3,FALSE))</f>
        <v>5630</v>
      </c>
      <c r="H124" s="14" t="str">
        <f>IF(D124="",0,VLOOKUP($D124,Data!$D$4:$R$2000,Data!H$2-3,FALSE))</f>
        <v>TRANSPORTATION</v>
      </c>
      <c r="I124" s="14" t="str">
        <f>IF(D124="",0,VLOOKUP($D124,Data!$D$4:$R$2000,Data!I$2-3,FALSE))</f>
        <v>1000</v>
      </c>
      <c r="J124" s="14" t="str">
        <f>IF(D124="",0,VLOOKUP($D124,Data!$D$4:$R$2000,Data!J$2-3,FALSE))</f>
        <v>PERSONAL SERVICES</v>
      </c>
      <c r="K124" s="15">
        <f>IF(D124="",0,SUMIFS(Data!M:M,Data!$G:$G,'Data (2)'!$G124,Data!$I:$I,'Data (2)'!$I124))</f>
        <v>200504</v>
      </c>
      <c r="L124" s="15">
        <f>IF(D124="",0,SUMIFS(Data!N:N,Data!$G:$G,'Data (2)'!$G124,Data!$I:$I,'Data (2)'!$I124))</f>
        <v>188888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187765.26</v>
      </c>
      <c r="O124" s="15">
        <f>IF(D124="",0,SUMIFS(Data!Q:Q,Data!$G:$G,'Data (2)'!$G124,Data!$I:$I,'Data (2)'!$I124))</f>
        <v>187765.26</v>
      </c>
      <c r="P124" s="15">
        <f>IF(D124="",0,SUMIFS(Data!R:R,Data!$G:$G,'Data (2)'!$G124,Data!$I:$I,'Data (2)'!$I124))</f>
        <v>201004</v>
      </c>
      <c r="Q124" s="4">
        <f t="shared" si="7"/>
        <v>12738.739999999991</v>
      </c>
      <c r="R124" s="6">
        <f t="shared" si="8"/>
        <v>0.9365</v>
      </c>
      <c r="S124" s="4">
        <f t="shared" si="9"/>
        <v>1122.7399999999907</v>
      </c>
      <c r="T124" s="6">
        <f t="shared" si="10"/>
        <v>0.99409999999999998</v>
      </c>
      <c r="U124" s="4">
        <f t="shared" si="11"/>
        <v>13238.739999999991</v>
      </c>
      <c r="V124" s="6">
        <f t="shared" si="12"/>
        <v>0.93410000000000004</v>
      </c>
    </row>
    <row r="125" spans="1:22" x14ac:dyDescent="0.2">
      <c r="A125" t="str">
        <f>IF(AND(ABS(Q125)&gt;Input!$A$8,ABS(1-R125)&gt;Input!$A$9),MAX($A$3:A124)+1,"")</f>
        <v/>
      </c>
      <c r="B125">
        <f>IF(AND(ABS(S125)&gt;Input!$B$8,ABS(1-T125)&gt;Input!$B$9),MAX($B$3:B124)+1,"")</f>
        <v>38</v>
      </c>
      <c r="C125">
        <f>IF(AND(ABS(U125)&gt;Input!$C$8,ABS(1-V125)&gt;Input!$C$9),MAX($C$3:C124)+1,"")</f>
        <v>57</v>
      </c>
      <c r="D125">
        <f>IF((MAX($D$3:$D124)+1)&gt;Data!$D$1,"",MAX($D$3:$D124)+1)</f>
        <v>122</v>
      </c>
      <c r="E125" s="14" t="str">
        <f>IF(D125="",0,VLOOKUP($D125,Data!$D$4:$R$2000,Data!E$2-3,FALSE))</f>
        <v>A</v>
      </c>
      <c r="F125" s="14" t="str">
        <f>IF(D125="",0,VLOOKUP($D125,Data!$D$4:$R$2000,Data!F$2-3,FALSE))</f>
        <v>GENERAL FUND</v>
      </c>
      <c r="G125" s="14" t="str">
        <f>IF(D125="",0,VLOOKUP($D125,Data!$D$4:$R$2000,Data!G$2-3,FALSE))</f>
        <v>5630</v>
      </c>
      <c r="H125" s="14" t="str">
        <f>IF(D125="",0,VLOOKUP($D125,Data!$D$4:$R$2000,Data!H$2-3,FALSE))</f>
        <v>TRANSPORTATION</v>
      </c>
      <c r="I125" s="14" t="str">
        <f>IF(D125="",0,VLOOKUP($D125,Data!$D$4:$R$2000,Data!I$2-3,FALSE))</f>
        <v>2000</v>
      </c>
      <c r="J125" s="14" t="str">
        <f>IF(D125="",0,VLOOKUP($D125,Data!$D$4:$R$2000,Data!J$2-3,FALSE))</f>
        <v>EQUIPMENT</v>
      </c>
      <c r="K125" s="15">
        <f>IF(D125="",0,SUMIFS(Data!M:M,Data!$G:$G,'Data (2)'!$G125,Data!$I:$I,'Data (2)'!$I125))</f>
        <v>593998</v>
      </c>
      <c r="L125" s="15">
        <f>IF(D125="",0,SUMIFS(Data!N:N,Data!$G:$G,'Data (2)'!$G125,Data!$I:$I,'Data (2)'!$I125))</f>
        <v>1178072.08</v>
      </c>
      <c r="M125" s="15">
        <f>IF(D125="",0,SUMIFS(Data!O:O,Data!$G:$G,'Data (2)'!$G125,Data!$I:$I,'Data (2)'!$I125))</f>
        <v>1362</v>
      </c>
      <c r="N125" s="15">
        <f>IF(D125="",0,SUMIFS(Data!P:P,Data!$G:$G,'Data (2)'!$G125,Data!$I:$I,'Data (2)'!$I125))</f>
        <v>586525.08000000007</v>
      </c>
      <c r="O125" s="15">
        <f>IF(D125="",0,SUMIFS(Data!Q:Q,Data!$G:$G,'Data (2)'!$G125,Data!$I:$I,'Data (2)'!$I125))</f>
        <v>586525.08000000007</v>
      </c>
      <c r="P125" s="15">
        <f>IF(D125="",0,SUMIFS(Data!R:R,Data!$G:$G,'Data (2)'!$G125,Data!$I:$I,'Data (2)'!$I125))</f>
        <v>637998</v>
      </c>
      <c r="Q125" s="4">
        <f t="shared" si="7"/>
        <v>6110.9199999999255</v>
      </c>
      <c r="R125" s="6">
        <f t="shared" si="8"/>
        <v>0.98970000000000002</v>
      </c>
      <c r="S125" s="4">
        <f t="shared" si="9"/>
        <v>590185</v>
      </c>
      <c r="T125" s="6">
        <f t="shared" si="10"/>
        <v>0.499</v>
      </c>
      <c r="U125" s="4">
        <f t="shared" si="11"/>
        <v>50110.919999999925</v>
      </c>
      <c r="V125" s="6">
        <f t="shared" si="12"/>
        <v>0.92149999999999999</v>
      </c>
    </row>
    <row r="126" spans="1:22" x14ac:dyDescent="0.2">
      <c r="A126">
        <f>IF(AND(ABS(Q126)&gt;Input!$A$8,ABS(1-R126)&gt;Input!$A$9),MAX($A$3:A125)+1,"")</f>
        <v>51</v>
      </c>
      <c r="B126">
        <f>IF(AND(ABS(S126)&gt;Input!$B$8,ABS(1-T126)&gt;Input!$B$9),MAX($B$3:B125)+1,"")</f>
        <v>39</v>
      </c>
      <c r="C126">
        <f>IF(AND(ABS(U126)&gt;Input!$C$8,ABS(1-V126)&gt;Input!$C$9),MAX($C$3:C125)+1,"")</f>
        <v>58</v>
      </c>
      <c r="D126">
        <f>IF((MAX($D$3:$D125)+1)&gt;Data!$D$1,"",MAX($D$3:$D125)+1)</f>
        <v>123</v>
      </c>
      <c r="E126" s="14" t="str">
        <f>IF(D126="",0,VLOOKUP($D126,Data!$D$4:$R$2000,Data!E$2-3,FALSE))</f>
        <v>A</v>
      </c>
      <c r="F126" s="14" t="str">
        <f>IF(D126="",0,VLOOKUP($D126,Data!$D$4:$R$2000,Data!F$2-3,FALSE))</f>
        <v>GENERAL FUND</v>
      </c>
      <c r="G126" s="14" t="str">
        <f>IF(D126="",0,VLOOKUP($D126,Data!$D$4:$R$2000,Data!G$2-3,FALSE))</f>
        <v>5630</v>
      </c>
      <c r="H126" s="14" t="str">
        <f>IF(D126="",0,VLOOKUP($D126,Data!$D$4:$R$2000,Data!H$2-3,FALSE))</f>
        <v>TRANSPORTATION</v>
      </c>
      <c r="I126" s="14" t="str">
        <f>IF(D126="",0,VLOOKUP($D126,Data!$D$4:$R$2000,Data!I$2-3,FALSE))</f>
        <v>4000</v>
      </c>
      <c r="J126" s="14" t="str">
        <f>IF(D126="",0,VLOOKUP($D126,Data!$D$4:$R$2000,Data!J$2-3,FALSE))</f>
        <v>CONTRACTUAL EXPENSES</v>
      </c>
      <c r="K126" s="15">
        <f>IF(D126="",0,SUMIFS(Data!M:M,Data!$G:$G,'Data (2)'!$G126,Data!$I:$I,'Data (2)'!$I126))</f>
        <v>1325790</v>
      </c>
      <c r="L126" s="15">
        <f>IF(D126="",0,SUMIFS(Data!N:N,Data!$G:$G,'Data (2)'!$G126,Data!$I:$I,'Data (2)'!$I126))</f>
        <v>1276395.83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951260.45000000019</v>
      </c>
      <c r="O126" s="15">
        <f>IF(D126="",0,SUMIFS(Data!Q:Q,Data!$G:$G,'Data (2)'!$G126,Data!$I:$I,'Data (2)'!$I126))</f>
        <v>951260.45000000019</v>
      </c>
      <c r="P126" s="15">
        <f>IF(D126="",0,SUMIFS(Data!R:R,Data!$G:$G,'Data (2)'!$G126,Data!$I:$I,'Data (2)'!$I126))</f>
        <v>1351290</v>
      </c>
      <c r="Q126" s="4">
        <f t="shared" si="7"/>
        <v>374529.54999999981</v>
      </c>
      <c r="R126" s="6">
        <f t="shared" si="8"/>
        <v>0.71750000000000003</v>
      </c>
      <c r="S126" s="4">
        <f t="shared" si="9"/>
        <v>325135.37999999989</v>
      </c>
      <c r="T126" s="6">
        <f t="shared" si="10"/>
        <v>0.74529999999999996</v>
      </c>
      <c r="U126" s="4">
        <f t="shared" si="11"/>
        <v>400029.54999999981</v>
      </c>
      <c r="V126" s="6">
        <f t="shared" si="12"/>
        <v>0.70399999999999996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>
        <f>IF((MAX($D$3:$D126)+1)&gt;Data!$D$1,"",MAX($D$3:$D126)+1)</f>
        <v>124</v>
      </c>
      <c r="E127" s="14" t="str">
        <f>IF(D127="",0,VLOOKUP($D127,Data!$D$4:$R$2000,Data!E$2-3,FALSE))</f>
        <v>A</v>
      </c>
      <c r="F127" s="14" t="str">
        <f>IF(D127="",0,VLOOKUP($D127,Data!$D$4:$R$2000,Data!F$2-3,FALSE))</f>
        <v>GENERAL FUND</v>
      </c>
      <c r="G127" s="14" t="str">
        <f>IF(D127="",0,VLOOKUP($D127,Data!$D$4:$R$2000,Data!G$2-3,FALSE))</f>
        <v>5680</v>
      </c>
      <c r="H127" s="14" t="str">
        <f>IF(D127="",0,VLOOKUP($D127,Data!$D$4:$R$2000,Data!H$2-3,FALSE))</f>
        <v>GILBOA- RESERVOIR RD. (ADMN)</v>
      </c>
      <c r="I127" s="14" t="str">
        <f>IF(D127="",0,VLOOKUP($D127,Data!$D$4:$R$2000,Data!I$2-3,FALSE))</f>
        <v>4000</v>
      </c>
      <c r="J127" s="14" t="str">
        <f>IF(D127="",0,VLOOKUP($D127,Data!$D$4:$R$2000,Data!J$2-3,FALSE))</f>
        <v>CONTRACTUAL EXPENSES</v>
      </c>
      <c r="K127" s="15">
        <f>IF(D127="",0,SUMIFS(Data!M:M,Data!$G:$G,'Data (2)'!$G127,Data!$I:$I,'Data (2)'!$I127))</f>
        <v>3000</v>
      </c>
      <c r="L127" s="15">
        <f>IF(D127="",0,SUMIFS(Data!N:N,Data!$G:$G,'Data (2)'!$G127,Data!$I:$I,'Data (2)'!$I127))</f>
        <v>3000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1674.75</v>
      </c>
      <c r="O127" s="15">
        <f>IF(D127="",0,SUMIFS(Data!Q:Q,Data!$G:$G,'Data (2)'!$G127,Data!$I:$I,'Data (2)'!$I127))</f>
        <v>1674.75</v>
      </c>
      <c r="P127" s="15">
        <f>IF(D127="",0,SUMIFS(Data!R:R,Data!$G:$G,'Data (2)'!$G127,Data!$I:$I,'Data (2)'!$I127))</f>
        <v>3000</v>
      </c>
      <c r="Q127" s="4">
        <f t="shared" si="7"/>
        <v>1325.25</v>
      </c>
      <c r="R127" s="6">
        <f t="shared" si="8"/>
        <v>0.55830000000000002</v>
      </c>
      <c r="S127" s="4">
        <f t="shared" si="9"/>
        <v>1325.25</v>
      </c>
      <c r="T127" s="6">
        <f t="shared" si="10"/>
        <v>0.55830000000000002</v>
      </c>
      <c r="U127" s="4">
        <f t="shared" si="11"/>
        <v>1325.25</v>
      </c>
      <c r="V127" s="6">
        <f t="shared" si="12"/>
        <v>0.55830000000000002</v>
      </c>
    </row>
    <row r="128" spans="1:22" x14ac:dyDescent="0.2">
      <c r="A128">
        <f>IF(AND(ABS(Q128)&gt;Input!$A$8,ABS(1-R128)&gt;Input!$A$9),MAX($A$3:A127)+1,"")</f>
        <v>52</v>
      </c>
      <c r="B128">
        <f>IF(AND(ABS(S128)&gt;Input!$B$8,ABS(1-T128)&gt;Input!$B$9),MAX($B$3:B127)+1,"")</f>
        <v>40</v>
      </c>
      <c r="C128">
        <f>IF(AND(ABS(U128)&gt;Input!$C$8,ABS(1-V128)&gt;Input!$C$9),MAX($C$3:C127)+1,"")</f>
        <v>59</v>
      </c>
      <c r="D128">
        <f>IF((MAX($D$3:$D127)+1)&gt;Data!$D$1,"",MAX($D$3:$D127)+1)</f>
        <v>125</v>
      </c>
      <c r="E128" s="14" t="str">
        <f>IF(D128="",0,VLOOKUP($D128,Data!$D$4:$R$2000,Data!E$2-3,FALSE))</f>
        <v>A</v>
      </c>
      <c r="F128" s="14" t="str">
        <f>IF(D128="",0,VLOOKUP($D128,Data!$D$4:$R$2000,Data!F$2-3,FALSE))</f>
        <v>GENERAL FUND</v>
      </c>
      <c r="G128" s="14" t="str">
        <f>IF(D128="",0,VLOOKUP($D128,Data!$D$4:$R$2000,Data!G$2-3,FALSE))</f>
        <v>6010</v>
      </c>
      <c r="H128" s="14" t="str">
        <f>IF(D128="",0,VLOOKUP($D128,Data!$D$4:$R$2000,Data!H$2-3,FALSE))</f>
        <v>SOCIAL SERVICES ADMIN</v>
      </c>
      <c r="I128" s="14" t="str">
        <f>IF(D128="",0,VLOOKUP($D128,Data!$D$4:$R$2000,Data!I$2-3,FALSE))</f>
        <v>1000</v>
      </c>
      <c r="J128" s="14" t="str">
        <f>IF(D128="",0,VLOOKUP($D128,Data!$D$4:$R$2000,Data!J$2-3,FALSE))</f>
        <v>PERSONAL SERVICES</v>
      </c>
      <c r="K128" s="15">
        <f>IF(D128="",0,SUMIFS(Data!M:M,Data!$G:$G,'Data (2)'!$G128,Data!$I:$I,'Data (2)'!$I128))</f>
        <v>3640538</v>
      </c>
      <c r="L128" s="15">
        <f>IF(D128="",0,SUMIFS(Data!N:N,Data!$G:$G,'Data (2)'!$G128,Data!$I:$I,'Data (2)'!$I128))</f>
        <v>3585159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3422629.419999999</v>
      </c>
      <c r="O128" s="15">
        <f>IF(D128="",0,SUMIFS(Data!Q:Q,Data!$G:$G,'Data (2)'!$G128,Data!$I:$I,'Data (2)'!$I128))</f>
        <v>3422629.419999999</v>
      </c>
      <c r="P128" s="15">
        <f>IF(D128="",0,SUMIFS(Data!R:R,Data!$G:$G,'Data (2)'!$G128,Data!$I:$I,'Data (2)'!$I128))</f>
        <v>3795207</v>
      </c>
      <c r="Q128" s="4">
        <f t="shared" si="7"/>
        <v>217908.58000000101</v>
      </c>
      <c r="R128" s="6">
        <f t="shared" si="8"/>
        <v>0.94010000000000005</v>
      </c>
      <c r="S128" s="4">
        <f t="shared" si="9"/>
        <v>162529.58000000101</v>
      </c>
      <c r="T128" s="6">
        <f t="shared" si="10"/>
        <v>0.95469999999999999</v>
      </c>
      <c r="U128" s="4">
        <f t="shared" si="11"/>
        <v>372577.58000000101</v>
      </c>
      <c r="V128" s="6">
        <f t="shared" si="12"/>
        <v>0.90180000000000005</v>
      </c>
    </row>
    <row r="129" spans="1:22" x14ac:dyDescent="0.2">
      <c r="A129">
        <f>IF(AND(ABS(Q129)&gt;Input!$A$8,ABS(1-R129)&gt;Input!$A$9),MAX($A$3:A128)+1,"")</f>
        <v>53</v>
      </c>
      <c r="B129">
        <f>IF(AND(ABS(S129)&gt;Input!$B$8,ABS(1-T129)&gt;Input!$B$9),MAX($B$3:B128)+1,"")</f>
        <v>41</v>
      </c>
      <c r="C129">
        <f>IF(AND(ABS(U129)&gt;Input!$C$8,ABS(1-V129)&gt;Input!$C$9),MAX($C$3:C128)+1,"")</f>
        <v>60</v>
      </c>
      <c r="D129">
        <f>IF((MAX($D$3:$D128)+1)&gt;Data!$D$1,"",MAX($D$3:$D128)+1)</f>
        <v>126</v>
      </c>
      <c r="E129" s="14" t="str">
        <f>IF(D129="",0,VLOOKUP($D129,Data!$D$4:$R$2000,Data!E$2-3,FALSE))</f>
        <v>A</v>
      </c>
      <c r="F129" s="14" t="str">
        <f>IF(D129="",0,VLOOKUP($D129,Data!$D$4:$R$2000,Data!F$2-3,FALSE))</f>
        <v>GENERAL FUND</v>
      </c>
      <c r="G129" s="14" t="str">
        <f>IF(D129="",0,VLOOKUP($D129,Data!$D$4:$R$2000,Data!G$2-3,FALSE))</f>
        <v>6010</v>
      </c>
      <c r="H129" s="14" t="str">
        <f>IF(D129="",0,VLOOKUP($D129,Data!$D$4:$R$2000,Data!H$2-3,FALSE))</f>
        <v>SOCIAL SERVICES ADMIN</v>
      </c>
      <c r="I129" s="14" t="str">
        <f>IF(D129="",0,VLOOKUP($D129,Data!$D$4:$R$2000,Data!I$2-3,FALSE))</f>
        <v>2000</v>
      </c>
      <c r="J129" s="14" t="str">
        <f>IF(D129="",0,VLOOKUP($D129,Data!$D$4:$R$2000,Data!J$2-3,FALSE))</f>
        <v>EQUIPMENT</v>
      </c>
      <c r="K129" s="15">
        <f>IF(D129="",0,SUMIFS(Data!M:M,Data!$G:$G,'Data (2)'!$G129,Data!$I:$I,'Data (2)'!$I129))</f>
        <v>54000</v>
      </c>
      <c r="L129" s="15">
        <f>IF(D129="",0,SUMIFS(Data!N:N,Data!$G:$G,'Data (2)'!$G129,Data!$I:$I,'Data (2)'!$I129))</f>
        <v>159000</v>
      </c>
      <c r="M129" s="15">
        <f>IF(D129="",0,SUMIFS(Data!O:O,Data!$G:$G,'Data (2)'!$G129,Data!$I:$I,'Data (2)'!$I129))</f>
        <v>35008</v>
      </c>
      <c r="N129" s="15">
        <f>IF(D129="",0,SUMIFS(Data!P:P,Data!$G:$G,'Data (2)'!$G129,Data!$I:$I,'Data (2)'!$I129))</f>
        <v>106217.88</v>
      </c>
      <c r="O129" s="15">
        <f>IF(D129="",0,SUMIFS(Data!Q:Q,Data!$G:$G,'Data (2)'!$G129,Data!$I:$I,'Data (2)'!$I129))</f>
        <v>106217.88</v>
      </c>
      <c r="P129" s="15">
        <f>IF(D129="",0,SUMIFS(Data!R:R,Data!$G:$G,'Data (2)'!$G129,Data!$I:$I,'Data (2)'!$I129))</f>
        <v>77000</v>
      </c>
      <c r="Q129" s="4">
        <f t="shared" si="7"/>
        <v>-87225.88</v>
      </c>
      <c r="R129" s="6">
        <f t="shared" si="8"/>
        <v>2.6153</v>
      </c>
      <c r="S129" s="4">
        <f t="shared" si="9"/>
        <v>17774.119999999995</v>
      </c>
      <c r="T129" s="6">
        <f t="shared" si="10"/>
        <v>0.88819999999999999</v>
      </c>
      <c r="U129" s="4">
        <f t="shared" si="11"/>
        <v>-64225.880000000005</v>
      </c>
      <c r="V129" s="6">
        <f t="shared" si="12"/>
        <v>1.8341000000000001</v>
      </c>
    </row>
    <row r="130" spans="1:22" x14ac:dyDescent="0.2">
      <c r="A130">
        <f>IF(AND(ABS(Q130)&gt;Input!$A$8,ABS(1-R130)&gt;Input!$A$9),MAX($A$3:A129)+1,"")</f>
        <v>54</v>
      </c>
      <c r="B130">
        <f>IF(AND(ABS(S130)&gt;Input!$B$8,ABS(1-T130)&gt;Input!$B$9),MAX($B$3:B129)+1,"")</f>
        <v>42</v>
      </c>
      <c r="C130">
        <f>IF(AND(ABS(U130)&gt;Input!$C$8,ABS(1-V130)&gt;Input!$C$9),MAX($C$3:C129)+1,"")</f>
        <v>61</v>
      </c>
      <c r="D130">
        <f>IF((MAX($D$3:$D129)+1)&gt;Data!$D$1,"",MAX($D$3:$D129)+1)</f>
        <v>127</v>
      </c>
      <c r="E130" s="14" t="str">
        <f>IF(D130="",0,VLOOKUP($D130,Data!$D$4:$R$2000,Data!E$2-3,FALSE))</f>
        <v>A</v>
      </c>
      <c r="F130" s="14" t="str">
        <f>IF(D130="",0,VLOOKUP($D130,Data!$D$4:$R$2000,Data!F$2-3,FALSE))</f>
        <v>GENERAL FUND</v>
      </c>
      <c r="G130" s="14" t="str">
        <f>IF(D130="",0,VLOOKUP($D130,Data!$D$4:$R$2000,Data!G$2-3,FALSE))</f>
        <v>6010</v>
      </c>
      <c r="H130" s="14" t="str">
        <f>IF(D130="",0,VLOOKUP($D130,Data!$D$4:$R$2000,Data!H$2-3,FALSE))</f>
        <v>SOCIAL SERVICES ADMIN</v>
      </c>
      <c r="I130" s="14" t="str">
        <f>IF(D130="",0,VLOOKUP($D130,Data!$D$4:$R$2000,Data!I$2-3,FALSE))</f>
        <v>4000</v>
      </c>
      <c r="J130" s="14" t="str">
        <f>IF(D130="",0,VLOOKUP($D130,Data!$D$4:$R$2000,Data!J$2-3,FALSE))</f>
        <v>CONTRACTUAL EXPENSES</v>
      </c>
      <c r="K130" s="15">
        <f>IF(D130="",0,SUMIFS(Data!M:M,Data!$G:$G,'Data (2)'!$G130,Data!$I:$I,'Data (2)'!$I130))</f>
        <v>500326</v>
      </c>
      <c r="L130" s="15">
        <f>IF(D130="",0,SUMIFS(Data!N:N,Data!$G:$G,'Data (2)'!$G130,Data!$I:$I,'Data (2)'!$I130))</f>
        <v>651666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597944.47999999986</v>
      </c>
      <c r="O130" s="15">
        <f>IF(D130="",0,SUMIFS(Data!Q:Q,Data!$G:$G,'Data (2)'!$G130,Data!$I:$I,'Data (2)'!$I130))</f>
        <v>597944.47999999986</v>
      </c>
      <c r="P130" s="15">
        <f>IF(D130="",0,SUMIFS(Data!R:R,Data!$G:$G,'Data (2)'!$G130,Data!$I:$I,'Data (2)'!$I130))</f>
        <v>503326</v>
      </c>
      <c r="Q130" s="4">
        <f t="shared" si="7"/>
        <v>-97618.479999999865</v>
      </c>
      <c r="R130" s="6">
        <f t="shared" si="8"/>
        <v>1.1951000000000001</v>
      </c>
      <c r="S130" s="4">
        <f t="shared" si="9"/>
        <v>53721.520000000135</v>
      </c>
      <c r="T130" s="6">
        <f t="shared" si="10"/>
        <v>0.91759999999999997</v>
      </c>
      <c r="U130" s="4">
        <f t="shared" si="11"/>
        <v>-94618.479999999865</v>
      </c>
      <c r="V130" s="6">
        <f t="shared" si="12"/>
        <v>1.1879999999999999</v>
      </c>
    </row>
    <row r="131" spans="1:22" x14ac:dyDescent="0.2">
      <c r="A131">
        <f>IF(AND(ABS(Q131)&gt;Input!$A$8,ABS(1-R131)&gt;Input!$A$9),MAX($A$3:A130)+1,"")</f>
        <v>55</v>
      </c>
      <c r="B131">
        <f>IF(AND(ABS(S131)&gt;Input!$B$8,ABS(1-T131)&gt;Input!$B$9),MAX($B$3:B130)+1,"")</f>
        <v>43</v>
      </c>
      <c r="C131">
        <f>IF(AND(ABS(U131)&gt;Input!$C$8,ABS(1-V131)&gt;Input!$C$9),MAX($C$3:C130)+1,"")</f>
        <v>62</v>
      </c>
      <c r="D131">
        <f>IF((MAX($D$3:$D130)+1)&gt;Data!$D$1,"",MAX($D$3:$D130)+1)</f>
        <v>128</v>
      </c>
      <c r="E131" s="14" t="str">
        <f>IF(D131="",0,VLOOKUP($D131,Data!$D$4:$R$2000,Data!E$2-3,FALSE))</f>
        <v>A</v>
      </c>
      <c r="F131" s="14" t="str">
        <f>IF(D131="",0,VLOOKUP($D131,Data!$D$4:$R$2000,Data!F$2-3,FALSE))</f>
        <v>GENERAL FUND</v>
      </c>
      <c r="G131" s="14" t="str">
        <f>IF(D131="",0,VLOOKUP($D131,Data!$D$4:$R$2000,Data!G$2-3,FALSE))</f>
        <v>6055</v>
      </c>
      <c r="H131" s="14" t="str">
        <f>IF(D131="",0,VLOOKUP($D131,Data!$D$4:$R$2000,Data!H$2-3,FALSE))</f>
        <v>DAY CARE</v>
      </c>
      <c r="I131" s="14" t="str">
        <f>IF(D131="",0,VLOOKUP($D131,Data!$D$4:$R$2000,Data!I$2-3,FALSE))</f>
        <v>4000</v>
      </c>
      <c r="J131" s="14" t="str">
        <f>IF(D131="",0,VLOOKUP($D131,Data!$D$4:$R$2000,Data!J$2-3,FALSE))</f>
        <v>CONTRACTUAL EXPENSES</v>
      </c>
      <c r="K131" s="15">
        <f>IF(D131="",0,SUMIFS(Data!M:M,Data!$G:$G,'Data (2)'!$G131,Data!$I:$I,'Data (2)'!$I131))</f>
        <v>400000</v>
      </c>
      <c r="L131" s="15">
        <f>IF(D131="",0,SUMIFS(Data!N:N,Data!$G:$G,'Data (2)'!$G131,Data!$I:$I,'Data (2)'!$I131))</f>
        <v>400000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254501.64</v>
      </c>
      <c r="O131" s="15">
        <f>IF(D131="",0,SUMIFS(Data!Q:Q,Data!$G:$G,'Data (2)'!$G131,Data!$I:$I,'Data (2)'!$I131))</f>
        <v>254501.64</v>
      </c>
      <c r="P131" s="15">
        <f>IF(D131="",0,SUMIFS(Data!R:R,Data!$G:$G,'Data (2)'!$G131,Data!$I:$I,'Data (2)'!$I131))</f>
        <v>400000</v>
      </c>
      <c r="Q131" s="4">
        <f t="shared" si="7"/>
        <v>145498.35999999999</v>
      </c>
      <c r="R131" s="6">
        <f t="shared" si="8"/>
        <v>0.63629999999999998</v>
      </c>
      <c r="S131" s="4">
        <f t="shared" si="9"/>
        <v>145498.35999999999</v>
      </c>
      <c r="T131" s="6">
        <f t="shared" si="10"/>
        <v>0.63629999999999998</v>
      </c>
      <c r="U131" s="4">
        <f t="shared" si="11"/>
        <v>145498.35999999999</v>
      </c>
      <c r="V131" s="6">
        <f t="shared" si="12"/>
        <v>0.63629999999999998</v>
      </c>
    </row>
    <row r="132" spans="1:22" x14ac:dyDescent="0.2">
      <c r="A132" t="str">
        <f>IF(AND(ABS(Q132)&gt;Input!$A$8,ABS(1-R132)&gt;Input!$A$9),MAX($A$3:A131)+1,"")</f>
        <v/>
      </c>
      <c r="B132">
        <f>IF(AND(ABS(S132)&gt;Input!$B$8,ABS(1-T132)&gt;Input!$B$9),MAX($B$3:B131)+1,"")</f>
        <v>44</v>
      </c>
      <c r="C132" t="str">
        <f>IF(AND(ABS(U132)&gt;Input!$C$8,ABS(1-V132)&gt;Input!$C$9),MAX($C$3:C131)+1,"")</f>
        <v/>
      </c>
      <c r="D132">
        <f>IF((MAX($D$3:$D131)+1)&gt;Data!$D$1,"",MAX($D$3:$D131)+1)</f>
        <v>129</v>
      </c>
      <c r="E132" s="14" t="str">
        <f>IF(D132="",0,VLOOKUP($D132,Data!$D$4:$R$2000,Data!E$2-3,FALSE))</f>
        <v>A</v>
      </c>
      <c r="F132" s="14" t="str">
        <f>IF(D132="",0,VLOOKUP($D132,Data!$D$4:$R$2000,Data!F$2-3,FALSE))</f>
        <v>GENERAL FUND</v>
      </c>
      <c r="G132" s="14" t="str">
        <f>IF(D132="",0,VLOOKUP($D132,Data!$D$4:$R$2000,Data!G$2-3,FALSE))</f>
        <v>6070</v>
      </c>
      <c r="H132" s="14" t="str">
        <f>IF(D132="",0,VLOOKUP($D132,Data!$D$4:$R$2000,Data!H$2-3,FALSE))</f>
        <v>SERVICES FOR RECIPIENTS</v>
      </c>
      <c r="I132" s="14" t="str">
        <f>IF(D132="",0,VLOOKUP($D132,Data!$D$4:$R$2000,Data!I$2-3,FALSE))</f>
        <v>4000</v>
      </c>
      <c r="J132" s="14" t="str">
        <f>IF(D132="",0,VLOOKUP($D132,Data!$D$4:$R$2000,Data!J$2-3,FALSE))</f>
        <v>CONTRACTUAL EXPENSES</v>
      </c>
      <c r="K132" s="15">
        <f>IF(D132="",0,SUMIFS(Data!M:M,Data!$G:$G,'Data (2)'!$G132,Data!$I:$I,'Data (2)'!$I132))</f>
        <v>1263521</v>
      </c>
      <c r="L132" s="15">
        <f>IF(D132="",0,SUMIFS(Data!N:N,Data!$G:$G,'Data (2)'!$G132,Data!$I:$I,'Data (2)'!$I132))</f>
        <v>1347336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1261481.27</v>
      </c>
      <c r="O132" s="15">
        <f>IF(D132="",0,SUMIFS(Data!Q:Q,Data!$G:$G,'Data (2)'!$G132,Data!$I:$I,'Data (2)'!$I132))</f>
        <v>1261481.27</v>
      </c>
      <c r="P132" s="15">
        <f>IF(D132="",0,SUMIFS(Data!R:R,Data!$G:$G,'Data (2)'!$G132,Data!$I:$I,'Data (2)'!$I132))</f>
        <v>1265913</v>
      </c>
      <c r="Q132" s="4">
        <f t="shared" si="7"/>
        <v>2039.7299999999814</v>
      </c>
      <c r="R132" s="6">
        <f t="shared" si="8"/>
        <v>0.99839999999999995</v>
      </c>
      <c r="S132" s="4">
        <f t="shared" si="9"/>
        <v>85854.729999999981</v>
      </c>
      <c r="T132" s="6">
        <f t="shared" si="10"/>
        <v>0.93630000000000002</v>
      </c>
      <c r="U132" s="4">
        <f t="shared" si="11"/>
        <v>4431.7299999999814</v>
      </c>
      <c r="V132" s="6">
        <f t="shared" si="12"/>
        <v>0.99650000000000005</v>
      </c>
    </row>
    <row r="133" spans="1:22" x14ac:dyDescent="0.2">
      <c r="A133">
        <f>IF(AND(ABS(Q133)&gt;Input!$A$8,ABS(1-R133)&gt;Input!$A$9),MAX($A$3:A132)+1,"")</f>
        <v>56</v>
      </c>
      <c r="B133" t="str">
        <f>IF(AND(ABS(S133)&gt;Input!$B$8,ABS(1-T133)&gt;Input!$B$9),MAX($B$3:B132)+1,"")</f>
        <v/>
      </c>
      <c r="C133">
        <f>IF(AND(ABS(U133)&gt;Input!$C$8,ABS(1-V133)&gt;Input!$C$9),MAX($C$3:C132)+1,"")</f>
        <v>63</v>
      </c>
      <c r="D133">
        <f>IF((MAX($D$3:$D132)+1)&gt;Data!$D$1,"",MAX($D$3:$D132)+1)</f>
        <v>130</v>
      </c>
      <c r="E133" s="14" t="str">
        <f>IF(D133="",0,VLOOKUP($D133,Data!$D$4:$R$2000,Data!E$2-3,FALSE))</f>
        <v>A</v>
      </c>
      <c r="F133" s="14" t="str">
        <f>IF(D133="",0,VLOOKUP($D133,Data!$D$4:$R$2000,Data!F$2-3,FALSE))</f>
        <v>GENERAL FUND</v>
      </c>
      <c r="G133" s="14" t="str">
        <f>IF(D133="",0,VLOOKUP($D133,Data!$D$4:$R$2000,Data!G$2-3,FALSE))</f>
        <v>6101</v>
      </c>
      <c r="H133" s="14" t="str">
        <f>IF(D133="",0,VLOOKUP($D133,Data!$D$4:$R$2000,Data!H$2-3,FALSE))</f>
        <v>MEDICAL ASSISTANCE - DSS</v>
      </c>
      <c r="I133" s="14" t="str">
        <f>IF(D133="",0,VLOOKUP($D133,Data!$D$4:$R$2000,Data!I$2-3,FALSE))</f>
        <v>4000</v>
      </c>
      <c r="J133" s="14" t="str">
        <f>IF(D133="",0,VLOOKUP($D133,Data!$D$4:$R$2000,Data!J$2-3,FALSE))</f>
        <v>CONTRACTUAL EXPENSES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24203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24290.799999999999</v>
      </c>
      <c r="O133" s="15">
        <f>IF(D133="",0,SUMIFS(Data!Q:Q,Data!$G:$G,'Data (2)'!$G133,Data!$I:$I,'Data (2)'!$I133))</f>
        <v>24290.799999999999</v>
      </c>
      <c r="P133" s="15">
        <f>IF(D133="",0,SUMIFS(Data!R:R,Data!$G:$G,'Data (2)'!$G133,Data!$I:$I,'Data (2)'!$I133))</f>
        <v>0</v>
      </c>
      <c r="Q133" s="4">
        <f t="shared" ref="Q133:Q196" si="13">K133-M133-O133</f>
        <v>-24290.799999999999</v>
      </c>
      <c r="R133" s="6">
        <f t="shared" ref="R133:R196" si="14">IF(K133=0,0,ROUND((M133+O133)/K133,4))</f>
        <v>0</v>
      </c>
      <c r="S133" s="4">
        <f t="shared" ref="S133:S196" si="15">L133-M133-O133</f>
        <v>-87.799999999999272</v>
      </c>
      <c r="T133" s="6">
        <f t="shared" ref="T133:T196" si="16">IF(L133=0,0,ROUND((M133+O133)/L133,4))</f>
        <v>1.0036</v>
      </c>
      <c r="U133" s="4">
        <f t="shared" ref="U133:U196" si="17">P133-M133-O133</f>
        <v>-24290.799999999999</v>
      </c>
      <c r="V133" s="6">
        <f t="shared" ref="V133:V196" si="18">IF(P133=0,0,ROUND((M133+O133)/P133,4))</f>
        <v>0</v>
      </c>
    </row>
    <row r="134" spans="1:22" x14ac:dyDescent="0.2">
      <c r="A134">
        <f>IF(AND(ABS(Q134)&gt;Input!$A$8,ABS(1-R134)&gt;Input!$A$9),MAX($A$3:A133)+1,"")</f>
        <v>57</v>
      </c>
      <c r="B134" t="str">
        <f>IF(AND(ABS(S134)&gt;Input!$B$8,ABS(1-T134)&gt;Input!$B$9),MAX($B$3:B133)+1,"")</f>
        <v/>
      </c>
      <c r="C134">
        <f>IF(AND(ABS(U134)&gt;Input!$C$8,ABS(1-V134)&gt;Input!$C$9),MAX($C$3:C133)+1,"")</f>
        <v>64</v>
      </c>
      <c r="D134">
        <f>IF((MAX($D$3:$D133)+1)&gt;Data!$D$1,"",MAX($D$3:$D133)+1)</f>
        <v>131</v>
      </c>
      <c r="E134" s="14" t="str">
        <f>IF(D134="",0,VLOOKUP($D134,Data!$D$4:$R$2000,Data!E$2-3,FALSE))</f>
        <v>A</v>
      </c>
      <c r="F134" s="14" t="str">
        <f>IF(D134="",0,VLOOKUP($D134,Data!$D$4:$R$2000,Data!F$2-3,FALSE))</f>
        <v>GENERAL FUND</v>
      </c>
      <c r="G134" s="14" t="str">
        <f>IF(D134="",0,VLOOKUP($D134,Data!$D$4:$R$2000,Data!G$2-3,FALSE))</f>
        <v>6102</v>
      </c>
      <c r="H134" s="14" t="str">
        <f>IF(D134="",0,VLOOKUP($D134,Data!$D$4:$R$2000,Data!H$2-3,FALSE))</f>
        <v>MEDICAL ASSISTANCE - MMIS</v>
      </c>
      <c r="I134" s="14" t="str">
        <f>IF(D134="",0,VLOOKUP($D134,Data!$D$4:$R$2000,Data!I$2-3,FALSE))</f>
        <v>4000</v>
      </c>
      <c r="J134" s="14" t="str">
        <f>IF(D134="",0,VLOOKUP($D134,Data!$D$4:$R$2000,Data!J$2-3,FALSE))</f>
        <v>CONTRACTUAL EXPENSES</v>
      </c>
      <c r="K134" s="15">
        <f>IF(D134="",0,SUMIFS(Data!M:M,Data!$G:$G,'Data (2)'!$G134,Data!$I:$I,'Data (2)'!$I134))</f>
        <v>5518136</v>
      </c>
      <c r="L134" s="15">
        <f>IF(D134="",0,SUMIFS(Data!N:N,Data!$G:$G,'Data (2)'!$G134,Data!$I:$I,'Data (2)'!$I134))</f>
        <v>5481136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5480423</v>
      </c>
      <c r="O134" s="15">
        <f>IF(D134="",0,SUMIFS(Data!Q:Q,Data!$G:$G,'Data (2)'!$G134,Data!$I:$I,'Data (2)'!$I134))</f>
        <v>5480423</v>
      </c>
      <c r="P134" s="15">
        <f>IF(D134="",0,SUMIFS(Data!R:R,Data!$G:$G,'Data (2)'!$G134,Data!$I:$I,'Data (2)'!$I134))</f>
        <v>5518136</v>
      </c>
      <c r="Q134" s="4">
        <f t="shared" si="13"/>
        <v>37713</v>
      </c>
      <c r="R134" s="6">
        <f t="shared" si="14"/>
        <v>0.99319999999999997</v>
      </c>
      <c r="S134" s="4">
        <f t="shared" si="15"/>
        <v>713</v>
      </c>
      <c r="T134" s="6">
        <f t="shared" si="16"/>
        <v>0.99990000000000001</v>
      </c>
      <c r="U134" s="4">
        <f t="shared" si="17"/>
        <v>37713</v>
      </c>
      <c r="V134" s="6">
        <f t="shared" si="18"/>
        <v>0.99319999999999997</v>
      </c>
    </row>
    <row r="135" spans="1:22" x14ac:dyDescent="0.2">
      <c r="A135">
        <f>IF(AND(ABS(Q135)&gt;Input!$A$8,ABS(1-R135)&gt;Input!$A$9),MAX($A$3:A134)+1,"")</f>
        <v>58</v>
      </c>
      <c r="B135">
        <f>IF(AND(ABS(S135)&gt;Input!$B$8,ABS(1-T135)&gt;Input!$B$9),MAX($B$3:B134)+1,"")</f>
        <v>45</v>
      </c>
      <c r="C135">
        <f>IF(AND(ABS(U135)&gt;Input!$C$8,ABS(1-V135)&gt;Input!$C$9),MAX($C$3:C134)+1,"")</f>
        <v>65</v>
      </c>
      <c r="D135">
        <f>IF((MAX($D$3:$D134)+1)&gt;Data!$D$1,"",MAX($D$3:$D134)+1)</f>
        <v>132</v>
      </c>
      <c r="E135" s="14" t="str">
        <f>IF(D135="",0,VLOOKUP($D135,Data!$D$4:$R$2000,Data!E$2-3,FALSE))</f>
        <v>A</v>
      </c>
      <c r="F135" s="14" t="str">
        <f>IF(D135="",0,VLOOKUP($D135,Data!$D$4:$R$2000,Data!F$2-3,FALSE))</f>
        <v>GENERAL FUND</v>
      </c>
      <c r="G135" s="14" t="str">
        <f>IF(D135="",0,VLOOKUP($D135,Data!$D$4:$R$2000,Data!G$2-3,FALSE))</f>
        <v>6109</v>
      </c>
      <c r="H135" s="14" t="str">
        <f>IF(D135="",0,VLOOKUP($D135,Data!$D$4:$R$2000,Data!H$2-3,FALSE))</f>
        <v>TEMP ASSISTANCE NEEDY FAMILY</v>
      </c>
      <c r="I135" s="14" t="str">
        <f>IF(D135="",0,VLOOKUP($D135,Data!$D$4:$R$2000,Data!I$2-3,FALSE))</f>
        <v>4000</v>
      </c>
      <c r="J135" s="14" t="str">
        <f>IF(D135="",0,VLOOKUP($D135,Data!$D$4:$R$2000,Data!J$2-3,FALSE))</f>
        <v>CONTRACTUAL EXPENSES</v>
      </c>
      <c r="K135" s="15">
        <f>IF(D135="",0,SUMIFS(Data!M:M,Data!$G:$G,'Data (2)'!$G135,Data!$I:$I,'Data (2)'!$I135))</f>
        <v>2700000</v>
      </c>
      <c r="L135" s="15">
        <f>IF(D135="",0,SUMIFS(Data!N:N,Data!$G:$G,'Data (2)'!$G135,Data!$I:$I,'Data (2)'!$I135))</f>
        <v>2700000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2720306.11</v>
      </c>
      <c r="O135" s="15">
        <f>IF(D135="",0,SUMIFS(Data!Q:Q,Data!$G:$G,'Data (2)'!$G135,Data!$I:$I,'Data (2)'!$I135))</f>
        <v>2720306.11</v>
      </c>
      <c r="P135" s="15">
        <f>IF(D135="",0,SUMIFS(Data!R:R,Data!$G:$G,'Data (2)'!$G135,Data!$I:$I,'Data (2)'!$I135))</f>
        <v>2700000</v>
      </c>
      <c r="Q135" s="4">
        <f t="shared" si="13"/>
        <v>-20306.10999999987</v>
      </c>
      <c r="R135" s="6">
        <f t="shared" si="14"/>
        <v>1.0075000000000001</v>
      </c>
      <c r="S135" s="4">
        <f t="shared" si="15"/>
        <v>-20306.10999999987</v>
      </c>
      <c r="T135" s="6">
        <f t="shared" si="16"/>
        <v>1.0075000000000001</v>
      </c>
      <c r="U135" s="4">
        <f t="shared" si="17"/>
        <v>-20306.10999999987</v>
      </c>
      <c r="V135" s="6">
        <f t="shared" si="18"/>
        <v>1.0075000000000001</v>
      </c>
    </row>
    <row r="136" spans="1:22" x14ac:dyDescent="0.2">
      <c r="A136">
        <f>IF(AND(ABS(Q136)&gt;Input!$A$8,ABS(1-R136)&gt;Input!$A$9),MAX($A$3:A135)+1,"")</f>
        <v>59</v>
      </c>
      <c r="B136">
        <f>IF(AND(ABS(S136)&gt;Input!$B$8,ABS(1-T136)&gt;Input!$B$9),MAX($B$3:B135)+1,"")</f>
        <v>46</v>
      </c>
      <c r="C136">
        <f>IF(AND(ABS(U136)&gt;Input!$C$8,ABS(1-V136)&gt;Input!$C$9),MAX($C$3:C135)+1,"")</f>
        <v>66</v>
      </c>
      <c r="D136">
        <f>IF((MAX($D$3:$D135)+1)&gt;Data!$D$1,"",MAX($D$3:$D135)+1)</f>
        <v>133</v>
      </c>
      <c r="E136" s="14" t="str">
        <f>IF(D136="",0,VLOOKUP($D136,Data!$D$4:$R$2000,Data!E$2-3,FALSE))</f>
        <v>A</v>
      </c>
      <c r="F136" s="14" t="str">
        <f>IF(D136="",0,VLOOKUP($D136,Data!$D$4:$R$2000,Data!F$2-3,FALSE))</f>
        <v>GENERAL FUND</v>
      </c>
      <c r="G136" s="14" t="str">
        <f>IF(D136="",0,VLOOKUP($D136,Data!$D$4:$R$2000,Data!G$2-3,FALSE))</f>
        <v>6119</v>
      </c>
      <c r="H136" s="14" t="str">
        <f>IF(D136="",0,VLOOKUP($D136,Data!$D$4:$R$2000,Data!H$2-3,FALSE))</f>
        <v>FOSTER CARE - RM &amp; BOARD</v>
      </c>
      <c r="I136" s="14" t="str">
        <f>IF(D136="",0,VLOOKUP($D136,Data!$D$4:$R$2000,Data!I$2-3,FALSE))</f>
        <v>4000</v>
      </c>
      <c r="J136" s="14" t="str">
        <f>IF(D136="",0,VLOOKUP($D136,Data!$D$4:$R$2000,Data!J$2-3,FALSE))</f>
        <v>CONTRACTUAL EXPENSES</v>
      </c>
      <c r="K136" s="15">
        <f>IF(D136="",0,SUMIFS(Data!M:M,Data!$G:$G,'Data (2)'!$G136,Data!$I:$I,'Data (2)'!$I136))</f>
        <v>1773000</v>
      </c>
      <c r="L136" s="15">
        <f>IF(D136="",0,SUMIFS(Data!N:N,Data!$G:$G,'Data (2)'!$G136,Data!$I:$I,'Data (2)'!$I136))</f>
        <v>1545545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1438821.22</v>
      </c>
      <c r="O136" s="15">
        <f>IF(D136="",0,SUMIFS(Data!Q:Q,Data!$G:$G,'Data (2)'!$G136,Data!$I:$I,'Data (2)'!$I136))</f>
        <v>1438821.22</v>
      </c>
      <c r="P136" s="15">
        <f>IF(D136="",0,SUMIFS(Data!R:R,Data!$G:$G,'Data (2)'!$G136,Data!$I:$I,'Data (2)'!$I136))</f>
        <v>1785000</v>
      </c>
      <c r="Q136" s="4">
        <f t="shared" si="13"/>
        <v>334178.78000000003</v>
      </c>
      <c r="R136" s="6">
        <f t="shared" si="14"/>
        <v>0.8115</v>
      </c>
      <c r="S136" s="4">
        <f t="shared" si="15"/>
        <v>106723.78000000003</v>
      </c>
      <c r="T136" s="6">
        <f t="shared" si="16"/>
        <v>0.93089999999999995</v>
      </c>
      <c r="U136" s="4">
        <f t="shared" si="17"/>
        <v>346178.78</v>
      </c>
      <c r="V136" s="6">
        <f t="shared" si="18"/>
        <v>0.80610000000000004</v>
      </c>
    </row>
    <row r="137" spans="1:22" x14ac:dyDescent="0.2">
      <c r="A137">
        <f>IF(AND(ABS(Q137)&gt;Input!$A$8,ABS(1-R137)&gt;Input!$A$9),MAX($A$3:A136)+1,"")</f>
        <v>60</v>
      </c>
      <c r="B137" t="str">
        <f>IF(AND(ABS(S137)&gt;Input!$B$8,ABS(1-T137)&gt;Input!$B$9),MAX($B$3:B136)+1,"")</f>
        <v/>
      </c>
      <c r="C137">
        <f>IF(AND(ABS(U137)&gt;Input!$C$8,ABS(1-V137)&gt;Input!$C$9),MAX($C$3:C136)+1,"")</f>
        <v>67</v>
      </c>
      <c r="D137">
        <f>IF((MAX($D$3:$D136)+1)&gt;Data!$D$1,"",MAX($D$3:$D136)+1)</f>
        <v>134</v>
      </c>
      <c r="E137" s="14" t="str">
        <f>IF(D137="",0,VLOOKUP($D137,Data!$D$4:$R$2000,Data!E$2-3,FALSE))</f>
        <v>A</v>
      </c>
      <c r="F137" s="14" t="str">
        <f>IF(D137="",0,VLOOKUP($D137,Data!$D$4:$R$2000,Data!F$2-3,FALSE))</f>
        <v>GENERAL FUND</v>
      </c>
      <c r="G137" s="14" t="str">
        <f>IF(D137="",0,VLOOKUP($D137,Data!$D$4:$R$2000,Data!G$2-3,FALSE))</f>
        <v>6123</v>
      </c>
      <c r="H137" s="14" t="str">
        <f>IF(D137="",0,VLOOKUP($D137,Data!$D$4:$R$2000,Data!H$2-3,FALSE))</f>
        <v>JUVENILE DEL. FOSTER CARE</v>
      </c>
      <c r="I137" s="14" t="str">
        <f>IF(D137="",0,VLOOKUP($D137,Data!$D$4:$R$2000,Data!I$2-3,FALSE))</f>
        <v>4000</v>
      </c>
      <c r="J137" s="14" t="str">
        <f>IF(D137="",0,VLOOKUP($D137,Data!$D$4:$R$2000,Data!J$2-3,FALSE))</f>
        <v>CONTRACTUAL EXPENSES</v>
      </c>
      <c r="K137" s="15">
        <f>IF(D137="",0,SUMIFS(Data!M:M,Data!$G:$G,'Data (2)'!$G137,Data!$I:$I,'Data (2)'!$I137))</f>
        <v>102000</v>
      </c>
      <c r="L137" s="15">
        <f>IF(D137="",0,SUMIFS(Data!N:N,Data!$G:$G,'Data (2)'!$G137,Data!$I:$I,'Data (2)'!$I137))</f>
        <v>218000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225429.33</v>
      </c>
      <c r="O137" s="15">
        <f>IF(D137="",0,SUMIFS(Data!Q:Q,Data!$G:$G,'Data (2)'!$G137,Data!$I:$I,'Data (2)'!$I137))</f>
        <v>225429.33</v>
      </c>
      <c r="P137" s="15">
        <f>IF(D137="",0,SUMIFS(Data!R:R,Data!$G:$G,'Data (2)'!$G137,Data!$I:$I,'Data (2)'!$I137))</f>
        <v>102000</v>
      </c>
      <c r="Q137" s="4">
        <f t="shared" si="13"/>
        <v>-123429.32999999999</v>
      </c>
      <c r="R137" s="6">
        <f t="shared" si="14"/>
        <v>2.2101000000000002</v>
      </c>
      <c r="S137" s="4">
        <f t="shared" si="15"/>
        <v>-7429.3299999999872</v>
      </c>
      <c r="T137" s="6">
        <f t="shared" si="16"/>
        <v>1.0341</v>
      </c>
      <c r="U137" s="4">
        <f t="shared" si="17"/>
        <v>-123429.32999999999</v>
      </c>
      <c r="V137" s="6">
        <f t="shared" si="18"/>
        <v>2.2101000000000002</v>
      </c>
    </row>
    <row r="138" spans="1:22" x14ac:dyDescent="0.2">
      <c r="A138">
        <f>IF(AND(ABS(Q138)&gt;Input!$A$8,ABS(1-R138)&gt;Input!$A$9),MAX($A$3:A137)+1,"")</f>
        <v>61</v>
      </c>
      <c r="B138">
        <f>IF(AND(ABS(S138)&gt;Input!$B$8,ABS(1-T138)&gt;Input!$B$9),MAX($B$3:B137)+1,"")</f>
        <v>47</v>
      </c>
      <c r="C138">
        <f>IF(AND(ABS(U138)&gt;Input!$C$8,ABS(1-V138)&gt;Input!$C$9),MAX($C$3:C137)+1,"")</f>
        <v>68</v>
      </c>
      <c r="D138">
        <f>IF((MAX($D$3:$D137)+1)&gt;Data!$D$1,"",MAX($D$3:$D137)+1)</f>
        <v>135</v>
      </c>
      <c r="E138" s="14" t="str">
        <f>IF(D138="",0,VLOOKUP($D138,Data!$D$4:$R$2000,Data!E$2-3,FALSE))</f>
        <v>A</v>
      </c>
      <c r="F138" s="14" t="str">
        <f>IF(D138="",0,VLOOKUP($D138,Data!$D$4:$R$2000,Data!F$2-3,FALSE))</f>
        <v>GENERAL FUND</v>
      </c>
      <c r="G138" s="14" t="str">
        <f>IF(D138="",0,VLOOKUP($D138,Data!$D$4:$R$2000,Data!G$2-3,FALSE))</f>
        <v>6129</v>
      </c>
      <c r="H138" s="14" t="str">
        <f>IF(D138="",0,VLOOKUP($D138,Data!$D$4:$R$2000,Data!H$2-3,FALSE))</f>
        <v>STATE TRAINING SCHOOL</v>
      </c>
      <c r="I138" s="14" t="str">
        <f>IF(D138="",0,VLOOKUP($D138,Data!$D$4:$R$2000,Data!I$2-3,FALSE))</f>
        <v>4000</v>
      </c>
      <c r="J138" s="14" t="str">
        <f>IF(D138="",0,VLOOKUP($D138,Data!$D$4:$R$2000,Data!J$2-3,FALSE))</f>
        <v>CONTRACTUAL EXPENSES</v>
      </c>
      <c r="K138" s="15">
        <f>IF(D138="",0,SUMIFS(Data!M:M,Data!$G:$G,'Data (2)'!$G138,Data!$I:$I,'Data (2)'!$I138))</f>
        <v>200000</v>
      </c>
      <c r="L138" s="15">
        <f>IF(D138="",0,SUMIFS(Data!N:N,Data!$G:$G,'Data (2)'!$G138,Data!$I:$I,'Data (2)'!$I138))</f>
        <v>200000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54970.94</v>
      </c>
      <c r="O138" s="15">
        <f>IF(D138="",0,SUMIFS(Data!Q:Q,Data!$G:$G,'Data (2)'!$G138,Data!$I:$I,'Data (2)'!$I138))</f>
        <v>54970.94</v>
      </c>
      <c r="P138" s="15">
        <f>IF(D138="",0,SUMIFS(Data!R:R,Data!$G:$G,'Data (2)'!$G138,Data!$I:$I,'Data (2)'!$I138))</f>
        <v>300000</v>
      </c>
      <c r="Q138" s="4">
        <f t="shared" si="13"/>
        <v>145029.06</v>
      </c>
      <c r="R138" s="6">
        <f t="shared" si="14"/>
        <v>0.27489999999999998</v>
      </c>
      <c r="S138" s="4">
        <f t="shared" si="15"/>
        <v>145029.06</v>
      </c>
      <c r="T138" s="6">
        <f t="shared" si="16"/>
        <v>0.27489999999999998</v>
      </c>
      <c r="U138" s="4">
        <f t="shared" si="17"/>
        <v>245029.06</v>
      </c>
      <c r="V138" s="6">
        <f t="shared" si="18"/>
        <v>0.1832</v>
      </c>
    </row>
    <row r="139" spans="1:22" x14ac:dyDescent="0.2">
      <c r="A139">
        <f>IF(AND(ABS(Q139)&gt;Input!$A$8,ABS(1-R139)&gt;Input!$A$9),MAX($A$3:A138)+1,"")</f>
        <v>62</v>
      </c>
      <c r="B139">
        <f>IF(AND(ABS(S139)&gt;Input!$B$8,ABS(1-T139)&gt;Input!$B$9),MAX($B$3:B138)+1,"")</f>
        <v>48</v>
      </c>
      <c r="C139">
        <f>IF(AND(ABS(U139)&gt;Input!$C$8,ABS(1-V139)&gt;Input!$C$9),MAX($C$3:C138)+1,"")</f>
        <v>69</v>
      </c>
      <c r="D139">
        <f>IF((MAX($D$3:$D138)+1)&gt;Data!$D$1,"",MAX($D$3:$D138)+1)</f>
        <v>136</v>
      </c>
      <c r="E139" s="14" t="str">
        <f>IF(D139="",0,VLOOKUP($D139,Data!$D$4:$R$2000,Data!E$2-3,FALSE))</f>
        <v>A</v>
      </c>
      <c r="F139" s="14" t="str">
        <f>IF(D139="",0,VLOOKUP($D139,Data!$D$4:$R$2000,Data!F$2-3,FALSE))</f>
        <v>GENERAL FUND</v>
      </c>
      <c r="G139" s="14" t="str">
        <f>IF(D139="",0,VLOOKUP($D139,Data!$D$4:$R$2000,Data!G$2-3,FALSE))</f>
        <v>6140</v>
      </c>
      <c r="H139" s="14" t="str">
        <f>IF(D139="",0,VLOOKUP($D139,Data!$D$4:$R$2000,Data!H$2-3,FALSE))</f>
        <v>SAFETY NET PROGRAM</v>
      </c>
      <c r="I139" s="14" t="str">
        <f>IF(D139="",0,VLOOKUP($D139,Data!$D$4:$R$2000,Data!I$2-3,FALSE))</f>
        <v>4000</v>
      </c>
      <c r="J139" s="14" t="str">
        <f>IF(D139="",0,VLOOKUP($D139,Data!$D$4:$R$2000,Data!J$2-3,FALSE))</f>
        <v>CONTRACTUAL EXPENSES</v>
      </c>
      <c r="K139" s="15">
        <f>IF(D139="",0,SUMIFS(Data!M:M,Data!$G:$G,'Data (2)'!$G139,Data!$I:$I,'Data (2)'!$I139))</f>
        <v>750000</v>
      </c>
      <c r="L139" s="15">
        <f>IF(D139="",0,SUMIFS(Data!N:N,Data!$G:$G,'Data (2)'!$G139,Data!$I:$I,'Data (2)'!$I139))</f>
        <v>750000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581508.28</v>
      </c>
      <c r="O139" s="15">
        <f>IF(D139="",0,SUMIFS(Data!Q:Q,Data!$G:$G,'Data (2)'!$G139,Data!$I:$I,'Data (2)'!$I139))</f>
        <v>581508.28</v>
      </c>
      <c r="P139" s="15">
        <f>IF(D139="",0,SUMIFS(Data!R:R,Data!$G:$G,'Data (2)'!$G139,Data!$I:$I,'Data (2)'!$I139))</f>
        <v>750000</v>
      </c>
      <c r="Q139" s="4">
        <f t="shared" si="13"/>
        <v>168491.71999999997</v>
      </c>
      <c r="R139" s="6">
        <f t="shared" si="14"/>
        <v>0.77529999999999999</v>
      </c>
      <c r="S139" s="4">
        <f t="shared" si="15"/>
        <v>168491.71999999997</v>
      </c>
      <c r="T139" s="6">
        <f t="shared" si="16"/>
        <v>0.77529999999999999</v>
      </c>
      <c r="U139" s="4">
        <f t="shared" si="17"/>
        <v>168491.71999999997</v>
      </c>
      <c r="V139" s="6">
        <f t="shared" si="18"/>
        <v>0.77529999999999999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>
        <f>IF((MAX($D$3:$D139)+1)&gt;Data!$D$1,"",MAX($D$3:$D139)+1)</f>
        <v>137</v>
      </c>
      <c r="E140" s="14" t="str">
        <f>IF(D140="",0,VLOOKUP($D140,Data!$D$4:$R$2000,Data!E$2-3,FALSE))</f>
        <v>A</v>
      </c>
      <c r="F140" s="14" t="str">
        <f>IF(D140="",0,VLOOKUP($D140,Data!$D$4:$R$2000,Data!F$2-3,FALSE))</f>
        <v>GENERAL FUND</v>
      </c>
      <c r="G140" s="14" t="str">
        <f>IF(D140="",0,VLOOKUP($D140,Data!$D$4:$R$2000,Data!G$2-3,FALSE))</f>
        <v>6141</v>
      </c>
      <c r="H140" s="14" t="str">
        <f>IF(D140="",0,VLOOKUP($D140,Data!$D$4:$R$2000,Data!H$2-3,FALSE))</f>
        <v>HEAP</v>
      </c>
      <c r="I140" s="14" t="str">
        <f>IF(D140="",0,VLOOKUP($D140,Data!$D$4:$R$2000,Data!I$2-3,FALSE))</f>
        <v>4000</v>
      </c>
      <c r="J140" s="14" t="str">
        <f>IF(D140="",0,VLOOKUP($D140,Data!$D$4:$R$2000,Data!J$2-3,FALSE))</f>
        <v>CONTRACTUAL EXPENSES</v>
      </c>
      <c r="K140" s="15">
        <f>IF(D140="",0,SUMIFS(Data!M:M,Data!$G:$G,'Data (2)'!$G140,Data!$I:$I,'Data (2)'!$I140))</f>
        <v>45000</v>
      </c>
      <c r="L140" s="15">
        <f>IF(D140="",0,SUMIFS(Data!N:N,Data!$G:$G,'Data (2)'!$G140,Data!$I:$I,'Data (2)'!$I140))</f>
        <v>45000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44756.959999999999</v>
      </c>
      <c r="O140" s="15">
        <f>IF(D140="",0,SUMIFS(Data!Q:Q,Data!$G:$G,'Data (2)'!$G140,Data!$I:$I,'Data (2)'!$I140))</f>
        <v>44756.959999999999</v>
      </c>
      <c r="P140" s="15">
        <f>IF(D140="",0,SUMIFS(Data!R:R,Data!$G:$G,'Data (2)'!$G140,Data!$I:$I,'Data (2)'!$I140))</f>
        <v>45000</v>
      </c>
      <c r="Q140" s="4">
        <f t="shared" si="13"/>
        <v>243.04000000000087</v>
      </c>
      <c r="R140" s="6">
        <f t="shared" si="14"/>
        <v>0.99460000000000004</v>
      </c>
      <c r="S140" s="4">
        <f t="shared" si="15"/>
        <v>243.04000000000087</v>
      </c>
      <c r="T140" s="6">
        <f t="shared" si="16"/>
        <v>0.99460000000000004</v>
      </c>
      <c r="U140" s="4">
        <f t="shared" si="17"/>
        <v>243.04000000000087</v>
      </c>
      <c r="V140" s="6">
        <f t="shared" si="18"/>
        <v>0.99460000000000004</v>
      </c>
    </row>
    <row r="141" spans="1:22" x14ac:dyDescent="0.2">
      <c r="A141">
        <f>IF(AND(ABS(Q141)&gt;Input!$A$8,ABS(1-R141)&gt;Input!$A$9),MAX($A$3:A140)+1,"")</f>
        <v>63</v>
      </c>
      <c r="B141">
        <f>IF(AND(ABS(S141)&gt;Input!$B$8,ABS(1-T141)&gt;Input!$B$9),MAX($B$3:B140)+1,"")</f>
        <v>49</v>
      </c>
      <c r="C141">
        <f>IF(AND(ABS(U141)&gt;Input!$C$8,ABS(1-V141)&gt;Input!$C$9),MAX($C$3:C140)+1,"")</f>
        <v>70</v>
      </c>
      <c r="D141">
        <f>IF((MAX($D$3:$D140)+1)&gt;Data!$D$1,"",MAX($D$3:$D140)+1)</f>
        <v>138</v>
      </c>
      <c r="E141" s="14" t="str">
        <f>IF(D141="",0,VLOOKUP($D141,Data!$D$4:$R$2000,Data!E$2-3,FALSE))</f>
        <v>A</v>
      </c>
      <c r="F141" s="14" t="str">
        <f>IF(D141="",0,VLOOKUP($D141,Data!$D$4:$R$2000,Data!F$2-3,FALSE))</f>
        <v>GENERAL FUND</v>
      </c>
      <c r="G141" s="14" t="str">
        <f>IF(D141="",0,VLOOKUP($D141,Data!$D$4:$R$2000,Data!G$2-3,FALSE))</f>
        <v>6142</v>
      </c>
      <c r="H141" s="14" t="str">
        <f>IF(D141="",0,VLOOKUP($D141,Data!$D$4:$R$2000,Data!H$2-3,FALSE))</f>
        <v>EMERGENCY ASSISTANCE-ADULTS</v>
      </c>
      <c r="I141" s="14" t="str">
        <f>IF(D141="",0,VLOOKUP($D141,Data!$D$4:$R$2000,Data!I$2-3,FALSE))</f>
        <v>4000</v>
      </c>
      <c r="J141" s="14" t="str">
        <f>IF(D141="",0,VLOOKUP($D141,Data!$D$4:$R$2000,Data!J$2-3,FALSE))</f>
        <v>CONTRACTUAL EXPENSES</v>
      </c>
      <c r="K141" s="15">
        <f>IF(D141="",0,SUMIFS(Data!M:M,Data!$G:$G,'Data (2)'!$G141,Data!$I:$I,'Data (2)'!$I141))</f>
        <v>75000</v>
      </c>
      <c r="L141" s="15">
        <f>IF(D141="",0,SUMIFS(Data!N:N,Data!$G:$G,'Data (2)'!$G141,Data!$I:$I,'Data (2)'!$I141))</f>
        <v>106400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126715.87</v>
      </c>
      <c r="O141" s="15">
        <f>IF(D141="",0,SUMIFS(Data!Q:Q,Data!$G:$G,'Data (2)'!$G141,Data!$I:$I,'Data (2)'!$I141))</f>
        <v>126715.87</v>
      </c>
      <c r="P141" s="15">
        <f>IF(D141="",0,SUMIFS(Data!R:R,Data!$G:$G,'Data (2)'!$G141,Data!$I:$I,'Data (2)'!$I141))</f>
        <v>75000</v>
      </c>
      <c r="Q141" s="4">
        <f t="shared" si="13"/>
        <v>-51715.869999999995</v>
      </c>
      <c r="R141" s="6">
        <f t="shared" si="14"/>
        <v>1.6895</v>
      </c>
      <c r="S141" s="4">
        <f t="shared" si="15"/>
        <v>-20315.869999999995</v>
      </c>
      <c r="T141" s="6">
        <f t="shared" si="16"/>
        <v>1.1909000000000001</v>
      </c>
      <c r="U141" s="4">
        <f t="shared" si="17"/>
        <v>-51715.869999999995</v>
      </c>
      <c r="V141" s="6">
        <f t="shared" si="18"/>
        <v>1.6895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>
        <f>IF((MAX($D$3:$D141)+1)&gt;Data!$D$1,"",MAX($D$3:$D141)+1)</f>
        <v>139</v>
      </c>
      <c r="E142" s="14" t="str">
        <f>IF(D142="",0,VLOOKUP($D142,Data!$D$4:$R$2000,Data!E$2-3,FALSE))</f>
        <v>A</v>
      </c>
      <c r="F142" s="14" t="str">
        <f>IF(D142="",0,VLOOKUP($D142,Data!$D$4:$R$2000,Data!F$2-3,FALSE))</f>
        <v>GENERAL FUND</v>
      </c>
      <c r="G142" s="14" t="str">
        <f>IF(D142="",0,VLOOKUP($D142,Data!$D$4:$R$2000,Data!G$2-3,FALSE))</f>
        <v>6410</v>
      </c>
      <c r="H142" s="14" t="str">
        <f>IF(D142="",0,VLOOKUP($D142,Data!$D$4:$R$2000,Data!H$2-3,FALSE))</f>
        <v>PUBLICITY</v>
      </c>
      <c r="I142" s="14" t="str">
        <f>IF(D142="",0,VLOOKUP($D142,Data!$D$4:$R$2000,Data!I$2-3,FALSE))</f>
        <v>2000</v>
      </c>
      <c r="J142" s="14" t="str">
        <f>IF(D142="",0,VLOOKUP($D142,Data!$D$4:$R$2000,Data!J$2-3,FALSE))</f>
        <v>EQUIPMENT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>
        <f>IF(AND(ABS(Q143)&gt;Input!$A$8,ABS(1-R143)&gt;Input!$A$9),MAX($A$3:A142)+1,"")</f>
        <v>64</v>
      </c>
      <c r="B143" t="str">
        <f>IF(AND(ABS(S143)&gt;Input!$B$8,ABS(1-T143)&gt;Input!$B$9),MAX($B$3:B142)+1,"")</f>
        <v/>
      </c>
      <c r="C143">
        <f>IF(AND(ABS(U143)&gt;Input!$C$8,ABS(1-V143)&gt;Input!$C$9),MAX($C$3:C142)+1,"")</f>
        <v>71</v>
      </c>
      <c r="D143">
        <f>IF((MAX($D$3:$D142)+1)&gt;Data!$D$1,"",MAX($D$3:$D142)+1)</f>
        <v>140</v>
      </c>
      <c r="E143" s="14" t="str">
        <f>IF(D143="",0,VLOOKUP($D143,Data!$D$4:$R$2000,Data!E$2-3,FALSE))</f>
        <v>A</v>
      </c>
      <c r="F143" s="14" t="str">
        <f>IF(D143="",0,VLOOKUP($D143,Data!$D$4:$R$2000,Data!F$2-3,FALSE))</f>
        <v>GENERAL FUND</v>
      </c>
      <c r="G143" s="14" t="str">
        <f>IF(D143="",0,VLOOKUP($D143,Data!$D$4:$R$2000,Data!G$2-3,FALSE))</f>
        <v>6410</v>
      </c>
      <c r="H143" s="14" t="str">
        <f>IF(D143="",0,VLOOKUP($D143,Data!$D$4:$R$2000,Data!H$2-3,FALSE))</f>
        <v>PUBLICITY</v>
      </c>
      <c r="I143" s="14" t="str">
        <f>IF(D143="",0,VLOOKUP($D143,Data!$D$4:$R$2000,Data!I$2-3,FALSE))</f>
        <v>4000</v>
      </c>
      <c r="J143" s="14" t="str">
        <f>IF(D143="",0,VLOOKUP($D143,Data!$D$4:$R$2000,Data!J$2-3,FALSE))</f>
        <v>CONTRACTUAL EXPENSES</v>
      </c>
      <c r="K143" s="15">
        <f>IF(D143="",0,SUMIFS(Data!M:M,Data!$G:$G,'Data (2)'!$G143,Data!$I:$I,'Data (2)'!$I143))</f>
        <v>122850</v>
      </c>
      <c r="L143" s="15">
        <f>IF(D143="",0,SUMIFS(Data!N:N,Data!$G:$G,'Data (2)'!$G143,Data!$I:$I,'Data (2)'!$I143))</f>
        <v>138776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138776</v>
      </c>
      <c r="O143" s="15">
        <f>IF(D143="",0,SUMIFS(Data!Q:Q,Data!$G:$G,'Data (2)'!$G143,Data!$I:$I,'Data (2)'!$I143))</f>
        <v>138776</v>
      </c>
      <c r="P143" s="15">
        <f>IF(D143="",0,SUMIFS(Data!R:R,Data!$G:$G,'Data (2)'!$G143,Data!$I:$I,'Data (2)'!$I143))</f>
        <v>125100</v>
      </c>
      <c r="Q143" s="4">
        <f t="shared" si="13"/>
        <v>-15926</v>
      </c>
      <c r="R143" s="6">
        <f t="shared" si="14"/>
        <v>1.1295999999999999</v>
      </c>
      <c r="S143" s="4">
        <f t="shared" si="15"/>
        <v>0</v>
      </c>
      <c r="T143" s="6">
        <f t="shared" si="16"/>
        <v>1</v>
      </c>
      <c r="U143" s="4">
        <f t="shared" si="17"/>
        <v>-13676</v>
      </c>
      <c r="V143" s="6">
        <f t="shared" si="18"/>
        <v>1.1093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>
        <f>IF((MAX($D$3:$D143)+1)&gt;Data!$D$1,"",MAX($D$3:$D143)+1)</f>
        <v>141</v>
      </c>
      <c r="E144" s="14" t="str">
        <f>IF(D144="",0,VLOOKUP($D144,Data!$D$4:$R$2000,Data!E$2-3,FALSE))</f>
        <v>A</v>
      </c>
      <c r="F144" s="14" t="str">
        <f>IF(D144="",0,VLOOKUP($D144,Data!$D$4:$R$2000,Data!F$2-3,FALSE))</f>
        <v>GENERAL FUND</v>
      </c>
      <c r="G144" s="14" t="str">
        <f>IF(D144="",0,VLOOKUP($D144,Data!$D$4:$R$2000,Data!G$2-3,FALSE))</f>
        <v>6420</v>
      </c>
      <c r="H144" s="14" t="str">
        <f>IF(D144="",0,VLOOKUP($D144,Data!$D$4:$R$2000,Data!H$2-3,FALSE))</f>
        <v>ECONOMIC DEVELOPMENT</v>
      </c>
      <c r="I144" s="14" t="str">
        <f>IF(D144="",0,VLOOKUP($D144,Data!$D$4:$R$2000,Data!I$2-3,FALSE))</f>
        <v>2000</v>
      </c>
      <c r="J144" s="14" t="str">
        <f>IF(D144="",0,VLOOKUP($D144,Data!$D$4:$R$2000,Data!J$2-3,FALSE))</f>
        <v>EQUIPMENT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>
        <f>IF(AND(ABS(S145)&gt;Input!$B$8,ABS(1-T145)&gt;Input!$B$9),MAX($B$3:B144)+1,"")</f>
        <v>50</v>
      </c>
      <c r="C145" t="str">
        <f>IF(AND(ABS(U145)&gt;Input!$C$8,ABS(1-V145)&gt;Input!$C$9),MAX($C$3:C144)+1,"")</f>
        <v/>
      </c>
      <c r="D145">
        <f>IF((MAX($D$3:$D144)+1)&gt;Data!$D$1,"",MAX($D$3:$D144)+1)</f>
        <v>142</v>
      </c>
      <c r="E145" s="14" t="str">
        <f>IF(D145="",0,VLOOKUP($D145,Data!$D$4:$R$2000,Data!E$2-3,FALSE))</f>
        <v>A</v>
      </c>
      <c r="F145" s="14" t="str">
        <f>IF(D145="",0,VLOOKUP($D145,Data!$D$4:$R$2000,Data!F$2-3,FALSE))</f>
        <v>GENERAL FUND</v>
      </c>
      <c r="G145" s="14" t="str">
        <f>IF(D145="",0,VLOOKUP($D145,Data!$D$4:$R$2000,Data!G$2-3,FALSE))</f>
        <v>6420</v>
      </c>
      <c r="H145" s="14" t="str">
        <f>IF(D145="",0,VLOOKUP($D145,Data!$D$4:$R$2000,Data!H$2-3,FALSE))</f>
        <v>ECONOMIC DEVELOPMENT</v>
      </c>
      <c r="I145" s="14" t="str">
        <f>IF(D145="",0,VLOOKUP($D145,Data!$D$4:$R$2000,Data!I$2-3,FALSE))</f>
        <v>4000</v>
      </c>
      <c r="J145" s="14" t="str">
        <f>IF(D145="",0,VLOOKUP($D145,Data!$D$4:$R$2000,Data!J$2-3,FALSE))</f>
        <v>CONTRACTUAL EXPENSES</v>
      </c>
      <c r="K145" s="15">
        <f>IF(D145="",0,SUMIFS(Data!M:M,Data!$G:$G,'Data (2)'!$G145,Data!$I:$I,'Data (2)'!$I145))</f>
        <v>102250</v>
      </c>
      <c r="L145" s="15">
        <f>IF(D145="",0,SUMIFS(Data!N:N,Data!$G:$G,'Data (2)'!$G145,Data!$I:$I,'Data (2)'!$I145))</f>
        <v>117130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106424.4</v>
      </c>
      <c r="O145" s="15">
        <f>IF(D145="",0,SUMIFS(Data!Q:Q,Data!$G:$G,'Data (2)'!$G145,Data!$I:$I,'Data (2)'!$I145))</f>
        <v>106424.4</v>
      </c>
      <c r="P145" s="15">
        <f>IF(D145="",0,SUMIFS(Data!R:R,Data!$G:$G,'Data (2)'!$G145,Data!$I:$I,'Data (2)'!$I145))</f>
        <v>104250</v>
      </c>
      <c r="Q145" s="4">
        <f t="shared" si="13"/>
        <v>-4174.3999999999942</v>
      </c>
      <c r="R145" s="6">
        <f t="shared" si="14"/>
        <v>1.0407999999999999</v>
      </c>
      <c r="S145" s="4">
        <f t="shared" si="15"/>
        <v>10705.600000000006</v>
      </c>
      <c r="T145" s="6">
        <f t="shared" si="16"/>
        <v>0.90859999999999996</v>
      </c>
      <c r="U145" s="4">
        <f t="shared" si="17"/>
        <v>-2174.3999999999942</v>
      </c>
      <c r="V145" s="6">
        <f t="shared" si="18"/>
        <v>1.0208999999999999</v>
      </c>
    </row>
    <row r="146" spans="1:22" x14ac:dyDescent="0.2">
      <c r="A146">
        <f>IF(AND(ABS(Q146)&gt;Input!$A$8,ABS(1-R146)&gt;Input!$A$9),MAX($A$3:A145)+1,"")</f>
        <v>65</v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>
        <f>IF((MAX($D$3:$D145)+1)&gt;Data!$D$1,"",MAX($D$3:$D145)+1)</f>
        <v>143</v>
      </c>
      <c r="E146" s="14" t="str">
        <f>IF(D146="",0,VLOOKUP($D146,Data!$D$4:$R$2000,Data!E$2-3,FALSE))</f>
        <v>A</v>
      </c>
      <c r="F146" s="14" t="str">
        <f>IF(D146="",0,VLOOKUP($D146,Data!$D$4:$R$2000,Data!F$2-3,FALSE))</f>
        <v>GENERAL FUND</v>
      </c>
      <c r="G146" s="14" t="str">
        <f>IF(D146="",0,VLOOKUP($D146,Data!$D$4:$R$2000,Data!G$2-3,FALSE))</f>
        <v>6510</v>
      </c>
      <c r="H146" s="14" t="str">
        <f>IF(D146="",0,VLOOKUP($D146,Data!$D$4:$R$2000,Data!H$2-3,FALSE))</f>
        <v>VETERANS SERVICES</v>
      </c>
      <c r="I146" s="14" t="str">
        <f>IF(D146="",0,VLOOKUP($D146,Data!$D$4:$R$2000,Data!I$2-3,FALSE))</f>
        <v>1000</v>
      </c>
      <c r="J146" s="14" t="str">
        <f>IF(D146="",0,VLOOKUP($D146,Data!$D$4:$R$2000,Data!J$2-3,FALSE))</f>
        <v>PERSONAL SERVICES</v>
      </c>
      <c r="K146" s="15">
        <f>IF(D146="",0,SUMIFS(Data!M:M,Data!$G:$G,'Data (2)'!$G146,Data!$I:$I,'Data (2)'!$I146))</f>
        <v>19380</v>
      </c>
      <c r="L146" s="15">
        <f>IF(D146="",0,SUMIFS(Data!N:N,Data!$G:$G,'Data (2)'!$G146,Data!$I:$I,'Data (2)'!$I146))</f>
        <v>38497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38109.919999999998</v>
      </c>
      <c r="O146" s="15">
        <f>IF(D146="",0,SUMIFS(Data!Q:Q,Data!$G:$G,'Data (2)'!$G146,Data!$I:$I,'Data (2)'!$I146))</f>
        <v>38109.919999999998</v>
      </c>
      <c r="P146" s="15">
        <f>IF(D146="",0,SUMIFS(Data!R:R,Data!$G:$G,'Data (2)'!$G146,Data!$I:$I,'Data (2)'!$I146))</f>
        <v>47631</v>
      </c>
      <c r="Q146" s="4">
        <f t="shared" si="13"/>
        <v>-18729.919999999998</v>
      </c>
      <c r="R146" s="6">
        <f t="shared" si="14"/>
        <v>1.9664999999999999</v>
      </c>
      <c r="S146" s="4">
        <f t="shared" si="15"/>
        <v>387.08000000000175</v>
      </c>
      <c r="T146" s="6">
        <f t="shared" si="16"/>
        <v>0.9899</v>
      </c>
      <c r="U146" s="4">
        <f t="shared" si="17"/>
        <v>9521.0800000000017</v>
      </c>
      <c r="V146" s="6">
        <f t="shared" si="18"/>
        <v>0.80010000000000003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>
        <f>IF((MAX($D$3:$D146)+1)&gt;Data!$D$1,"",MAX($D$3:$D146)+1)</f>
        <v>144</v>
      </c>
      <c r="E147" s="14" t="str">
        <f>IF(D147="",0,VLOOKUP($D147,Data!$D$4:$R$2000,Data!E$2-3,FALSE))</f>
        <v>A</v>
      </c>
      <c r="F147" s="14" t="str">
        <f>IF(D147="",0,VLOOKUP($D147,Data!$D$4:$R$2000,Data!F$2-3,FALSE))</f>
        <v>GENERAL FUND</v>
      </c>
      <c r="G147" s="14" t="str">
        <f>IF(D147="",0,VLOOKUP($D147,Data!$D$4:$R$2000,Data!G$2-3,FALSE))</f>
        <v>6510</v>
      </c>
      <c r="H147" s="14" t="str">
        <f>IF(D147="",0,VLOOKUP($D147,Data!$D$4:$R$2000,Data!H$2-3,FALSE))</f>
        <v>VETERANS SERVICES</v>
      </c>
      <c r="I147" s="14" t="str">
        <f>IF(D147="",0,VLOOKUP($D147,Data!$D$4:$R$2000,Data!I$2-3,FALSE))</f>
        <v>2000</v>
      </c>
      <c r="J147" s="14" t="str">
        <f>IF(D147="",0,VLOOKUP($D147,Data!$D$4:$R$2000,Data!J$2-3,FALSE))</f>
        <v>EQUIPMENT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1352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1351.16</v>
      </c>
      <c r="O147" s="15">
        <f>IF(D147="",0,SUMIFS(Data!Q:Q,Data!$G:$G,'Data (2)'!$G147,Data!$I:$I,'Data (2)'!$I147))</f>
        <v>1351.16</v>
      </c>
      <c r="P147" s="15">
        <f>IF(D147="",0,SUMIFS(Data!R:R,Data!$G:$G,'Data (2)'!$G147,Data!$I:$I,'Data (2)'!$I147))</f>
        <v>0</v>
      </c>
      <c r="Q147" s="4">
        <f t="shared" si="13"/>
        <v>-1351.16</v>
      </c>
      <c r="R147" s="6">
        <f t="shared" si="14"/>
        <v>0</v>
      </c>
      <c r="S147" s="4">
        <f t="shared" si="15"/>
        <v>0.83999999999991815</v>
      </c>
      <c r="T147" s="6">
        <f t="shared" si="16"/>
        <v>0.99939999999999996</v>
      </c>
      <c r="U147" s="4">
        <f t="shared" si="17"/>
        <v>-1351.16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>
        <f>IF((MAX($D$3:$D147)+1)&gt;Data!$D$1,"",MAX($D$3:$D147)+1)</f>
        <v>145</v>
      </c>
      <c r="E148" s="14" t="str">
        <f>IF(D148="",0,VLOOKUP($D148,Data!$D$4:$R$2000,Data!E$2-3,FALSE))</f>
        <v>A</v>
      </c>
      <c r="F148" s="14" t="str">
        <f>IF(D148="",0,VLOOKUP($D148,Data!$D$4:$R$2000,Data!F$2-3,FALSE))</f>
        <v>GENERAL FUND</v>
      </c>
      <c r="G148" s="14" t="str">
        <f>IF(D148="",0,VLOOKUP($D148,Data!$D$4:$R$2000,Data!G$2-3,FALSE))</f>
        <v>6510</v>
      </c>
      <c r="H148" s="14" t="str">
        <f>IF(D148="",0,VLOOKUP($D148,Data!$D$4:$R$2000,Data!H$2-3,FALSE))</f>
        <v>VETERANS SERVICES</v>
      </c>
      <c r="I148" s="14" t="str">
        <f>IF(D148="",0,VLOOKUP($D148,Data!$D$4:$R$2000,Data!I$2-3,FALSE))</f>
        <v>4000</v>
      </c>
      <c r="J148" s="14" t="str">
        <f>IF(D148="",0,VLOOKUP($D148,Data!$D$4:$R$2000,Data!J$2-3,FALSE))</f>
        <v>CONTRACTUAL EXPENSES</v>
      </c>
      <c r="K148" s="15">
        <f>IF(D148="",0,SUMIFS(Data!M:M,Data!$G:$G,'Data (2)'!$G148,Data!$I:$I,'Data (2)'!$I148))</f>
        <v>9000</v>
      </c>
      <c r="L148" s="15">
        <f>IF(D148="",0,SUMIFS(Data!N:N,Data!$G:$G,'Data (2)'!$G148,Data!$I:$I,'Data (2)'!$I148))</f>
        <v>7648</v>
      </c>
      <c r="M148" s="15">
        <f>IF(D148="",0,SUMIFS(Data!O:O,Data!$G:$G,'Data (2)'!$G148,Data!$I:$I,'Data (2)'!$I148))</f>
        <v>500</v>
      </c>
      <c r="N148" s="15">
        <f>IF(D148="",0,SUMIFS(Data!P:P,Data!$G:$G,'Data (2)'!$G148,Data!$I:$I,'Data (2)'!$I148))</f>
        <v>7115.09</v>
      </c>
      <c r="O148" s="15">
        <f>IF(D148="",0,SUMIFS(Data!Q:Q,Data!$G:$G,'Data (2)'!$G148,Data!$I:$I,'Data (2)'!$I148))</f>
        <v>7115.09</v>
      </c>
      <c r="P148" s="15">
        <f>IF(D148="",0,SUMIFS(Data!R:R,Data!$G:$G,'Data (2)'!$G148,Data!$I:$I,'Data (2)'!$I148))</f>
        <v>9000</v>
      </c>
      <c r="Q148" s="4">
        <f t="shared" si="13"/>
        <v>1384.9099999999999</v>
      </c>
      <c r="R148" s="6">
        <f t="shared" si="14"/>
        <v>0.84609999999999996</v>
      </c>
      <c r="S148" s="4">
        <f t="shared" si="15"/>
        <v>32.909999999999854</v>
      </c>
      <c r="T148" s="6">
        <f t="shared" si="16"/>
        <v>0.99570000000000003</v>
      </c>
      <c r="U148" s="4">
        <f t="shared" si="17"/>
        <v>1384.9099999999999</v>
      </c>
      <c r="V148" s="6">
        <f t="shared" si="18"/>
        <v>0.84609999999999996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>
        <f>IF((MAX($D$3:$D148)+1)&gt;Data!$D$1,"",MAX($D$3:$D148)+1)</f>
        <v>146</v>
      </c>
      <c r="E149" s="14" t="str">
        <f>IF(D149="",0,VLOOKUP($D149,Data!$D$4:$R$2000,Data!E$2-3,FALSE))</f>
        <v>A</v>
      </c>
      <c r="F149" s="14" t="str">
        <f>IF(D149="",0,VLOOKUP($D149,Data!$D$4:$R$2000,Data!F$2-3,FALSE))</f>
        <v>GENERAL FUND</v>
      </c>
      <c r="G149" s="14" t="str">
        <f>IF(D149="",0,VLOOKUP($D149,Data!$D$4:$R$2000,Data!G$2-3,FALSE))</f>
        <v>6610</v>
      </c>
      <c r="H149" s="14" t="str">
        <f>IF(D149="",0,VLOOKUP($D149,Data!$D$4:$R$2000,Data!H$2-3,FALSE))</f>
        <v>WEIGHTS AND MEASURES</v>
      </c>
      <c r="I149" s="14" t="str">
        <f>IF(D149="",0,VLOOKUP($D149,Data!$D$4:$R$2000,Data!I$2-3,FALSE))</f>
        <v>1000</v>
      </c>
      <c r="J149" s="14" t="str">
        <f>IF(D149="",0,VLOOKUP($D149,Data!$D$4:$R$2000,Data!J$2-3,FALSE))</f>
        <v>PERSONAL SERVICES</v>
      </c>
      <c r="K149" s="15">
        <f>IF(D149="",0,SUMIFS(Data!M:M,Data!$G:$G,'Data (2)'!$G149,Data!$I:$I,'Data (2)'!$I149))</f>
        <v>21567</v>
      </c>
      <c r="L149" s="15">
        <f>IF(D149="",0,SUMIFS(Data!N:N,Data!$G:$G,'Data (2)'!$G149,Data!$I:$I,'Data (2)'!$I149))</f>
        <v>20367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18068.46</v>
      </c>
      <c r="O149" s="15">
        <f>IF(D149="",0,SUMIFS(Data!Q:Q,Data!$G:$G,'Data (2)'!$G149,Data!$I:$I,'Data (2)'!$I149))</f>
        <v>18068.46</v>
      </c>
      <c r="P149" s="15">
        <f>IF(D149="",0,SUMIFS(Data!R:R,Data!$G:$G,'Data (2)'!$G149,Data!$I:$I,'Data (2)'!$I149))</f>
        <v>21567</v>
      </c>
      <c r="Q149" s="4">
        <f t="shared" si="13"/>
        <v>3498.5400000000009</v>
      </c>
      <c r="R149" s="6">
        <f t="shared" si="14"/>
        <v>0.83779999999999999</v>
      </c>
      <c r="S149" s="4">
        <f t="shared" si="15"/>
        <v>2298.5400000000009</v>
      </c>
      <c r="T149" s="6">
        <f t="shared" si="16"/>
        <v>0.8871</v>
      </c>
      <c r="U149" s="4">
        <f t="shared" si="17"/>
        <v>3498.5400000000009</v>
      </c>
      <c r="V149" s="6">
        <f t="shared" si="18"/>
        <v>0.83779999999999999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>
        <f>IF((MAX($D$3:$D149)+1)&gt;Data!$D$1,"",MAX($D$3:$D149)+1)</f>
        <v>147</v>
      </c>
      <c r="E150" s="14" t="str">
        <f>IF(D150="",0,VLOOKUP($D150,Data!$D$4:$R$2000,Data!E$2-3,FALSE))</f>
        <v>A</v>
      </c>
      <c r="F150" s="14" t="str">
        <f>IF(D150="",0,VLOOKUP($D150,Data!$D$4:$R$2000,Data!F$2-3,FALSE))</f>
        <v>GENERAL FUND</v>
      </c>
      <c r="G150" s="14" t="str">
        <f>IF(D150="",0,VLOOKUP($D150,Data!$D$4:$R$2000,Data!G$2-3,FALSE))</f>
        <v>6610</v>
      </c>
      <c r="H150" s="14" t="str">
        <f>IF(D150="",0,VLOOKUP($D150,Data!$D$4:$R$2000,Data!H$2-3,FALSE))</f>
        <v>WEIGHTS AND MEASURES</v>
      </c>
      <c r="I150" s="14" t="str">
        <f>IF(D150="",0,VLOOKUP($D150,Data!$D$4:$R$2000,Data!I$2-3,FALSE))</f>
        <v>2000</v>
      </c>
      <c r="J150" s="14" t="str">
        <f>IF(D150="",0,VLOOKUP($D150,Data!$D$4:$R$2000,Data!J$2-3,FALSE))</f>
        <v>EQUIPMENT</v>
      </c>
      <c r="K150" s="15">
        <f>IF(D150="",0,SUMIFS(Data!M:M,Data!$G:$G,'Data (2)'!$G150,Data!$I:$I,'Data (2)'!$I150))</f>
        <v>1600</v>
      </c>
      <c r="L150" s="15">
        <f>IF(D150="",0,SUMIFS(Data!N:N,Data!$G:$G,'Data (2)'!$G150,Data!$I:$I,'Data (2)'!$I150))</f>
        <v>1600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1230.2</v>
      </c>
      <c r="O150" s="15">
        <f>IF(D150="",0,SUMIFS(Data!Q:Q,Data!$G:$G,'Data (2)'!$G150,Data!$I:$I,'Data (2)'!$I150))</f>
        <v>1230.2</v>
      </c>
      <c r="P150" s="15">
        <f>IF(D150="",0,SUMIFS(Data!R:R,Data!$G:$G,'Data (2)'!$G150,Data!$I:$I,'Data (2)'!$I150))</f>
        <v>1600</v>
      </c>
      <c r="Q150" s="4">
        <f t="shared" si="13"/>
        <v>369.79999999999995</v>
      </c>
      <c r="R150" s="6">
        <f t="shared" si="14"/>
        <v>0.76890000000000003</v>
      </c>
      <c r="S150" s="4">
        <f t="shared" si="15"/>
        <v>369.79999999999995</v>
      </c>
      <c r="T150" s="6">
        <f t="shared" si="16"/>
        <v>0.76890000000000003</v>
      </c>
      <c r="U150" s="4">
        <f t="shared" si="17"/>
        <v>369.79999999999995</v>
      </c>
      <c r="V150" s="6">
        <f t="shared" si="18"/>
        <v>0.76890000000000003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>
        <f>IF((MAX($D$3:$D150)+1)&gt;Data!$D$1,"",MAX($D$3:$D150)+1)</f>
        <v>148</v>
      </c>
      <c r="E151" s="14" t="str">
        <f>IF(D151="",0,VLOOKUP($D151,Data!$D$4:$R$2000,Data!E$2-3,FALSE))</f>
        <v>A</v>
      </c>
      <c r="F151" s="14" t="str">
        <f>IF(D151="",0,VLOOKUP($D151,Data!$D$4:$R$2000,Data!F$2-3,FALSE))</f>
        <v>GENERAL FUND</v>
      </c>
      <c r="G151" s="14" t="str">
        <f>IF(D151="",0,VLOOKUP($D151,Data!$D$4:$R$2000,Data!G$2-3,FALSE))</f>
        <v>6610</v>
      </c>
      <c r="H151" s="14" t="str">
        <f>IF(D151="",0,VLOOKUP($D151,Data!$D$4:$R$2000,Data!H$2-3,FALSE))</f>
        <v>WEIGHTS AND MEASURES</v>
      </c>
      <c r="I151" s="14" t="str">
        <f>IF(D151="",0,VLOOKUP($D151,Data!$D$4:$R$2000,Data!I$2-3,FALSE))</f>
        <v>4000</v>
      </c>
      <c r="J151" s="14" t="str">
        <f>IF(D151="",0,VLOOKUP($D151,Data!$D$4:$R$2000,Data!J$2-3,FALSE))</f>
        <v>CONTRACTUAL EXPENSES</v>
      </c>
      <c r="K151" s="15">
        <f>IF(D151="",0,SUMIFS(Data!M:M,Data!$G:$G,'Data (2)'!$G151,Data!$I:$I,'Data (2)'!$I151))</f>
        <v>5496</v>
      </c>
      <c r="L151" s="15">
        <f>IF(D151="",0,SUMIFS(Data!N:N,Data!$G:$G,'Data (2)'!$G151,Data!$I:$I,'Data (2)'!$I151))</f>
        <v>8196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4824.53</v>
      </c>
      <c r="O151" s="15">
        <f>IF(D151="",0,SUMIFS(Data!Q:Q,Data!$G:$G,'Data (2)'!$G151,Data!$I:$I,'Data (2)'!$I151))</f>
        <v>4824.53</v>
      </c>
      <c r="P151" s="15">
        <f>IF(D151="",0,SUMIFS(Data!R:R,Data!$G:$G,'Data (2)'!$G151,Data!$I:$I,'Data (2)'!$I151))</f>
        <v>5496</v>
      </c>
      <c r="Q151" s="4">
        <f t="shared" si="13"/>
        <v>671.47000000000025</v>
      </c>
      <c r="R151" s="6">
        <f t="shared" si="14"/>
        <v>0.87780000000000002</v>
      </c>
      <c r="S151" s="4">
        <f t="shared" si="15"/>
        <v>3371.4700000000003</v>
      </c>
      <c r="T151" s="6">
        <f t="shared" si="16"/>
        <v>0.58860000000000001</v>
      </c>
      <c r="U151" s="4">
        <f t="shared" si="17"/>
        <v>671.47000000000025</v>
      </c>
      <c r="V151" s="6">
        <f t="shared" si="18"/>
        <v>0.87780000000000002</v>
      </c>
    </row>
    <row r="152" spans="1:22" x14ac:dyDescent="0.2">
      <c r="A152">
        <f>IF(AND(ABS(Q152)&gt;Input!$A$8,ABS(1-R152)&gt;Input!$A$9),MAX($A$3:A151)+1,"")</f>
        <v>66</v>
      </c>
      <c r="B152">
        <f>IF(AND(ABS(S152)&gt;Input!$B$8,ABS(1-T152)&gt;Input!$B$9),MAX($B$3:B151)+1,"")</f>
        <v>51</v>
      </c>
      <c r="C152">
        <f>IF(AND(ABS(U152)&gt;Input!$C$8,ABS(1-V152)&gt;Input!$C$9),MAX($C$3:C151)+1,"")</f>
        <v>72</v>
      </c>
      <c r="D152">
        <f>IF((MAX($D$3:$D151)+1)&gt;Data!$D$1,"",MAX($D$3:$D151)+1)</f>
        <v>149</v>
      </c>
      <c r="E152" s="14" t="str">
        <f>IF(D152="",0,VLOOKUP($D152,Data!$D$4:$R$2000,Data!E$2-3,FALSE))</f>
        <v>A</v>
      </c>
      <c r="F152" s="14" t="str">
        <f>IF(D152="",0,VLOOKUP($D152,Data!$D$4:$R$2000,Data!F$2-3,FALSE))</f>
        <v>GENERAL FUND</v>
      </c>
      <c r="G152" s="14" t="str">
        <f>IF(D152="",0,VLOOKUP($D152,Data!$D$4:$R$2000,Data!G$2-3,FALSE))</f>
        <v>6772</v>
      </c>
      <c r="H152" s="14" t="str">
        <f>IF(D152="",0,VLOOKUP($D152,Data!$D$4:$R$2000,Data!H$2-3,FALSE))</f>
        <v>OFFICE FOR THE AGING</v>
      </c>
      <c r="I152" s="14" t="str">
        <f>IF(D152="",0,VLOOKUP($D152,Data!$D$4:$R$2000,Data!I$2-3,FALSE))</f>
        <v>1000</v>
      </c>
      <c r="J152" s="14" t="str">
        <f>IF(D152="",0,VLOOKUP($D152,Data!$D$4:$R$2000,Data!J$2-3,FALSE))</f>
        <v>PERSONAL SERVICES</v>
      </c>
      <c r="K152" s="15">
        <f>IF(D152="",0,SUMIFS(Data!M:M,Data!$G:$G,'Data (2)'!$G152,Data!$I:$I,'Data (2)'!$I152))</f>
        <v>408231</v>
      </c>
      <c r="L152" s="15">
        <f>IF(D152="",0,SUMIFS(Data!N:N,Data!$G:$G,'Data (2)'!$G152,Data!$I:$I,'Data (2)'!$I152))</f>
        <v>404985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394483.58000000007</v>
      </c>
      <c r="O152" s="15">
        <f>IF(D152="",0,SUMIFS(Data!Q:Q,Data!$G:$G,'Data (2)'!$G152,Data!$I:$I,'Data (2)'!$I152))</f>
        <v>394483.58000000007</v>
      </c>
      <c r="P152" s="15">
        <f>IF(D152="",0,SUMIFS(Data!R:R,Data!$G:$G,'Data (2)'!$G152,Data!$I:$I,'Data (2)'!$I152))</f>
        <v>412384</v>
      </c>
      <c r="Q152" s="4">
        <f t="shared" si="13"/>
        <v>13747.419999999925</v>
      </c>
      <c r="R152" s="6">
        <f t="shared" si="14"/>
        <v>0.96630000000000005</v>
      </c>
      <c r="S152" s="4">
        <f t="shared" si="15"/>
        <v>10501.419999999925</v>
      </c>
      <c r="T152" s="6">
        <f t="shared" si="16"/>
        <v>0.97409999999999997</v>
      </c>
      <c r="U152" s="4">
        <f t="shared" si="17"/>
        <v>17900.419999999925</v>
      </c>
      <c r="V152" s="6">
        <f t="shared" si="18"/>
        <v>0.95660000000000001</v>
      </c>
    </row>
    <row r="153" spans="1:22" x14ac:dyDescent="0.2">
      <c r="A153">
        <f>IF(AND(ABS(Q153)&gt;Input!$A$8,ABS(1-R153)&gt;Input!$A$9),MAX($A$3:A152)+1,"")</f>
        <v>67</v>
      </c>
      <c r="B153" t="str">
        <f>IF(AND(ABS(S153)&gt;Input!$B$8,ABS(1-T153)&gt;Input!$B$9),MAX($B$3:B152)+1,"")</f>
        <v/>
      </c>
      <c r="C153">
        <f>IF(AND(ABS(U153)&gt;Input!$C$8,ABS(1-V153)&gt;Input!$C$9),MAX($C$3:C152)+1,"")</f>
        <v>73</v>
      </c>
      <c r="D153">
        <f>IF((MAX($D$3:$D152)+1)&gt;Data!$D$1,"",MAX($D$3:$D152)+1)</f>
        <v>150</v>
      </c>
      <c r="E153" s="14" t="str">
        <f>IF(D153="",0,VLOOKUP($D153,Data!$D$4:$R$2000,Data!E$2-3,FALSE))</f>
        <v>A</v>
      </c>
      <c r="F153" s="14" t="str">
        <f>IF(D153="",0,VLOOKUP($D153,Data!$D$4:$R$2000,Data!F$2-3,FALSE))</f>
        <v>GENERAL FUND</v>
      </c>
      <c r="G153" s="14" t="str">
        <f>IF(D153="",0,VLOOKUP($D153,Data!$D$4:$R$2000,Data!G$2-3,FALSE))</f>
        <v>6772</v>
      </c>
      <c r="H153" s="14" t="str">
        <f>IF(D153="",0,VLOOKUP($D153,Data!$D$4:$R$2000,Data!H$2-3,FALSE))</f>
        <v>OFFICE FOR THE AGING</v>
      </c>
      <c r="I153" s="14" t="str">
        <f>IF(D153="",0,VLOOKUP($D153,Data!$D$4:$R$2000,Data!I$2-3,FALSE))</f>
        <v>2000</v>
      </c>
      <c r="J153" s="14" t="str">
        <f>IF(D153="",0,VLOOKUP($D153,Data!$D$4:$R$2000,Data!J$2-3,FALSE))</f>
        <v>EQUIPMENT</v>
      </c>
      <c r="K153" s="15">
        <f>IF(D153="",0,SUMIFS(Data!M:M,Data!$G:$G,'Data (2)'!$G153,Data!$I:$I,'Data (2)'!$I153))</f>
        <v>30500</v>
      </c>
      <c r="L153" s="15">
        <f>IF(D153="",0,SUMIFS(Data!N:N,Data!$G:$G,'Data (2)'!$G153,Data!$I:$I,'Data (2)'!$I153))</f>
        <v>76225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76127.490000000005</v>
      </c>
      <c r="O153" s="15">
        <f>IF(D153="",0,SUMIFS(Data!Q:Q,Data!$G:$G,'Data (2)'!$G153,Data!$I:$I,'Data (2)'!$I153))</f>
        <v>76127.490000000005</v>
      </c>
      <c r="P153" s="15">
        <f>IF(D153="",0,SUMIFS(Data!R:R,Data!$G:$G,'Data (2)'!$G153,Data!$I:$I,'Data (2)'!$I153))</f>
        <v>55000</v>
      </c>
      <c r="Q153" s="4">
        <f t="shared" si="13"/>
        <v>-45627.490000000005</v>
      </c>
      <c r="R153" s="6">
        <f t="shared" si="14"/>
        <v>2.496</v>
      </c>
      <c r="S153" s="4">
        <f t="shared" si="15"/>
        <v>97.509999999994761</v>
      </c>
      <c r="T153" s="6">
        <f t="shared" si="16"/>
        <v>0.99870000000000003</v>
      </c>
      <c r="U153" s="4">
        <f t="shared" si="17"/>
        <v>-21127.490000000005</v>
      </c>
      <c r="V153" s="6">
        <f t="shared" si="18"/>
        <v>1.3841000000000001</v>
      </c>
    </row>
    <row r="154" spans="1:22" x14ac:dyDescent="0.2">
      <c r="A154">
        <f>IF(AND(ABS(Q154)&gt;Input!$A$8,ABS(1-R154)&gt;Input!$A$9),MAX($A$3:A153)+1,"")</f>
        <v>68</v>
      </c>
      <c r="B154">
        <f>IF(AND(ABS(S154)&gt;Input!$B$8,ABS(1-T154)&gt;Input!$B$9),MAX($B$3:B153)+1,"")</f>
        <v>52</v>
      </c>
      <c r="C154">
        <f>IF(AND(ABS(U154)&gt;Input!$C$8,ABS(1-V154)&gt;Input!$C$9),MAX($C$3:C153)+1,"")</f>
        <v>74</v>
      </c>
      <c r="D154">
        <f>IF((MAX($D$3:$D153)+1)&gt;Data!$D$1,"",MAX($D$3:$D153)+1)</f>
        <v>151</v>
      </c>
      <c r="E154" s="14" t="str">
        <f>IF(D154="",0,VLOOKUP($D154,Data!$D$4:$R$2000,Data!E$2-3,FALSE))</f>
        <v>A</v>
      </c>
      <c r="F154" s="14" t="str">
        <f>IF(D154="",0,VLOOKUP($D154,Data!$D$4:$R$2000,Data!F$2-3,FALSE))</f>
        <v>GENERAL FUND</v>
      </c>
      <c r="G154" s="14" t="str">
        <f>IF(D154="",0,VLOOKUP($D154,Data!$D$4:$R$2000,Data!G$2-3,FALSE))</f>
        <v>6772</v>
      </c>
      <c r="H154" s="14" t="str">
        <f>IF(D154="",0,VLOOKUP($D154,Data!$D$4:$R$2000,Data!H$2-3,FALSE))</f>
        <v>OFFICE FOR THE AGING</v>
      </c>
      <c r="I154" s="14" t="str">
        <f>IF(D154="",0,VLOOKUP($D154,Data!$D$4:$R$2000,Data!I$2-3,FALSE))</f>
        <v>4000</v>
      </c>
      <c r="J154" s="14" t="str">
        <f>IF(D154="",0,VLOOKUP($D154,Data!$D$4:$R$2000,Data!J$2-3,FALSE))</f>
        <v>CONTRACTUAL EXPENSES</v>
      </c>
      <c r="K154" s="15">
        <f>IF(D154="",0,SUMIFS(Data!M:M,Data!$G:$G,'Data (2)'!$G154,Data!$I:$I,'Data (2)'!$I154))</f>
        <v>846478</v>
      </c>
      <c r="L154" s="15">
        <f>IF(D154="",0,SUMIFS(Data!N:N,Data!$G:$G,'Data (2)'!$G154,Data!$I:$I,'Data (2)'!$I154))</f>
        <v>835918</v>
      </c>
      <c r="M154" s="15">
        <f>IF(D154="",0,SUMIFS(Data!O:O,Data!$G:$G,'Data (2)'!$G154,Data!$I:$I,'Data (2)'!$I154))</f>
        <v>13235</v>
      </c>
      <c r="N154" s="15">
        <f>IF(D154="",0,SUMIFS(Data!P:P,Data!$G:$G,'Data (2)'!$G154,Data!$I:$I,'Data (2)'!$I154))</f>
        <v>779244.51000000013</v>
      </c>
      <c r="O154" s="15">
        <f>IF(D154="",0,SUMIFS(Data!Q:Q,Data!$G:$G,'Data (2)'!$G154,Data!$I:$I,'Data (2)'!$I154))</f>
        <v>779244.51000000013</v>
      </c>
      <c r="P154" s="15">
        <f>IF(D154="",0,SUMIFS(Data!R:R,Data!$G:$G,'Data (2)'!$G154,Data!$I:$I,'Data (2)'!$I154))</f>
        <v>847478</v>
      </c>
      <c r="Q154" s="4">
        <f t="shared" si="13"/>
        <v>53998.489999999874</v>
      </c>
      <c r="R154" s="6">
        <f t="shared" si="14"/>
        <v>0.93620000000000003</v>
      </c>
      <c r="S154" s="4">
        <f t="shared" si="15"/>
        <v>43438.489999999874</v>
      </c>
      <c r="T154" s="6">
        <f t="shared" si="16"/>
        <v>0.94799999999999995</v>
      </c>
      <c r="U154" s="4">
        <f t="shared" si="17"/>
        <v>54998.489999999874</v>
      </c>
      <c r="V154" s="6">
        <f t="shared" si="18"/>
        <v>0.93510000000000004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>
        <f>IF((MAX($D$3:$D154)+1)&gt;Data!$D$1,"",MAX($D$3:$D154)+1)</f>
        <v>152</v>
      </c>
      <c r="E155" s="14" t="str">
        <f>IF(D155="",0,VLOOKUP($D155,Data!$D$4:$R$2000,Data!E$2-3,FALSE))</f>
        <v>A</v>
      </c>
      <c r="F155" s="14" t="str">
        <f>IF(D155="",0,VLOOKUP($D155,Data!$D$4:$R$2000,Data!F$2-3,FALSE))</f>
        <v>GENERAL FUND</v>
      </c>
      <c r="G155" s="14" t="str">
        <f>IF(D155="",0,VLOOKUP($D155,Data!$D$4:$R$2000,Data!G$2-3,FALSE))</f>
        <v>7180</v>
      </c>
      <c r="H155" s="14" t="str">
        <f>IF(D155="",0,VLOOKUP($D155,Data!$D$4:$R$2000,Data!H$2-3,FALSE))</f>
        <v>SPECIAL RECREATIONAL FACIL.</v>
      </c>
      <c r="I155" s="14" t="str">
        <f>IF(D155="",0,VLOOKUP($D155,Data!$D$4:$R$2000,Data!I$2-3,FALSE))</f>
        <v>4000</v>
      </c>
      <c r="J155" s="14" t="str">
        <f>IF(D155="",0,VLOOKUP($D155,Data!$D$4:$R$2000,Data!J$2-3,FALSE))</f>
        <v>CONTRACTUAL EXPENSES</v>
      </c>
      <c r="K155" s="15">
        <f>IF(D155="",0,SUMIFS(Data!M:M,Data!$G:$G,'Data (2)'!$G155,Data!$I:$I,'Data (2)'!$I155))</f>
        <v>52000</v>
      </c>
      <c r="L155" s="15">
        <f>IF(D155="",0,SUMIFS(Data!N:N,Data!$G:$G,'Data (2)'!$G155,Data!$I:$I,'Data (2)'!$I155))</f>
        <v>60012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57579.51</v>
      </c>
      <c r="O155" s="15">
        <f>IF(D155="",0,SUMIFS(Data!Q:Q,Data!$G:$G,'Data (2)'!$G155,Data!$I:$I,'Data (2)'!$I155))</f>
        <v>57579.51</v>
      </c>
      <c r="P155" s="15">
        <f>IF(D155="",0,SUMIFS(Data!R:R,Data!$G:$G,'Data (2)'!$G155,Data!$I:$I,'Data (2)'!$I155))</f>
        <v>52000</v>
      </c>
      <c r="Q155" s="4">
        <f t="shared" si="13"/>
        <v>-5579.510000000002</v>
      </c>
      <c r="R155" s="6">
        <f t="shared" si="14"/>
        <v>1.1073</v>
      </c>
      <c r="S155" s="4">
        <f t="shared" si="15"/>
        <v>2432.489999999998</v>
      </c>
      <c r="T155" s="6">
        <f t="shared" si="16"/>
        <v>0.95950000000000002</v>
      </c>
      <c r="U155" s="4">
        <f t="shared" si="17"/>
        <v>-5579.510000000002</v>
      </c>
      <c r="V155" s="6">
        <f t="shared" si="18"/>
        <v>1.1073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>
        <f>IF((MAX($D$3:$D155)+1)&gt;Data!$D$1,"",MAX($D$3:$D155)+1)</f>
        <v>153</v>
      </c>
      <c r="E156" s="14" t="str">
        <f>IF(D156="",0,VLOOKUP($D156,Data!$D$4:$R$2000,Data!E$2-3,FALSE))</f>
        <v>A</v>
      </c>
      <c r="F156" s="14" t="str">
        <f>IF(D156="",0,VLOOKUP($D156,Data!$D$4:$R$2000,Data!F$2-3,FALSE))</f>
        <v>GENERAL FUND</v>
      </c>
      <c r="G156" s="14" t="str">
        <f>IF(D156="",0,VLOOKUP($D156,Data!$D$4:$R$2000,Data!G$2-3,FALSE))</f>
        <v>7310</v>
      </c>
      <c r="H156" s="14" t="str">
        <f>IF(D156="",0,VLOOKUP($D156,Data!$D$4:$R$2000,Data!H$2-3,FALSE))</f>
        <v>YOUTH PROGRAMS</v>
      </c>
      <c r="I156" s="14" t="str">
        <f>IF(D156="",0,VLOOKUP($D156,Data!$D$4:$R$2000,Data!I$2-3,FALSE))</f>
        <v>1000</v>
      </c>
      <c r="J156" s="14" t="str">
        <f>IF(D156="",0,VLOOKUP($D156,Data!$D$4:$R$2000,Data!J$2-3,FALSE))</f>
        <v>PERSONAL SERVICES</v>
      </c>
      <c r="K156" s="15">
        <f>IF(D156="",0,SUMIFS(Data!M:M,Data!$G:$G,'Data (2)'!$G156,Data!$I:$I,'Data (2)'!$I156))</f>
        <v>145984</v>
      </c>
      <c r="L156" s="15">
        <f>IF(D156="",0,SUMIFS(Data!N:N,Data!$G:$G,'Data (2)'!$G156,Data!$I:$I,'Data (2)'!$I156))</f>
        <v>145984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144728.69</v>
      </c>
      <c r="O156" s="15">
        <f>IF(D156="",0,SUMIFS(Data!Q:Q,Data!$G:$G,'Data (2)'!$G156,Data!$I:$I,'Data (2)'!$I156))</f>
        <v>144728.69</v>
      </c>
      <c r="P156" s="15">
        <f>IF(D156="",0,SUMIFS(Data!R:R,Data!$G:$G,'Data (2)'!$G156,Data!$I:$I,'Data (2)'!$I156))</f>
        <v>152342</v>
      </c>
      <c r="Q156" s="4">
        <f t="shared" si="13"/>
        <v>1255.3099999999977</v>
      </c>
      <c r="R156" s="6">
        <f t="shared" si="14"/>
        <v>0.99139999999999995</v>
      </c>
      <c r="S156" s="4">
        <f t="shared" si="15"/>
        <v>1255.3099999999977</v>
      </c>
      <c r="T156" s="6">
        <f t="shared" si="16"/>
        <v>0.99139999999999995</v>
      </c>
      <c r="U156" s="4">
        <f t="shared" si="17"/>
        <v>7613.3099999999977</v>
      </c>
      <c r="V156" s="6">
        <f t="shared" si="18"/>
        <v>0.95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>
        <f>IF((MAX($D$3:$D156)+1)&gt;Data!$D$1,"",MAX($D$3:$D156)+1)</f>
        <v>154</v>
      </c>
      <c r="E157" s="14" t="str">
        <f>IF(D157="",0,VLOOKUP($D157,Data!$D$4:$R$2000,Data!E$2-3,FALSE))</f>
        <v>A</v>
      </c>
      <c r="F157" s="14" t="str">
        <f>IF(D157="",0,VLOOKUP($D157,Data!$D$4:$R$2000,Data!F$2-3,FALSE))</f>
        <v>GENERAL FUND</v>
      </c>
      <c r="G157" s="14" t="str">
        <f>IF(D157="",0,VLOOKUP($D157,Data!$D$4:$R$2000,Data!G$2-3,FALSE))</f>
        <v>7310</v>
      </c>
      <c r="H157" s="14" t="str">
        <f>IF(D157="",0,VLOOKUP($D157,Data!$D$4:$R$2000,Data!H$2-3,FALSE))</f>
        <v>YOUTH PROGRAMS</v>
      </c>
      <c r="I157" s="14" t="str">
        <f>IF(D157="",0,VLOOKUP($D157,Data!$D$4:$R$2000,Data!I$2-3,FALSE))</f>
        <v>2000</v>
      </c>
      <c r="J157" s="14" t="str">
        <f>IF(D157="",0,VLOOKUP($D157,Data!$D$4:$R$2000,Data!J$2-3,FALSE))</f>
        <v>EQUIPMENT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>
        <f>IF((MAX($D$3:$D157)+1)&gt;Data!$D$1,"",MAX($D$3:$D157)+1)</f>
        <v>155</v>
      </c>
      <c r="E158" s="14" t="str">
        <f>IF(D158="",0,VLOOKUP($D158,Data!$D$4:$R$2000,Data!E$2-3,FALSE))</f>
        <v>A</v>
      </c>
      <c r="F158" s="14" t="str">
        <f>IF(D158="",0,VLOOKUP($D158,Data!$D$4:$R$2000,Data!F$2-3,FALSE))</f>
        <v>GENERAL FUND</v>
      </c>
      <c r="G158" s="14" t="str">
        <f>IF(D158="",0,VLOOKUP($D158,Data!$D$4:$R$2000,Data!G$2-3,FALSE))</f>
        <v>7310</v>
      </c>
      <c r="H158" s="14" t="str">
        <f>IF(D158="",0,VLOOKUP($D158,Data!$D$4:$R$2000,Data!H$2-3,FALSE))</f>
        <v>YOUTH PROGRAMS</v>
      </c>
      <c r="I158" s="14" t="str">
        <f>IF(D158="",0,VLOOKUP($D158,Data!$D$4:$R$2000,Data!I$2-3,FALSE))</f>
        <v>4000</v>
      </c>
      <c r="J158" s="14" t="str">
        <f>IF(D158="",0,VLOOKUP($D158,Data!$D$4:$R$2000,Data!J$2-3,FALSE))</f>
        <v>CONTRACTUAL EXPENSES</v>
      </c>
      <c r="K158" s="15">
        <f>IF(D158="",0,SUMIFS(Data!M:M,Data!$G:$G,'Data (2)'!$G158,Data!$I:$I,'Data (2)'!$I158))</f>
        <v>52076</v>
      </c>
      <c r="L158" s="15">
        <f>IF(D158="",0,SUMIFS(Data!N:N,Data!$G:$G,'Data (2)'!$G158,Data!$I:$I,'Data (2)'!$I158))</f>
        <v>52507.5</v>
      </c>
      <c r="M158" s="15">
        <f>IF(D158="",0,SUMIFS(Data!O:O,Data!$G:$G,'Data (2)'!$G158,Data!$I:$I,'Data (2)'!$I158))</f>
        <v>553.85</v>
      </c>
      <c r="N158" s="15">
        <f>IF(D158="",0,SUMIFS(Data!P:P,Data!$G:$G,'Data (2)'!$G158,Data!$I:$I,'Data (2)'!$I158))</f>
        <v>45400.17</v>
      </c>
      <c r="O158" s="15">
        <f>IF(D158="",0,SUMIFS(Data!Q:Q,Data!$G:$G,'Data (2)'!$G158,Data!$I:$I,'Data (2)'!$I158))</f>
        <v>45400.17</v>
      </c>
      <c r="P158" s="15">
        <f>IF(D158="",0,SUMIFS(Data!R:R,Data!$G:$G,'Data (2)'!$G158,Data!$I:$I,'Data (2)'!$I158))</f>
        <v>52076</v>
      </c>
      <c r="Q158" s="4">
        <f t="shared" si="13"/>
        <v>6121.9800000000032</v>
      </c>
      <c r="R158" s="6">
        <f t="shared" si="14"/>
        <v>0.88239999999999996</v>
      </c>
      <c r="S158" s="4">
        <f t="shared" si="15"/>
        <v>6553.4800000000032</v>
      </c>
      <c r="T158" s="6">
        <f t="shared" si="16"/>
        <v>0.87519999999999998</v>
      </c>
      <c r="U158" s="4">
        <f t="shared" si="17"/>
        <v>6121.9800000000032</v>
      </c>
      <c r="V158" s="6">
        <f t="shared" si="18"/>
        <v>0.88239999999999996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>
        <f>IF((MAX($D$3:$D158)+1)&gt;Data!$D$1,"",MAX($D$3:$D158)+1)</f>
        <v>156</v>
      </c>
      <c r="E159" s="14" t="str">
        <f>IF(D159="",0,VLOOKUP($D159,Data!$D$4:$R$2000,Data!E$2-3,FALSE))</f>
        <v>A</v>
      </c>
      <c r="F159" s="14" t="str">
        <f>IF(D159="",0,VLOOKUP($D159,Data!$D$4:$R$2000,Data!F$2-3,FALSE))</f>
        <v>GENERAL FUND</v>
      </c>
      <c r="G159" s="14" t="str">
        <f>IF(D159="",0,VLOOKUP($D159,Data!$D$4:$R$2000,Data!G$2-3,FALSE))</f>
        <v>7320</v>
      </c>
      <c r="H159" s="14" t="str">
        <f>IF(D159="",0,VLOOKUP($D159,Data!$D$4:$R$2000,Data!H$2-3,FALSE))</f>
        <v>YDPP YOUTH PROGRAM</v>
      </c>
      <c r="I159" s="14" t="str">
        <f>IF(D159="",0,VLOOKUP($D159,Data!$D$4:$R$2000,Data!I$2-3,FALSE))</f>
        <v>4000</v>
      </c>
      <c r="J159" s="14" t="str">
        <f>IF(D159="",0,VLOOKUP($D159,Data!$D$4:$R$2000,Data!J$2-3,FALSE))</f>
        <v>CONTRACTUAL EXPENSES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>
        <f>IF((MAX($D$3:$D159)+1)&gt;Data!$D$1,"",MAX($D$3:$D159)+1)</f>
        <v>157</v>
      </c>
      <c r="E160" s="14" t="str">
        <f>IF(D160="",0,VLOOKUP($D160,Data!$D$4:$R$2000,Data!E$2-3,FALSE))</f>
        <v>A</v>
      </c>
      <c r="F160" s="14" t="str">
        <f>IF(D160="",0,VLOOKUP($D160,Data!$D$4:$R$2000,Data!F$2-3,FALSE))</f>
        <v>GENERAL FUND</v>
      </c>
      <c r="G160" s="14" t="str">
        <f>IF(D160="",0,VLOOKUP($D160,Data!$D$4:$R$2000,Data!G$2-3,FALSE))</f>
        <v>7510</v>
      </c>
      <c r="H160" s="14" t="str">
        <f>IF(D160="",0,VLOOKUP($D160,Data!$D$4:$R$2000,Data!H$2-3,FALSE))</f>
        <v>COUNTY HISTORIAN</v>
      </c>
      <c r="I160" s="14" t="str">
        <f>IF(D160="",0,VLOOKUP($D160,Data!$D$4:$R$2000,Data!I$2-3,FALSE))</f>
        <v>1000</v>
      </c>
      <c r="J160" s="14" t="str">
        <f>IF(D160="",0,VLOOKUP($D160,Data!$D$4:$R$2000,Data!J$2-3,FALSE))</f>
        <v>PERSONAL SERVICES</v>
      </c>
      <c r="K160" s="15">
        <f>IF(D160="",0,SUMIFS(Data!M:M,Data!$G:$G,'Data (2)'!$G160,Data!$I:$I,'Data (2)'!$I160))</f>
        <v>5100</v>
      </c>
      <c r="L160" s="15">
        <f>IF(D160="",0,SUMIFS(Data!N:N,Data!$G:$G,'Data (2)'!$G160,Data!$I:$I,'Data (2)'!$I160))</f>
        <v>5100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5100</v>
      </c>
      <c r="O160" s="15">
        <f>IF(D160="",0,SUMIFS(Data!Q:Q,Data!$G:$G,'Data (2)'!$G160,Data!$I:$I,'Data (2)'!$I160))</f>
        <v>5100</v>
      </c>
      <c r="P160" s="15">
        <f>IF(D160="",0,SUMIFS(Data!R:R,Data!$G:$G,'Data (2)'!$G160,Data!$I:$I,'Data (2)'!$I160))</f>
        <v>5100</v>
      </c>
      <c r="Q160" s="4">
        <f t="shared" si="13"/>
        <v>0</v>
      </c>
      <c r="R160" s="6">
        <f t="shared" si="14"/>
        <v>1</v>
      </c>
      <c r="S160" s="4">
        <f t="shared" si="15"/>
        <v>0</v>
      </c>
      <c r="T160" s="6">
        <f t="shared" si="16"/>
        <v>1</v>
      </c>
      <c r="U160" s="4">
        <f t="shared" si="17"/>
        <v>0</v>
      </c>
      <c r="V160" s="6">
        <f t="shared" si="18"/>
        <v>1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>
        <f>IF((MAX($D$3:$D160)+1)&gt;Data!$D$1,"",MAX($D$3:$D160)+1)</f>
        <v>158</v>
      </c>
      <c r="E161" s="14" t="str">
        <f>IF(D161="",0,VLOOKUP($D161,Data!$D$4:$R$2000,Data!E$2-3,FALSE))</f>
        <v>A</v>
      </c>
      <c r="F161" s="14" t="str">
        <f>IF(D161="",0,VLOOKUP($D161,Data!$D$4:$R$2000,Data!F$2-3,FALSE))</f>
        <v>GENERAL FUND</v>
      </c>
      <c r="G161" s="14" t="str">
        <f>IF(D161="",0,VLOOKUP($D161,Data!$D$4:$R$2000,Data!G$2-3,FALSE))</f>
        <v>7510</v>
      </c>
      <c r="H161" s="14" t="str">
        <f>IF(D161="",0,VLOOKUP($D161,Data!$D$4:$R$2000,Data!H$2-3,FALSE))</f>
        <v>COUNTY HISTORIAN</v>
      </c>
      <c r="I161" s="14" t="str">
        <f>IF(D161="",0,VLOOKUP($D161,Data!$D$4:$R$2000,Data!I$2-3,FALSE))</f>
        <v>2000</v>
      </c>
      <c r="J161" s="14" t="str">
        <f>IF(D161="",0,VLOOKUP($D161,Data!$D$4:$R$2000,Data!J$2-3,FALSE))</f>
        <v>EQUIPMENT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1000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1000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>
        <f>IF((MAX($D$3:$D161)+1)&gt;Data!$D$1,"",MAX($D$3:$D161)+1)</f>
        <v>159</v>
      </c>
      <c r="E162" s="14" t="str">
        <f>IF(D162="",0,VLOOKUP($D162,Data!$D$4:$R$2000,Data!E$2-3,FALSE))</f>
        <v>A</v>
      </c>
      <c r="F162" s="14" t="str">
        <f>IF(D162="",0,VLOOKUP($D162,Data!$D$4:$R$2000,Data!F$2-3,FALSE))</f>
        <v>GENERAL FUND</v>
      </c>
      <c r="G162" s="14" t="str">
        <f>IF(D162="",0,VLOOKUP($D162,Data!$D$4:$R$2000,Data!G$2-3,FALSE))</f>
        <v>7510</v>
      </c>
      <c r="H162" s="14" t="str">
        <f>IF(D162="",0,VLOOKUP($D162,Data!$D$4:$R$2000,Data!H$2-3,FALSE))</f>
        <v>COUNTY HISTORIAN</v>
      </c>
      <c r="I162" s="14" t="str">
        <f>IF(D162="",0,VLOOKUP($D162,Data!$D$4:$R$2000,Data!I$2-3,FALSE))</f>
        <v>4000</v>
      </c>
      <c r="J162" s="14" t="str">
        <f>IF(D162="",0,VLOOKUP($D162,Data!$D$4:$R$2000,Data!J$2-3,FALSE))</f>
        <v>CONTRACTUAL EXPENSES</v>
      </c>
      <c r="K162" s="15">
        <f>IF(D162="",0,SUMIFS(Data!M:M,Data!$G:$G,'Data (2)'!$G162,Data!$I:$I,'Data (2)'!$I162))</f>
        <v>50</v>
      </c>
      <c r="L162" s="15">
        <f>IF(D162="",0,SUMIFS(Data!N:N,Data!$G:$G,'Data (2)'!$G162,Data!$I:$I,'Data (2)'!$I162))</f>
        <v>50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50</v>
      </c>
      <c r="Q162" s="4">
        <f t="shared" si="13"/>
        <v>50</v>
      </c>
      <c r="R162" s="6">
        <f t="shared" si="14"/>
        <v>0</v>
      </c>
      <c r="S162" s="4">
        <f t="shared" si="15"/>
        <v>50</v>
      </c>
      <c r="T162" s="6">
        <f t="shared" si="16"/>
        <v>0</v>
      </c>
      <c r="U162" s="4">
        <f t="shared" si="17"/>
        <v>50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>
        <f>IF((MAX($D$3:$D162)+1)&gt;Data!$D$1,"",MAX($D$3:$D162)+1)</f>
        <v>160</v>
      </c>
      <c r="E163" s="14" t="str">
        <f>IF(D163="",0,VLOOKUP($D163,Data!$D$4:$R$2000,Data!E$2-3,FALSE))</f>
        <v>A</v>
      </c>
      <c r="F163" s="14" t="str">
        <f>IF(D163="",0,VLOOKUP($D163,Data!$D$4:$R$2000,Data!F$2-3,FALSE))</f>
        <v>GENERAL FUND</v>
      </c>
      <c r="G163" s="14" t="str">
        <f>IF(D163="",0,VLOOKUP($D163,Data!$D$4:$R$2000,Data!G$2-3,FALSE))</f>
        <v>7520</v>
      </c>
      <c r="H163" s="14" t="str">
        <f>IF(D163="",0,VLOOKUP($D163,Data!$D$4:$R$2000,Data!H$2-3,FALSE))</f>
        <v>HISTORICAL PROPERTY - OSF</v>
      </c>
      <c r="I163" s="14" t="str">
        <f>IF(D163="",0,VLOOKUP($D163,Data!$D$4:$R$2000,Data!I$2-3,FALSE))</f>
        <v>1000</v>
      </c>
      <c r="J163" s="14" t="str">
        <f>IF(D163="",0,VLOOKUP($D163,Data!$D$4:$R$2000,Data!J$2-3,FALSE))</f>
        <v>PERSONAL SERVICES</v>
      </c>
      <c r="K163" s="15">
        <f>IF(D163="",0,SUMIFS(Data!M:M,Data!$G:$G,'Data (2)'!$G163,Data!$I:$I,'Data (2)'!$I163))</f>
        <v>149205</v>
      </c>
      <c r="L163" s="15">
        <f>IF(D163="",0,SUMIFS(Data!N:N,Data!$G:$G,'Data (2)'!$G163,Data!$I:$I,'Data (2)'!$I163))</f>
        <v>156105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155367.18</v>
      </c>
      <c r="O163" s="15">
        <f>IF(D163="",0,SUMIFS(Data!Q:Q,Data!$G:$G,'Data (2)'!$G163,Data!$I:$I,'Data (2)'!$I163))</f>
        <v>155367.18</v>
      </c>
      <c r="P163" s="15">
        <f>IF(D163="",0,SUMIFS(Data!R:R,Data!$G:$G,'Data (2)'!$G163,Data!$I:$I,'Data (2)'!$I163))</f>
        <v>150155</v>
      </c>
      <c r="Q163" s="4">
        <f t="shared" si="13"/>
        <v>-6162.179999999993</v>
      </c>
      <c r="R163" s="6">
        <f t="shared" si="14"/>
        <v>1.0412999999999999</v>
      </c>
      <c r="S163" s="4">
        <f t="shared" si="15"/>
        <v>737.82000000000698</v>
      </c>
      <c r="T163" s="6">
        <f t="shared" si="16"/>
        <v>0.99529999999999996</v>
      </c>
      <c r="U163" s="4">
        <f t="shared" si="17"/>
        <v>-5212.179999999993</v>
      </c>
      <c r="V163" s="6">
        <f t="shared" si="18"/>
        <v>1.0347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>
        <f>IF((MAX($D$3:$D163)+1)&gt;Data!$D$1,"",MAX($D$3:$D163)+1)</f>
        <v>161</v>
      </c>
      <c r="E164" s="14" t="str">
        <f>IF(D164="",0,VLOOKUP($D164,Data!$D$4:$R$2000,Data!E$2-3,FALSE))</f>
        <v>A</v>
      </c>
      <c r="F164" s="14" t="str">
        <f>IF(D164="",0,VLOOKUP($D164,Data!$D$4:$R$2000,Data!F$2-3,FALSE))</f>
        <v>GENERAL FUND</v>
      </c>
      <c r="G164" s="14" t="str">
        <f>IF(D164="",0,VLOOKUP($D164,Data!$D$4:$R$2000,Data!G$2-3,FALSE))</f>
        <v>7520</v>
      </c>
      <c r="H164" s="14" t="str">
        <f>IF(D164="",0,VLOOKUP($D164,Data!$D$4:$R$2000,Data!H$2-3,FALSE))</f>
        <v>HISTORICAL PROPERTY - OSF</v>
      </c>
      <c r="I164" s="14" t="str">
        <f>IF(D164="",0,VLOOKUP($D164,Data!$D$4:$R$2000,Data!I$2-3,FALSE))</f>
        <v>2000</v>
      </c>
      <c r="J164" s="14" t="str">
        <f>IF(D164="",0,VLOOKUP($D164,Data!$D$4:$R$2000,Data!J$2-3,FALSE))</f>
        <v>EQUIPMENT</v>
      </c>
      <c r="K164" s="15">
        <f>IF(D164="",0,SUMIFS(Data!M:M,Data!$G:$G,'Data (2)'!$G164,Data!$I:$I,'Data (2)'!$I164))</f>
        <v>800</v>
      </c>
      <c r="L164" s="15">
        <f>IF(D164="",0,SUMIFS(Data!N:N,Data!$G:$G,'Data (2)'!$G164,Data!$I:$I,'Data (2)'!$I164))</f>
        <v>770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488.4</v>
      </c>
      <c r="O164" s="15">
        <f>IF(D164="",0,SUMIFS(Data!Q:Q,Data!$G:$G,'Data (2)'!$G164,Data!$I:$I,'Data (2)'!$I164))</f>
        <v>488.4</v>
      </c>
      <c r="P164" s="15">
        <f>IF(D164="",0,SUMIFS(Data!R:R,Data!$G:$G,'Data (2)'!$G164,Data!$I:$I,'Data (2)'!$I164))</f>
        <v>800</v>
      </c>
      <c r="Q164" s="4">
        <f t="shared" si="13"/>
        <v>311.60000000000002</v>
      </c>
      <c r="R164" s="6">
        <f t="shared" si="14"/>
        <v>0.61050000000000004</v>
      </c>
      <c r="S164" s="4">
        <f t="shared" si="15"/>
        <v>281.60000000000002</v>
      </c>
      <c r="T164" s="6">
        <f t="shared" si="16"/>
        <v>0.63429999999999997</v>
      </c>
      <c r="U164" s="4">
        <f t="shared" si="17"/>
        <v>311.60000000000002</v>
      </c>
      <c r="V164" s="6">
        <f t="shared" si="18"/>
        <v>0.61050000000000004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>
        <f>IF((MAX($D$3:$D164)+1)&gt;Data!$D$1,"",MAX($D$3:$D164)+1)</f>
        <v>162</v>
      </c>
      <c r="E165" s="14" t="str">
        <f>IF(D165="",0,VLOOKUP($D165,Data!$D$4:$R$2000,Data!E$2-3,FALSE))</f>
        <v>A</v>
      </c>
      <c r="F165" s="14" t="str">
        <f>IF(D165="",0,VLOOKUP($D165,Data!$D$4:$R$2000,Data!F$2-3,FALSE))</f>
        <v>GENERAL FUND</v>
      </c>
      <c r="G165" s="14" t="str">
        <f>IF(D165="",0,VLOOKUP($D165,Data!$D$4:$R$2000,Data!G$2-3,FALSE))</f>
        <v>7520</v>
      </c>
      <c r="H165" s="14" t="str">
        <f>IF(D165="",0,VLOOKUP($D165,Data!$D$4:$R$2000,Data!H$2-3,FALSE))</f>
        <v>HISTORICAL PROPERTY - OSF</v>
      </c>
      <c r="I165" s="14" t="str">
        <f>IF(D165="",0,VLOOKUP($D165,Data!$D$4:$R$2000,Data!I$2-3,FALSE))</f>
        <v>4000</v>
      </c>
      <c r="J165" s="14" t="str">
        <f>IF(D165="",0,VLOOKUP($D165,Data!$D$4:$R$2000,Data!J$2-3,FALSE))</f>
        <v>CONTRACTUAL EXPENSES</v>
      </c>
      <c r="K165" s="15">
        <f>IF(D165="",0,SUMIFS(Data!M:M,Data!$G:$G,'Data (2)'!$G165,Data!$I:$I,'Data (2)'!$I165))</f>
        <v>83429</v>
      </c>
      <c r="L165" s="15">
        <f>IF(D165="",0,SUMIFS(Data!N:N,Data!$G:$G,'Data (2)'!$G165,Data!$I:$I,'Data (2)'!$I165))</f>
        <v>84646.75</v>
      </c>
      <c r="M165" s="15">
        <f>IF(D165="",0,SUMIFS(Data!O:O,Data!$G:$G,'Data (2)'!$G165,Data!$I:$I,'Data (2)'!$I165))</f>
        <v>12500</v>
      </c>
      <c r="N165" s="15">
        <f>IF(D165="",0,SUMIFS(Data!P:P,Data!$G:$G,'Data (2)'!$G165,Data!$I:$I,'Data (2)'!$I165))</f>
        <v>70641.78</v>
      </c>
      <c r="O165" s="15">
        <f>IF(D165="",0,SUMIFS(Data!Q:Q,Data!$G:$G,'Data (2)'!$G165,Data!$I:$I,'Data (2)'!$I165))</f>
        <v>70641.78</v>
      </c>
      <c r="P165" s="15">
        <f>IF(D165="",0,SUMIFS(Data!R:R,Data!$G:$G,'Data (2)'!$G165,Data!$I:$I,'Data (2)'!$I165))</f>
        <v>83929</v>
      </c>
      <c r="Q165" s="4">
        <f t="shared" si="13"/>
        <v>287.22000000000116</v>
      </c>
      <c r="R165" s="6">
        <f t="shared" si="14"/>
        <v>0.99660000000000004</v>
      </c>
      <c r="S165" s="4">
        <f t="shared" si="15"/>
        <v>1504.9700000000012</v>
      </c>
      <c r="T165" s="6">
        <f t="shared" si="16"/>
        <v>0.98219999999999996</v>
      </c>
      <c r="U165" s="4">
        <f t="shared" si="17"/>
        <v>787.22000000000116</v>
      </c>
      <c r="V165" s="6">
        <f t="shared" si="18"/>
        <v>0.99060000000000004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>
        <f>IF(AND(ABS(U166)&gt;Input!$C$8,ABS(1-V166)&gt;Input!$C$9),MAX($C$3:C165)+1,"")</f>
        <v>75</v>
      </c>
      <c r="D166">
        <f>IF((MAX($D$3:$D165)+1)&gt;Data!$D$1,"",MAX($D$3:$D165)+1)</f>
        <v>163</v>
      </c>
      <c r="E166" s="14" t="str">
        <f>IF(D166="",0,VLOOKUP($D166,Data!$D$4:$R$2000,Data!E$2-3,FALSE))</f>
        <v>A</v>
      </c>
      <c r="F166" s="14" t="str">
        <f>IF(D166="",0,VLOOKUP($D166,Data!$D$4:$R$2000,Data!F$2-3,FALSE))</f>
        <v>GENERAL FUND</v>
      </c>
      <c r="G166" s="14" t="str">
        <f>IF(D166="",0,VLOOKUP($D166,Data!$D$4:$R$2000,Data!G$2-3,FALSE))</f>
        <v>8020</v>
      </c>
      <c r="H166" s="14" t="str">
        <f>IF(D166="",0,VLOOKUP($D166,Data!$D$4:$R$2000,Data!H$2-3,FALSE))</f>
        <v>PLANNING AND DEVELOPMENT</v>
      </c>
      <c r="I166" s="14" t="str">
        <f>IF(D166="",0,VLOOKUP($D166,Data!$D$4:$R$2000,Data!I$2-3,FALSE))</f>
        <v>1000</v>
      </c>
      <c r="J166" s="14" t="str">
        <f>IF(D166="",0,VLOOKUP($D166,Data!$D$4:$R$2000,Data!J$2-3,FALSE))</f>
        <v>PERSONAL SERVICES</v>
      </c>
      <c r="K166" s="15">
        <f>IF(D166="",0,SUMIFS(Data!M:M,Data!$G:$G,'Data (2)'!$G166,Data!$I:$I,'Data (2)'!$I166))</f>
        <v>276297</v>
      </c>
      <c r="L166" s="15">
        <f>IF(D166="",0,SUMIFS(Data!N:N,Data!$G:$G,'Data (2)'!$G166,Data!$I:$I,'Data (2)'!$I166))</f>
        <v>276297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275318.68</v>
      </c>
      <c r="O166" s="15">
        <f>IF(D166="",0,SUMIFS(Data!Q:Q,Data!$G:$G,'Data (2)'!$G166,Data!$I:$I,'Data (2)'!$I166))</f>
        <v>275318.68</v>
      </c>
      <c r="P166" s="15">
        <f>IF(D166="",0,SUMIFS(Data!R:R,Data!$G:$G,'Data (2)'!$G166,Data!$I:$I,'Data (2)'!$I166))</f>
        <v>317621</v>
      </c>
      <c r="Q166" s="4">
        <f t="shared" si="13"/>
        <v>978.32000000000698</v>
      </c>
      <c r="R166" s="6">
        <f t="shared" si="14"/>
        <v>0.99650000000000005</v>
      </c>
      <c r="S166" s="4">
        <f t="shared" si="15"/>
        <v>978.32000000000698</v>
      </c>
      <c r="T166" s="6">
        <f t="shared" si="16"/>
        <v>0.99650000000000005</v>
      </c>
      <c r="U166" s="4">
        <f t="shared" si="17"/>
        <v>42302.320000000007</v>
      </c>
      <c r="V166" s="6">
        <f t="shared" si="18"/>
        <v>0.86680000000000001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>
        <f>IF((MAX($D$3:$D166)+1)&gt;Data!$D$1,"",MAX($D$3:$D166)+1)</f>
        <v>164</v>
      </c>
      <c r="E167" s="14" t="str">
        <f>IF(D167="",0,VLOOKUP($D167,Data!$D$4:$R$2000,Data!E$2-3,FALSE))</f>
        <v>A</v>
      </c>
      <c r="F167" s="14" t="str">
        <f>IF(D167="",0,VLOOKUP($D167,Data!$D$4:$R$2000,Data!F$2-3,FALSE))</f>
        <v>GENERAL FUND</v>
      </c>
      <c r="G167" s="14" t="str">
        <f>IF(D167="",0,VLOOKUP($D167,Data!$D$4:$R$2000,Data!G$2-3,FALSE))</f>
        <v>8020</v>
      </c>
      <c r="H167" s="14" t="str">
        <f>IF(D167="",0,VLOOKUP($D167,Data!$D$4:$R$2000,Data!H$2-3,FALSE))</f>
        <v>PLANNING AND DEVELOPMENT</v>
      </c>
      <c r="I167" s="14" t="str">
        <f>IF(D167="",0,VLOOKUP($D167,Data!$D$4:$R$2000,Data!I$2-3,FALSE))</f>
        <v>2000</v>
      </c>
      <c r="J167" s="14" t="str">
        <f>IF(D167="",0,VLOOKUP($D167,Data!$D$4:$R$2000,Data!J$2-3,FALSE))</f>
        <v>EQUIPMENT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4400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4399.6099999999997</v>
      </c>
      <c r="O167" s="15">
        <f>IF(D167="",0,SUMIFS(Data!Q:Q,Data!$G:$G,'Data (2)'!$G167,Data!$I:$I,'Data (2)'!$I167))</f>
        <v>4399.6099999999997</v>
      </c>
      <c r="P167" s="15">
        <f>IF(D167="",0,SUMIFS(Data!R:R,Data!$G:$G,'Data (2)'!$G167,Data!$I:$I,'Data (2)'!$I167))</f>
        <v>0</v>
      </c>
      <c r="Q167" s="4">
        <f t="shared" si="13"/>
        <v>-4399.6099999999997</v>
      </c>
      <c r="R167" s="6">
        <f t="shared" si="14"/>
        <v>0</v>
      </c>
      <c r="S167" s="4">
        <f t="shared" si="15"/>
        <v>0.39000000000032742</v>
      </c>
      <c r="T167" s="6">
        <f t="shared" si="16"/>
        <v>0.99990000000000001</v>
      </c>
      <c r="U167" s="4">
        <f t="shared" si="17"/>
        <v>-4399.6099999999997</v>
      </c>
      <c r="V167" s="6">
        <f t="shared" si="18"/>
        <v>0</v>
      </c>
    </row>
    <row r="168" spans="1:22" x14ac:dyDescent="0.2">
      <c r="A168">
        <f>IF(AND(ABS(Q168)&gt;Input!$A$8,ABS(1-R168)&gt;Input!$A$9),MAX($A$3:A167)+1,"")</f>
        <v>69</v>
      </c>
      <c r="B168">
        <f>IF(AND(ABS(S168)&gt;Input!$B$8,ABS(1-T168)&gt;Input!$B$9),MAX($B$3:B167)+1,"")</f>
        <v>53</v>
      </c>
      <c r="C168">
        <f>IF(AND(ABS(U168)&gt;Input!$C$8,ABS(1-V168)&gt;Input!$C$9),MAX($C$3:C167)+1,"")</f>
        <v>76</v>
      </c>
      <c r="D168">
        <f>IF((MAX($D$3:$D167)+1)&gt;Data!$D$1,"",MAX($D$3:$D167)+1)</f>
        <v>165</v>
      </c>
      <c r="E168" s="14" t="str">
        <f>IF(D168="",0,VLOOKUP($D168,Data!$D$4:$R$2000,Data!E$2-3,FALSE))</f>
        <v>A</v>
      </c>
      <c r="F168" s="14" t="str">
        <f>IF(D168="",0,VLOOKUP($D168,Data!$D$4:$R$2000,Data!F$2-3,FALSE))</f>
        <v>GENERAL FUND</v>
      </c>
      <c r="G168" s="14" t="str">
        <f>IF(D168="",0,VLOOKUP($D168,Data!$D$4:$R$2000,Data!G$2-3,FALSE))</f>
        <v>8020</v>
      </c>
      <c r="H168" s="14" t="str">
        <f>IF(D168="",0,VLOOKUP($D168,Data!$D$4:$R$2000,Data!H$2-3,FALSE))</f>
        <v>PLANNING AND DEVELOPMENT</v>
      </c>
      <c r="I168" s="14" t="str">
        <f>IF(D168="",0,VLOOKUP($D168,Data!$D$4:$R$2000,Data!I$2-3,FALSE))</f>
        <v>4000</v>
      </c>
      <c r="J168" s="14" t="str">
        <f>IF(D168="",0,VLOOKUP($D168,Data!$D$4:$R$2000,Data!J$2-3,FALSE))</f>
        <v>CONTRACTUAL EXPENSES</v>
      </c>
      <c r="K168" s="15">
        <f>IF(D168="",0,SUMIFS(Data!M:M,Data!$G:$G,'Data (2)'!$G168,Data!$I:$I,'Data (2)'!$I168))</f>
        <v>3676500</v>
      </c>
      <c r="L168" s="15">
        <f>IF(D168="",0,SUMIFS(Data!N:N,Data!$G:$G,'Data (2)'!$G168,Data!$I:$I,'Data (2)'!$I168))</f>
        <v>3672975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228632.78999999998</v>
      </c>
      <c r="O168" s="15">
        <f>IF(D168="",0,SUMIFS(Data!Q:Q,Data!$G:$G,'Data (2)'!$G168,Data!$I:$I,'Data (2)'!$I168))</f>
        <v>228632.78999999998</v>
      </c>
      <c r="P168" s="15">
        <f>IF(D168="",0,SUMIFS(Data!R:R,Data!$G:$G,'Data (2)'!$G168,Data!$I:$I,'Data (2)'!$I168))</f>
        <v>3677150</v>
      </c>
      <c r="Q168" s="4">
        <f t="shared" si="13"/>
        <v>3447867.21</v>
      </c>
      <c r="R168" s="6">
        <f t="shared" si="14"/>
        <v>6.2199999999999998E-2</v>
      </c>
      <c r="S168" s="4">
        <f t="shared" si="15"/>
        <v>3444342.21</v>
      </c>
      <c r="T168" s="6">
        <f t="shared" si="16"/>
        <v>6.2199999999999998E-2</v>
      </c>
      <c r="U168" s="4">
        <f t="shared" si="17"/>
        <v>3448517.21</v>
      </c>
      <c r="V168" s="6">
        <f t="shared" si="18"/>
        <v>6.2199999999999998E-2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>
        <f>IF((MAX($D$3:$D168)+1)&gt;Data!$D$1,"",MAX($D$3:$D168)+1)</f>
        <v>166</v>
      </c>
      <c r="E169" s="14" t="str">
        <f>IF(D169="",0,VLOOKUP($D169,Data!$D$4:$R$2000,Data!E$2-3,FALSE))</f>
        <v>A</v>
      </c>
      <c r="F169" s="14" t="str">
        <f>IF(D169="",0,VLOOKUP($D169,Data!$D$4:$R$2000,Data!F$2-3,FALSE))</f>
        <v>GENERAL FUND</v>
      </c>
      <c r="G169" s="14" t="str">
        <f>IF(D169="",0,VLOOKUP($D169,Data!$D$4:$R$2000,Data!G$2-3,FALSE))</f>
        <v>8090</v>
      </c>
      <c r="H169" s="14" t="str">
        <f>IF(D169="",0,VLOOKUP($D169,Data!$D$4:$R$2000,Data!H$2-3,FALSE))</f>
        <v>RECYCLING &amp; SOLID WASTE</v>
      </c>
      <c r="I169" s="14" t="str">
        <f>IF(D169="",0,VLOOKUP($D169,Data!$D$4:$R$2000,Data!I$2-3,FALSE))</f>
        <v>2000</v>
      </c>
      <c r="J169" s="14" t="str">
        <f>IF(D169="",0,VLOOKUP($D169,Data!$D$4:$R$2000,Data!J$2-3,FALSE))</f>
        <v>EQUIPMENT</v>
      </c>
      <c r="K169" s="15">
        <f>IF(D169="",0,SUMIFS(Data!M:M,Data!$G:$G,'Data (2)'!$G169,Data!$I:$I,'Data (2)'!$I169))</f>
        <v>26600</v>
      </c>
      <c r="L169" s="15">
        <f>IF(D169="",0,SUMIFS(Data!N:N,Data!$G:$G,'Data (2)'!$G169,Data!$I:$I,'Data (2)'!$I169))</f>
        <v>26600</v>
      </c>
      <c r="M169" s="15">
        <f>IF(D169="",0,SUMIFS(Data!O:O,Data!$G:$G,'Data (2)'!$G169,Data!$I:$I,'Data (2)'!$I169))</f>
        <v>23341</v>
      </c>
      <c r="N169" s="15">
        <f>IF(D169="",0,SUMIFS(Data!P:P,Data!$G:$G,'Data (2)'!$G169,Data!$I:$I,'Data (2)'!$I169))</f>
        <v>3259</v>
      </c>
      <c r="O169" s="15">
        <f>IF(D169="",0,SUMIFS(Data!Q:Q,Data!$G:$G,'Data (2)'!$G169,Data!$I:$I,'Data (2)'!$I169))</f>
        <v>3259</v>
      </c>
      <c r="P169" s="15">
        <f>IF(D169="",0,SUMIFS(Data!R:R,Data!$G:$G,'Data (2)'!$G169,Data!$I:$I,'Data (2)'!$I169))</f>
        <v>26600</v>
      </c>
      <c r="Q169" s="4">
        <f t="shared" si="13"/>
        <v>0</v>
      </c>
      <c r="R169" s="6">
        <f t="shared" si="14"/>
        <v>1</v>
      </c>
      <c r="S169" s="4">
        <f t="shared" si="15"/>
        <v>0</v>
      </c>
      <c r="T169" s="6">
        <f t="shared" si="16"/>
        <v>1</v>
      </c>
      <c r="U169" s="4">
        <f t="shared" si="17"/>
        <v>0</v>
      </c>
      <c r="V169" s="6">
        <f t="shared" si="18"/>
        <v>1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>
        <f>IF(AND(ABS(U170)&gt;Input!$C$8,ABS(1-V170)&gt;Input!$C$9),MAX($C$3:C169)+1,"")</f>
        <v>77</v>
      </c>
      <c r="D170">
        <f>IF((MAX($D$3:$D169)+1)&gt;Data!$D$1,"",MAX($D$3:$D169)+1)</f>
        <v>167</v>
      </c>
      <c r="E170" s="14" t="str">
        <f>IF(D170="",0,VLOOKUP($D170,Data!$D$4:$R$2000,Data!E$2-3,FALSE))</f>
        <v>A</v>
      </c>
      <c r="F170" s="14" t="str">
        <f>IF(D170="",0,VLOOKUP($D170,Data!$D$4:$R$2000,Data!F$2-3,FALSE))</f>
        <v>GENERAL FUND</v>
      </c>
      <c r="G170" s="14" t="str">
        <f>IF(D170="",0,VLOOKUP($D170,Data!$D$4:$R$2000,Data!G$2-3,FALSE))</f>
        <v>8090</v>
      </c>
      <c r="H170" s="14" t="str">
        <f>IF(D170="",0,VLOOKUP($D170,Data!$D$4:$R$2000,Data!H$2-3,FALSE))</f>
        <v>RECYCLING &amp; SOLID WASTE</v>
      </c>
      <c r="I170" s="14" t="str">
        <f>IF(D170="",0,VLOOKUP($D170,Data!$D$4:$R$2000,Data!I$2-3,FALSE))</f>
        <v>4000</v>
      </c>
      <c r="J170" s="14" t="str">
        <f>IF(D170="",0,VLOOKUP($D170,Data!$D$4:$R$2000,Data!J$2-3,FALSE))</f>
        <v>CONTRACTUAL EXPENSES</v>
      </c>
      <c r="K170" s="15">
        <f>IF(D170="",0,SUMIFS(Data!M:M,Data!$G:$G,'Data (2)'!$G170,Data!$I:$I,'Data (2)'!$I170))</f>
        <v>143000</v>
      </c>
      <c r="L170" s="15">
        <f>IF(D170="",0,SUMIFS(Data!N:N,Data!$G:$G,'Data (2)'!$G170,Data!$I:$I,'Data (2)'!$I170))</f>
        <v>144300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152970.26</v>
      </c>
      <c r="O170" s="15">
        <f>IF(D170="",0,SUMIFS(Data!Q:Q,Data!$G:$G,'Data (2)'!$G170,Data!$I:$I,'Data (2)'!$I170))</f>
        <v>152970.26</v>
      </c>
      <c r="P170" s="15">
        <f>IF(D170="",0,SUMIFS(Data!R:R,Data!$G:$G,'Data (2)'!$G170,Data!$I:$I,'Data (2)'!$I170))</f>
        <v>140000</v>
      </c>
      <c r="Q170" s="4">
        <f t="shared" si="13"/>
        <v>-9970.2600000000093</v>
      </c>
      <c r="R170" s="6">
        <f t="shared" si="14"/>
        <v>1.0697000000000001</v>
      </c>
      <c r="S170" s="4">
        <f t="shared" si="15"/>
        <v>-8670.2600000000093</v>
      </c>
      <c r="T170" s="6">
        <f t="shared" si="16"/>
        <v>1.0601</v>
      </c>
      <c r="U170" s="4">
        <f t="shared" si="17"/>
        <v>-12970.260000000009</v>
      </c>
      <c r="V170" s="6">
        <f t="shared" si="18"/>
        <v>1.0926</v>
      </c>
    </row>
    <row r="171" spans="1:22" x14ac:dyDescent="0.2">
      <c r="A171">
        <f>IF(AND(ABS(Q171)&gt;Input!$A$8,ABS(1-R171)&gt;Input!$A$9),MAX($A$3:A170)+1,"")</f>
        <v>70</v>
      </c>
      <c r="B171" t="str">
        <f>IF(AND(ABS(S171)&gt;Input!$B$8,ABS(1-T171)&gt;Input!$B$9),MAX($B$3:B170)+1,"")</f>
        <v/>
      </c>
      <c r="C171">
        <f>IF(AND(ABS(U171)&gt;Input!$C$8,ABS(1-V171)&gt;Input!$C$9),MAX($C$3:C170)+1,"")</f>
        <v>78</v>
      </c>
      <c r="D171">
        <f>IF((MAX($D$3:$D170)+1)&gt;Data!$D$1,"",MAX($D$3:$D170)+1)</f>
        <v>168</v>
      </c>
      <c r="E171" s="14" t="str">
        <f>IF(D171="",0,VLOOKUP($D171,Data!$D$4:$R$2000,Data!E$2-3,FALSE))</f>
        <v>A</v>
      </c>
      <c r="F171" s="14" t="str">
        <f>IF(D171="",0,VLOOKUP($D171,Data!$D$4:$R$2000,Data!F$2-3,FALSE))</f>
        <v>GENERAL FUND</v>
      </c>
      <c r="G171" s="14" t="str">
        <f>IF(D171="",0,VLOOKUP($D171,Data!$D$4:$R$2000,Data!G$2-3,FALSE))</f>
        <v>8720</v>
      </c>
      <c r="H171" s="14" t="str">
        <f>IF(D171="",0,VLOOKUP($D171,Data!$D$4:$R$2000,Data!H$2-3,FALSE))</f>
        <v>SOIL AND WATER CONSERVATION</v>
      </c>
      <c r="I171" s="14" t="str">
        <f>IF(D171="",0,VLOOKUP($D171,Data!$D$4:$R$2000,Data!I$2-3,FALSE))</f>
        <v>4000</v>
      </c>
      <c r="J171" s="14" t="str">
        <f>IF(D171="",0,VLOOKUP($D171,Data!$D$4:$R$2000,Data!J$2-3,FALSE))</f>
        <v>CONTRACTUAL EXPENSES</v>
      </c>
      <c r="K171" s="15">
        <f>IF(D171="",0,SUMIFS(Data!M:M,Data!$G:$G,'Data (2)'!$G171,Data!$I:$I,'Data (2)'!$I171))</f>
        <v>136350</v>
      </c>
      <c r="L171" s="15">
        <f>IF(D171="",0,SUMIFS(Data!N:N,Data!$G:$G,'Data (2)'!$G171,Data!$I:$I,'Data (2)'!$I171))</f>
        <v>160770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160767.28</v>
      </c>
      <c r="O171" s="15">
        <f>IF(D171="",0,SUMIFS(Data!Q:Q,Data!$G:$G,'Data (2)'!$G171,Data!$I:$I,'Data (2)'!$I171))</f>
        <v>160767.28</v>
      </c>
      <c r="P171" s="15">
        <f>IF(D171="",0,SUMIFS(Data!R:R,Data!$G:$G,'Data (2)'!$G171,Data!$I:$I,'Data (2)'!$I171))</f>
        <v>136350</v>
      </c>
      <c r="Q171" s="4">
        <f t="shared" si="13"/>
        <v>-24417.279999999999</v>
      </c>
      <c r="R171" s="6">
        <f t="shared" si="14"/>
        <v>1.1791</v>
      </c>
      <c r="S171" s="4">
        <f t="shared" si="15"/>
        <v>2.7200000000011642</v>
      </c>
      <c r="T171" s="6">
        <f t="shared" si="16"/>
        <v>1</v>
      </c>
      <c r="U171" s="4">
        <f t="shared" si="17"/>
        <v>-24417.279999999999</v>
      </c>
      <c r="V171" s="6">
        <f t="shared" si="18"/>
        <v>1.1791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>
        <f>IF(AND(ABS(U172)&gt;Input!$C$8,ABS(1-V172)&gt;Input!$C$9),MAX($C$3:C171)+1,"")</f>
        <v>79</v>
      </c>
      <c r="D172">
        <f>IF((MAX($D$3:$D171)+1)&gt;Data!$D$1,"",MAX($D$3:$D171)+1)</f>
        <v>169</v>
      </c>
      <c r="E172" s="14" t="str">
        <f>IF(D172="",0,VLOOKUP($D172,Data!$D$4:$R$2000,Data!E$2-3,FALSE))</f>
        <v>A</v>
      </c>
      <c r="F172" s="14" t="str">
        <f>IF(D172="",0,VLOOKUP($D172,Data!$D$4:$R$2000,Data!F$2-3,FALSE))</f>
        <v>GENERAL FUND</v>
      </c>
      <c r="G172" s="14" t="str">
        <f>IF(D172="",0,VLOOKUP($D172,Data!$D$4:$R$2000,Data!G$2-3,FALSE))</f>
        <v>8730</v>
      </c>
      <c r="H172" s="14" t="str">
        <f>IF(D172="",0,VLOOKUP($D172,Data!$D$4:$R$2000,Data!H$2-3,FALSE))</f>
        <v>COOPERATIVE EXTENSION</v>
      </c>
      <c r="I172" s="14" t="str">
        <f>IF(D172="",0,VLOOKUP($D172,Data!$D$4:$R$2000,Data!I$2-3,FALSE))</f>
        <v>4000</v>
      </c>
      <c r="J172" s="14" t="str">
        <f>IF(D172="",0,VLOOKUP($D172,Data!$D$4:$R$2000,Data!J$2-3,FALSE))</f>
        <v>CONTRACTUAL EXPENSES</v>
      </c>
      <c r="K172" s="15">
        <f>IF(D172="",0,SUMIFS(Data!M:M,Data!$G:$G,'Data (2)'!$G172,Data!$I:$I,'Data (2)'!$I172))</f>
        <v>290000</v>
      </c>
      <c r="L172" s="15">
        <f>IF(D172="",0,SUMIFS(Data!N:N,Data!$G:$G,'Data (2)'!$G172,Data!$I:$I,'Data (2)'!$I172))</f>
        <v>290000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290000</v>
      </c>
      <c r="O172" s="15">
        <f>IF(D172="",0,SUMIFS(Data!Q:Q,Data!$G:$G,'Data (2)'!$G172,Data!$I:$I,'Data (2)'!$I172))</f>
        <v>290000</v>
      </c>
      <c r="P172" s="15">
        <f>IF(D172="",0,SUMIFS(Data!R:R,Data!$G:$G,'Data (2)'!$G172,Data!$I:$I,'Data (2)'!$I172))</f>
        <v>300870</v>
      </c>
      <c r="Q172" s="4">
        <f t="shared" si="13"/>
        <v>0</v>
      </c>
      <c r="R172" s="6">
        <f t="shared" si="14"/>
        <v>1</v>
      </c>
      <c r="S172" s="4">
        <f t="shared" si="15"/>
        <v>0</v>
      </c>
      <c r="T172" s="6">
        <f t="shared" si="16"/>
        <v>1</v>
      </c>
      <c r="U172" s="4">
        <f t="shared" si="17"/>
        <v>10870</v>
      </c>
      <c r="V172" s="6">
        <f t="shared" si="18"/>
        <v>0.96389999999999998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>
        <f>IF(AND(ABS(U173)&gt;Input!$C$8,ABS(1-V173)&gt;Input!$C$9),MAX($C$3:C172)+1,"")</f>
        <v>80</v>
      </c>
      <c r="D173">
        <f>IF((MAX($D$3:$D172)+1)&gt;Data!$D$1,"",MAX($D$3:$D172)+1)</f>
        <v>170</v>
      </c>
      <c r="E173" s="14" t="str">
        <f>IF(D173="",0,VLOOKUP($D173,Data!$D$4:$R$2000,Data!E$2-3,FALSE))</f>
        <v>A</v>
      </c>
      <c r="F173" s="14" t="str">
        <f>IF(D173="",0,VLOOKUP($D173,Data!$D$4:$R$2000,Data!F$2-3,FALSE))</f>
        <v>GENERAL FUND</v>
      </c>
      <c r="G173" s="14" t="str">
        <f>IF(D173="",0,VLOOKUP($D173,Data!$D$4:$R$2000,Data!G$2-3,FALSE))</f>
        <v>8745</v>
      </c>
      <c r="H173" s="14" t="str">
        <f>IF(D173="",0,VLOOKUP($D173,Data!$D$4:$R$2000,Data!H$2-3,FALSE))</f>
        <v>FLOOD &amp; EROSION CONTROL</v>
      </c>
      <c r="I173" s="14" t="str">
        <f>IF(D173="",0,VLOOKUP($D173,Data!$D$4:$R$2000,Data!I$2-3,FALSE))</f>
        <v>4000</v>
      </c>
      <c r="J173" s="14" t="str">
        <f>IF(D173="",0,VLOOKUP($D173,Data!$D$4:$R$2000,Data!J$2-3,FALSE))</f>
        <v>FLOOD &amp; EROSION CONTROL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12100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12100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>
        <f>IF((MAX($D$3:$D173)+1)&gt;Data!$D$1,"",MAX($D$3:$D173)+1)</f>
        <v>171</v>
      </c>
      <c r="E174" s="14" t="str">
        <f>IF(D174="",0,VLOOKUP($D174,Data!$D$4:$R$2000,Data!E$2-3,FALSE))</f>
        <v>A</v>
      </c>
      <c r="F174" s="14" t="str">
        <f>IF(D174="",0,VLOOKUP($D174,Data!$D$4:$R$2000,Data!F$2-3,FALSE))</f>
        <v>GENERAL FUND</v>
      </c>
      <c r="G174" s="14" t="str">
        <f>IF(D174="",0,VLOOKUP($D174,Data!$D$4:$R$2000,Data!G$2-3,FALSE))</f>
        <v>8760</v>
      </c>
      <c r="H174" s="14" t="str">
        <f>IF(D174="",0,VLOOKUP($D174,Data!$D$4:$R$2000,Data!H$2-3,FALSE))</f>
        <v>FLOOD EMERGENCY</v>
      </c>
      <c r="I174" s="14" t="str">
        <f>IF(D174="",0,VLOOKUP($D174,Data!$D$4:$R$2000,Data!I$2-3,FALSE))</f>
        <v>2000</v>
      </c>
      <c r="J174" s="14" t="str">
        <f>IF(D174="",0,VLOOKUP($D174,Data!$D$4:$R$2000,Data!J$2-3,FALSE))</f>
        <v>EQUIPMENT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>
        <f>IF((MAX($D$3:$D174)+1)&gt;Data!$D$1,"",MAX($D$3:$D174)+1)</f>
        <v>172</v>
      </c>
      <c r="E175" s="14" t="str">
        <f>IF(D175="",0,VLOOKUP($D175,Data!$D$4:$R$2000,Data!E$2-3,FALSE))</f>
        <v>A</v>
      </c>
      <c r="F175" s="14" t="str">
        <f>IF(D175="",0,VLOOKUP($D175,Data!$D$4:$R$2000,Data!F$2-3,FALSE))</f>
        <v>GENERAL FUND</v>
      </c>
      <c r="G175" s="14" t="str">
        <f>IF(D175="",0,VLOOKUP($D175,Data!$D$4:$R$2000,Data!G$2-3,FALSE))</f>
        <v>8760</v>
      </c>
      <c r="H175" s="14" t="str">
        <f>IF(D175="",0,VLOOKUP($D175,Data!$D$4:$R$2000,Data!H$2-3,FALSE))</f>
        <v>FLOOD EMERGENCY</v>
      </c>
      <c r="I175" s="14" t="str">
        <f>IF(D175="",0,VLOOKUP($D175,Data!$D$4:$R$2000,Data!I$2-3,FALSE))</f>
        <v>4000</v>
      </c>
      <c r="J175" s="14" t="str">
        <f>IF(D175="",0,VLOOKUP($D175,Data!$D$4:$R$2000,Data!J$2-3,FALSE))</f>
        <v>CONTRACTUAL EXPENSES</v>
      </c>
      <c r="K175" s="15">
        <f>IF(D175="",0,SUMIFS(Data!M:M,Data!$G:$G,'Data (2)'!$G175,Data!$I:$I,'Data (2)'!$I175))</f>
        <v>12100</v>
      </c>
      <c r="L175" s="15">
        <f>IF(D175="",0,SUMIFS(Data!N:N,Data!$G:$G,'Data (2)'!$G175,Data!$I:$I,'Data (2)'!$I175))</f>
        <v>12100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5437.45</v>
      </c>
      <c r="O175" s="15">
        <f>IF(D175="",0,SUMIFS(Data!Q:Q,Data!$G:$G,'Data (2)'!$G175,Data!$I:$I,'Data (2)'!$I175))</f>
        <v>5437.45</v>
      </c>
      <c r="P175" s="15">
        <f>IF(D175="",0,SUMIFS(Data!R:R,Data!$G:$G,'Data (2)'!$G175,Data!$I:$I,'Data (2)'!$I175))</f>
        <v>0</v>
      </c>
      <c r="Q175" s="4">
        <f t="shared" si="13"/>
        <v>6662.55</v>
      </c>
      <c r="R175" s="6">
        <f t="shared" si="14"/>
        <v>0.44940000000000002</v>
      </c>
      <c r="S175" s="4">
        <f t="shared" si="15"/>
        <v>6662.55</v>
      </c>
      <c r="T175" s="6">
        <f t="shared" si="16"/>
        <v>0.44940000000000002</v>
      </c>
      <c r="U175" s="4">
        <f t="shared" si="17"/>
        <v>-5437.45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>
        <f>IF((MAX($D$3:$D175)+1)&gt;Data!$D$1,"",MAX($D$3:$D175)+1)</f>
        <v>173</v>
      </c>
      <c r="E176" s="14" t="str">
        <f>IF(D176="",0,VLOOKUP($D176,Data!$D$4:$R$2000,Data!E$2-3,FALSE))</f>
        <v>A</v>
      </c>
      <c r="F176" s="14" t="str">
        <f>IF(D176="",0,VLOOKUP($D176,Data!$D$4:$R$2000,Data!F$2-3,FALSE))</f>
        <v>GENERAL FUND</v>
      </c>
      <c r="G176" s="14" t="str">
        <f>IF(D176="",0,VLOOKUP($D176,Data!$D$4:$R$2000,Data!G$2-3,FALSE))</f>
        <v>8790</v>
      </c>
      <c r="H176" s="14" t="str">
        <f>IF(D176="",0,VLOOKUP($D176,Data!$D$4:$R$2000,Data!H$2-3,FALSE))</f>
        <v>COUNTY FORESTRY</v>
      </c>
      <c r="I176" s="14" t="str">
        <f>IF(D176="",0,VLOOKUP($D176,Data!$D$4:$R$2000,Data!I$2-3,FALSE))</f>
        <v>4000</v>
      </c>
      <c r="J176" s="14" t="str">
        <f>IF(D176="",0,VLOOKUP($D176,Data!$D$4:$R$2000,Data!J$2-3,FALSE))</f>
        <v>CONTRACTUAL EXPENSES</v>
      </c>
      <c r="K176" s="15">
        <f>IF(D176="",0,SUMIFS(Data!M:M,Data!$G:$G,'Data (2)'!$G176,Data!$I:$I,'Data (2)'!$I176))</f>
        <v>3735</v>
      </c>
      <c r="L176" s="15">
        <f>IF(D176="",0,SUMIFS(Data!N:N,Data!$G:$G,'Data (2)'!$G176,Data!$I:$I,'Data (2)'!$I176))</f>
        <v>3735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3735</v>
      </c>
      <c r="O176" s="15">
        <f>IF(D176="",0,SUMIFS(Data!Q:Q,Data!$G:$G,'Data (2)'!$G176,Data!$I:$I,'Data (2)'!$I176))</f>
        <v>3735</v>
      </c>
      <c r="P176" s="15">
        <f>IF(D176="",0,SUMIFS(Data!R:R,Data!$G:$G,'Data (2)'!$G176,Data!$I:$I,'Data (2)'!$I176))</f>
        <v>3735</v>
      </c>
      <c r="Q176" s="4">
        <f t="shared" si="13"/>
        <v>0</v>
      </c>
      <c r="R176" s="6">
        <f t="shared" si="14"/>
        <v>1</v>
      </c>
      <c r="S176" s="4">
        <f t="shared" si="15"/>
        <v>0</v>
      </c>
      <c r="T176" s="6">
        <f t="shared" si="16"/>
        <v>1</v>
      </c>
      <c r="U176" s="4">
        <f t="shared" si="17"/>
        <v>0</v>
      </c>
      <c r="V176" s="6">
        <f t="shared" si="18"/>
        <v>1</v>
      </c>
    </row>
    <row r="177" spans="1:22" x14ac:dyDescent="0.2">
      <c r="A177">
        <f>IF(AND(ABS(Q177)&gt;Input!$A$8,ABS(1-R177)&gt;Input!$A$9),MAX($A$3:A176)+1,"")</f>
        <v>71</v>
      </c>
      <c r="B177">
        <f>IF(AND(ABS(S177)&gt;Input!$B$8,ABS(1-T177)&gt;Input!$B$9),MAX($B$3:B176)+1,"")</f>
        <v>54</v>
      </c>
      <c r="C177">
        <f>IF(AND(ABS(U177)&gt;Input!$C$8,ABS(1-V177)&gt;Input!$C$9),MAX($C$3:C176)+1,"")</f>
        <v>81</v>
      </c>
      <c r="D177">
        <f>IF((MAX($D$3:$D176)+1)&gt;Data!$D$1,"",MAX($D$3:$D176)+1)</f>
        <v>174</v>
      </c>
      <c r="E177" s="14" t="str">
        <f>IF(D177="",0,VLOOKUP($D177,Data!$D$4:$R$2000,Data!E$2-3,FALSE))</f>
        <v>A</v>
      </c>
      <c r="F177" s="14" t="str">
        <f>IF(D177="",0,VLOOKUP($D177,Data!$D$4:$R$2000,Data!F$2-3,FALSE))</f>
        <v>GENERAL FUND</v>
      </c>
      <c r="G177" s="14" t="str">
        <f>IF(D177="",0,VLOOKUP($D177,Data!$D$4:$R$2000,Data!G$2-3,FALSE))</f>
        <v>9010</v>
      </c>
      <c r="H177" s="14" t="str">
        <f>IF(D177="",0,VLOOKUP($D177,Data!$D$4:$R$2000,Data!H$2-3,FALSE))</f>
        <v>RETIREMENT</v>
      </c>
      <c r="I177" s="14" t="str">
        <f>IF(D177="",0,VLOOKUP($D177,Data!$D$4:$R$2000,Data!I$2-3,FALSE))</f>
        <v>8000</v>
      </c>
      <c r="J177" s="14" t="str">
        <f>IF(D177="",0,VLOOKUP($D177,Data!$D$4:$R$2000,Data!J$2-3,FALSE))</f>
        <v>EMPLOYEE BENEFITS</v>
      </c>
      <c r="K177" s="15">
        <f>IF(D177="",0,SUMIFS(Data!M:M,Data!$G:$G,'Data (2)'!$G177,Data!$I:$I,'Data (2)'!$I177))</f>
        <v>2150000</v>
      </c>
      <c r="L177" s="15">
        <f>IF(D177="",0,SUMIFS(Data!N:N,Data!$G:$G,'Data (2)'!$G177,Data!$I:$I,'Data (2)'!$I177))</f>
        <v>2097950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2050931.83</v>
      </c>
      <c r="O177" s="15">
        <f>IF(D177="",0,SUMIFS(Data!Q:Q,Data!$G:$G,'Data (2)'!$G177,Data!$I:$I,'Data (2)'!$I177))</f>
        <v>2050931.83</v>
      </c>
      <c r="P177" s="15">
        <f>IF(D177="",0,SUMIFS(Data!R:R,Data!$G:$G,'Data (2)'!$G177,Data!$I:$I,'Data (2)'!$I177))</f>
        <v>2150000</v>
      </c>
      <c r="Q177" s="4">
        <f t="shared" si="13"/>
        <v>99068.169999999925</v>
      </c>
      <c r="R177" s="6">
        <f t="shared" si="14"/>
        <v>0.95389999999999997</v>
      </c>
      <c r="S177" s="4">
        <f t="shared" si="15"/>
        <v>47018.169999999925</v>
      </c>
      <c r="T177" s="6">
        <f t="shared" si="16"/>
        <v>0.97760000000000002</v>
      </c>
      <c r="U177" s="4">
        <f t="shared" si="17"/>
        <v>99068.169999999925</v>
      </c>
      <c r="V177" s="6">
        <f t="shared" si="18"/>
        <v>0.95389999999999997</v>
      </c>
    </row>
    <row r="178" spans="1:22" x14ac:dyDescent="0.2">
      <c r="A178">
        <f>IF(AND(ABS(Q178)&gt;Input!$A$8,ABS(1-R178)&gt;Input!$A$9),MAX($A$3:A177)+1,"")</f>
        <v>72</v>
      </c>
      <c r="B178">
        <f>IF(AND(ABS(S178)&gt;Input!$B$8,ABS(1-T178)&gt;Input!$B$9),MAX($B$3:B177)+1,"")</f>
        <v>55</v>
      </c>
      <c r="C178">
        <f>IF(AND(ABS(U178)&gt;Input!$C$8,ABS(1-V178)&gt;Input!$C$9),MAX($C$3:C177)+1,"")</f>
        <v>82</v>
      </c>
      <c r="D178">
        <f>IF((MAX($D$3:$D177)+1)&gt;Data!$D$1,"",MAX($D$3:$D177)+1)</f>
        <v>175</v>
      </c>
      <c r="E178" s="14" t="str">
        <f>IF(D178="",0,VLOOKUP($D178,Data!$D$4:$R$2000,Data!E$2-3,FALSE))</f>
        <v>A</v>
      </c>
      <c r="F178" s="14" t="str">
        <f>IF(D178="",0,VLOOKUP($D178,Data!$D$4:$R$2000,Data!F$2-3,FALSE))</f>
        <v>GENERAL FUND</v>
      </c>
      <c r="G178" s="14" t="str">
        <f>IF(D178="",0,VLOOKUP($D178,Data!$D$4:$R$2000,Data!G$2-3,FALSE))</f>
        <v>9030</v>
      </c>
      <c r="H178" s="14" t="str">
        <f>IF(D178="",0,VLOOKUP($D178,Data!$D$4:$R$2000,Data!H$2-3,FALSE))</f>
        <v>SOCIAL SECURITY</v>
      </c>
      <c r="I178" s="14" t="str">
        <f>IF(D178="",0,VLOOKUP($D178,Data!$D$4:$R$2000,Data!I$2-3,FALSE))</f>
        <v>8000</v>
      </c>
      <c r="J178" s="14" t="str">
        <f>IF(D178="",0,VLOOKUP($D178,Data!$D$4:$R$2000,Data!J$2-3,FALSE))</f>
        <v>EMPLOYEE BENEFITS</v>
      </c>
      <c r="K178" s="15">
        <f>IF(D178="",0,SUMIFS(Data!M:M,Data!$G:$G,'Data (2)'!$G178,Data!$I:$I,'Data (2)'!$I178))</f>
        <v>1252400</v>
      </c>
      <c r="L178" s="15">
        <f>IF(D178="",0,SUMIFS(Data!N:N,Data!$G:$G,'Data (2)'!$G178,Data!$I:$I,'Data (2)'!$I178))</f>
        <v>1252400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1135667.5900000001</v>
      </c>
      <c r="O178" s="15">
        <f>IF(D178="",0,SUMIFS(Data!Q:Q,Data!$G:$G,'Data (2)'!$G178,Data!$I:$I,'Data (2)'!$I178))</f>
        <v>1135667.5900000001</v>
      </c>
      <c r="P178" s="15">
        <f>IF(D178="",0,SUMIFS(Data!R:R,Data!$G:$G,'Data (2)'!$G178,Data!$I:$I,'Data (2)'!$I178))</f>
        <v>1252400</v>
      </c>
      <c r="Q178" s="4">
        <f t="shared" si="13"/>
        <v>116732.40999999992</v>
      </c>
      <c r="R178" s="6">
        <f t="shared" si="14"/>
        <v>0.90680000000000005</v>
      </c>
      <c r="S178" s="4">
        <f t="shared" si="15"/>
        <v>116732.40999999992</v>
      </c>
      <c r="T178" s="6">
        <f t="shared" si="16"/>
        <v>0.90680000000000005</v>
      </c>
      <c r="U178" s="4">
        <f t="shared" si="17"/>
        <v>116732.40999999992</v>
      </c>
      <c r="V178" s="6">
        <f t="shared" si="18"/>
        <v>0.90680000000000005</v>
      </c>
    </row>
    <row r="179" spans="1:22" x14ac:dyDescent="0.2">
      <c r="A179">
        <f>IF(AND(ABS(Q179)&gt;Input!$A$8,ABS(1-R179)&gt;Input!$A$9),MAX($A$3:A178)+1,"")</f>
        <v>73</v>
      </c>
      <c r="B179">
        <f>IF(AND(ABS(S179)&gt;Input!$B$8,ABS(1-T179)&gt;Input!$B$9),MAX($B$3:B178)+1,"")</f>
        <v>56</v>
      </c>
      <c r="C179">
        <f>IF(AND(ABS(U179)&gt;Input!$C$8,ABS(1-V179)&gt;Input!$C$9),MAX($C$3:C178)+1,"")</f>
        <v>83</v>
      </c>
      <c r="D179">
        <f>IF((MAX($D$3:$D178)+1)&gt;Data!$D$1,"",MAX($D$3:$D178)+1)</f>
        <v>176</v>
      </c>
      <c r="E179" s="14" t="str">
        <f>IF(D179="",0,VLOOKUP($D179,Data!$D$4:$R$2000,Data!E$2-3,FALSE))</f>
        <v>A</v>
      </c>
      <c r="F179" s="14" t="str">
        <f>IF(D179="",0,VLOOKUP($D179,Data!$D$4:$R$2000,Data!F$2-3,FALSE))</f>
        <v>GENERAL FUND</v>
      </c>
      <c r="G179" s="14" t="str">
        <f>IF(D179="",0,VLOOKUP($D179,Data!$D$4:$R$2000,Data!G$2-3,FALSE))</f>
        <v>9040</v>
      </c>
      <c r="H179" s="14" t="str">
        <f>IF(D179="",0,VLOOKUP($D179,Data!$D$4:$R$2000,Data!H$2-3,FALSE))</f>
        <v>WORKERS COMPENSATION</v>
      </c>
      <c r="I179" s="14" t="str">
        <f>IF(D179="",0,VLOOKUP($D179,Data!$D$4:$R$2000,Data!I$2-3,FALSE))</f>
        <v>8000</v>
      </c>
      <c r="J179" s="14" t="str">
        <f>IF(D179="",0,VLOOKUP($D179,Data!$D$4:$R$2000,Data!J$2-3,FALSE))</f>
        <v>EMPLOYEE BENEFITS</v>
      </c>
      <c r="K179" s="15">
        <f>IF(D179="",0,SUMIFS(Data!M:M,Data!$G:$G,'Data (2)'!$G179,Data!$I:$I,'Data (2)'!$I179))</f>
        <v>234300</v>
      </c>
      <c r="L179" s="15">
        <f>IF(D179="",0,SUMIFS(Data!N:N,Data!$G:$G,'Data (2)'!$G179,Data!$I:$I,'Data (2)'!$I179))</f>
        <v>234300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251075.4</v>
      </c>
      <c r="O179" s="15">
        <f>IF(D179="",0,SUMIFS(Data!Q:Q,Data!$G:$G,'Data (2)'!$G179,Data!$I:$I,'Data (2)'!$I179))</f>
        <v>251075.4</v>
      </c>
      <c r="P179" s="15">
        <f>IF(D179="",0,SUMIFS(Data!R:R,Data!$G:$G,'Data (2)'!$G179,Data!$I:$I,'Data (2)'!$I179))</f>
        <v>234300</v>
      </c>
      <c r="Q179" s="4">
        <f t="shared" si="13"/>
        <v>-16775.399999999994</v>
      </c>
      <c r="R179" s="6">
        <f t="shared" si="14"/>
        <v>1.0716000000000001</v>
      </c>
      <c r="S179" s="4">
        <f t="shared" si="15"/>
        <v>-16775.399999999994</v>
      </c>
      <c r="T179" s="6">
        <f t="shared" si="16"/>
        <v>1.0716000000000001</v>
      </c>
      <c r="U179" s="4">
        <f t="shared" si="17"/>
        <v>-16775.399999999994</v>
      </c>
      <c r="V179" s="6">
        <f t="shared" si="18"/>
        <v>1.0716000000000001</v>
      </c>
    </row>
    <row r="180" spans="1:22" x14ac:dyDescent="0.2">
      <c r="A180">
        <f>IF(AND(ABS(Q180)&gt;Input!$A$8,ABS(1-R180)&gt;Input!$A$9),MAX($A$3:A179)+1,"")</f>
        <v>74</v>
      </c>
      <c r="B180">
        <f>IF(AND(ABS(S180)&gt;Input!$B$8,ABS(1-T180)&gt;Input!$B$9),MAX($B$3:B179)+1,"")</f>
        <v>57</v>
      </c>
      <c r="C180">
        <f>IF(AND(ABS(U180)&gt;Input!$C$8,ABS(1-V180)&gt;Input!$C$9),MAX($C$3:C179)+1,"")</f>
        <v>84</v>
      </c>
      <c r="D180">
        <f>IF((MAX($D$3:$D179)+1)&gt;Data!$D$1,"",MAX($D$3:$D179)+1)</f>
        <v>177</v>
      </c>
      <c r="E180" s="14" t="str">
        <f>IF(D180="",0,VLOOKUP($D180,Data!$D$4:$R$2000,Data!E$2-3,FALSE))</f>
        <v>A</v>
      </c>
      <c r="F180" s="14" t="str">
        <f>IF(D180="",0,VLOOKUP($D180,Data!$D$4:$R$2000,Data!F$2-3,FALSE))</f>
        <v>GENERAL FUND</v>
      </c>
      <c r="G180" s="14" t="str">
        <f>IF(D180="",0,VLOOKUP($D180,Data!$D$4:$R$2000,Data!G$2-3,FALSE))</f>
        <v>9050</v>
      </c>
      <c r="H180" s="14" t="str">
        <f>IF(D180="",0,VLOOKUP($D180,Data!$D$4:$R$2000,Data!H$2-3,FALSE))</f>
        <v>UNEMPLOYMENT INSURANCE</v>
      </c>
      <c r="I180" s="14" t="str">
        <f>IF(D180="",0,VLOOKUP($D180,Data!$D$4:$R$2000,Data!I$2-3,FALSE))</f>
        <v>8000</v>
      </c>
      <c r="J180" s="14" t="str">
        <f>IF(D180="",0,VLOOKUP($D180,Data!$D$4:$R$2000,Data!J$2-3,FALSE))</f>
        <v>EMPLOYEE BENEFITS</v>
      </c>
      <c r="K180" s="15">
        <f>IF(D180="",0,SUMIFS(Data!M:M,Data!$G:$G,'Data (2)'!$G180,Data!$I:$I,'Data (2)'!$I180))</f>
        <v>20000</v>
      </c>
      <c r="L180" s="15">
        <f>IF(D180="",0,SUMIFS(Data!N:N,Data!$G:$G,'Data (2)'!$G180,Data!$I:$I,'Data (2)'!$I180))</f>
        <v>20000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6387.57</v>
      </c>
      <c r="O180" s="15">
        <f>IF(D180="",0,SUMIFS(Data!Q:Q,Data!$G:$G,'Data (2)'!$G180,Data!$I:$I,'Data (2)'!$I180))</f>
        <v>6387.57</v>
      </c>
      <c r="P180" s="15">
        <f>IF(D180="",0,SUMIFS(Data!R:R,Data!$G:$G,'Data (2)'!$G180,Data!$I:$I,'Data (2)'!$I180))</f>
        <v>20000</v>
      </c>
      <c r="Q180" s="4">
        <f t="shared" si="13"/>
        <v>13612.43</v>
      </c>
      <c r="R180" s="6">
        <f t="shared" si="14"/>
        <v>0.31940000000000002</v>
      </c>
      <c r="S180" s="4">
        <f t="shared" si="15"/>
        <v>13612.43</v>
      </c>
      <c r="T180" s="6">
        <f t="shared" si="16"/>
        <v>0.31940000000000002</v>
      </c>
      <c r="U180" s="4">
        <f t="shared" si="17"/>
        <v>13612.43</v>
      </c>
      <c r="V180" s="6">
        <f t="shared" si="18"/>
        <v>0.31940000000000002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>
        <f>IF((MAX($D$3:$D180)+1)&gt;Data!$D$1,"",MAX($D$3:$D180)+1)</f>
        <v>178</v>
      </c>
      <c r="E181" s="14" t="str">
        <f>IF(D181="",0,VLOOKUP($D181,Data!$D$4:$R$2000,Data!E$2-3,FALSE))</f>
        <v>A</v>
      </c>
      <c r="F181" s="14" t="str">
        <f>IF(D181="",0,VLOOKUP($D181,Data!$D$4:$R$2000,Data!F$2-3,FALSE))</f>
        <v>GENERAL FUND</v>
      </c>
      <c r="G181" s="14" t="str">
        <f>IF(D181="",0,VLOOKUP($D181,Data!$D$4:$R$2000,Data!G$2-3,FALSE))</f>
        <v>9055</v>
      </c>
      <c r="H181" s="14" t="str">
        <f>IF(D181="",0,VLOOKUP($D181,Data!$D$4:$R$2000,Data!H$2-3,FALSE))</f>
        <v>DISABILITY INSURANCE</v>
      </c>
      <c r="I181" s="14" t="str">
        <f>IF(D181="",0,VLOOKUP($D181,Data!$D$4:$R$2000,Data!I$2-3,FALSE))</f>
        <v>8000</v>
      </c>
      <c r="J181" s="14" t="str">
        <f>IF(D181="",0,VLOOKUP($D181,Data!$D$4:$R$2000,Data!J$2-3,FALSE))</f>
        <v>EMPLOYEE BENEFITS</v>
      </c>
      <c r="K181" s="15">
        <f>IF(D181="",0,SUMIFS(Data!M:M,Data!$G:$G,'Data (2)'!$G181,Data!$I:$I,'Data (2)'!$I181))</f>
        <v>650</v>
      </c>
      <c r="L181" s="15">
        <f>IF(D181="",0,SUMIFS(Data!N:N,Data!$G:$G,'Data (2)'!$G181,Data!$I:$I,'Data (2)'!$I181))</f>
        <v>700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686.2</v>
      </c>
      <c r="O181" s="15">
        <f>IF(D181="",0,SUMIFS(Data!Q:Q,Data!$G:$G,'Data (2)'!$G181,Data!$I:$I,'Data (2)'!$I181))</f>
        <v>686.2</v>
      </c>
      <c r="P181" s="15">
        <f>IF(D181="",0,SUMIFS(Data!R:R,Data!$G:$G,'Data (2)'!$G181,Data!$I:$I,'Data (2)'!$I181))</f>
        <v>650</v>
      </c>
      <c r="Q181" s="4">
        <f t="shared" si="13"/>
        <v>-36.200000000000045</v>
      </c>
      <c r="R181" s="6">
        <f t="shared" si="14"/>
        <v>1.0557000000000001</v>
      </c>
      <c r="S181" s="4">
        <f t="shared" si="15"/>
        <v>13.799999999999955</v>
      </c>
      <c r="T181" s="6">
        <f t="shared" si="16"/>
        <v>0.98029999999999995</v>
      </c>
      <c r="U181" s="4">
        <f t="shared" si="17"/>
        <v>-36.200000000000045</v>
      </c>
      <c r="V181" s="6">
        <f t="shared" si="18"/>
        <v>1.0557000000000001</v>
      </c>
    </row>
    <row r="182" spans="1:22" x14ac:dyDescent="0.2">
      <c r="A182">
        <f>IF(AND(ABS(Q182)&gt;Input!$A$8,ABS(1-R182)&gt;Input!$A$9),MAX($A$3:A181)+1,"")</f>
        <v>75</v>
      </c>
      <c r="B182">
        <f>IF(AND(ABS(S182)&gt;Input!$B$8,ABS(1-T182)&gt;Input!$B$9),MAX($B$3:B181)+1,"")</f>
        <v>58</v>
      </c>
      <c r="C182">
        <f>IF(AND(ABS(U182)&gt;Input!$C$8,ABS(1-V182)&gt;Input!$C$9),MAX($C$3:C181)+1,"")</f>
        <v>85</v>
      </c>
      <c r="D182">
        <f>IF((MAX($D$3:$D181)+1)&gt;Data!$D$1,"",MAX($D$3:$D181)+1)</f>
        <v>179</v>
      </c>
      <c r="E182" s="14" t="str">
        <f>IF(D182="",0,VLOOKUP($D182,Data!$D$4:$R$2000,Data!E$2-3,FALSE))</f>
        <v>A</v>
      </c>
      <c r="F182" s="14" t="str">
        <f>IF(D182="",0,VLOOKUP($D182,Data!$D$4:$R$2000,Data!F$2-3,FALSE))</f>
        <v>GENERAL FUND</v>
      </c>
      <c r="G182" s="14" t="str">
        <f>IF(D182="",0,VLOOKUP($D182,Data!$D$4:$R$2000,Data!G$2-3,FALSE))</f>
        <v>9060</v>
      </c>
      <c r="H182" s="14" t="str">
        <f>IF(D182="",0,VLOOKUP($D182,Data!$D$4:$R$2000,Data!H$2-3,FALSE))</f>
        <v>MEDICAL INSURANCE</v>
      </c>
      <c r="I182" s="14" t="str">
        <f>IF(D182="",0,VLOOKUP($D182,Data!$D$4:$R$2000,Data!I$2-3,FALSE))</f>
        <v>8000</v>
      </c>
      <c r="J182" s="14" t="str">
        <f>IF(D182="",0,VLOOKUP($D182,Data!$D$4:$R$2000,Data!J$2-3,FALSE))</f>
        <v>EMPLOYEE BENEFITS</v>
      </c>
      <c r="K182" s="15">
        <f>IF(D182="",0,SUMIFS(Data!M:M,Data!$G:$G,'Data (2)'!$G182,Data!$I:$I,'Data (2)'!$I182))</f>
        <v>6750000</v>
      </c>
      <c r="L182" s="15">
        <f>IF(D182="",0,SUMIFS(Data!N:N,Data!$G:$G,'Data (2)'!$G182,Data!$I:$I,'Data (2)'!$I182))</f>
        <v>6800000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6702003.4299999997</v>
      </c>
      <c r="O182" s="15">
        <f>IF(D182="",0,SUMIFS(Data!Q:Q,Data!$G:$G,'Data (2)'!$G182,Data!$I:$I,'Data (2)'!$I182))</f>
        <v>6702003.4299999997</v>
      </c>
      <c r="P182" s="15">
        <f>IF(D182="",0,SUMIFS(Data!R:R,Data!$G:$G,'Data (2)'!$G182,Data!$I:$I,'Data (2)'!$I182))</f>
        <v>6750000</v>
      </c>
      <c r="Q182" s="4">
        <f t="shared" si="13"/>
        <v>47996.570000000298</v>
      </c>
      <c r="R182" s="6">
        <f t="shared" si="14"/>
        <v>0.9929</v>
      </c>
      <c r="S182" s="4">
        <f t="shared" si="15"/>
        <v>97996.570000000298</v>
      </c>
      <c r="T182" s="6">
        <f t="shared" si="16"/>
        <v>0.98560000000000003</v>
      </c>
      <c r="U182" s="4">
        <f t="shared" si="17"/>
        <v>47996.570000000298</v>
      </c>
      <c r="V182" s="6">
        <f t="shared" si="18"/>
        <v>0.9929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>
        <f>IF((MAX($D$3:$D182)+1)&gt;Data!$D$1,"",MAX($D$3:$D182)+1)</f>
        <v>180</v>
      </c>
      <c r="E183" s="14" t="str">
        <f>IF(D183="",0,VLOOKUP($D183,Data!$D$4:$R$2000,Data!E$2-3,FALSE))</f>
        <v>A</v>
      </c>
      <c r="F183" s="14" t="str">
        <f>IF(D183="",0,VLOOKUP($D183,Data!$D$4:$R$2000,Data!F$2-3,FALSE))</f>
        <v>GENERAL FUND</v>
      </c>
      <c r="G183" s="14" t="str">
        <f>IF(D183="",0,VLOOKUP($D183,Data!$D$4:$R$2000,Data!G$2-3,FALSE))</f>
        <v>9089</v>
      </c>
      <c r="H183" s="14" t="str">
        <f>IF(D183="",0,VLOOKUP($D183,Data!$D$4:$R$2000,Data!H$2-3,FALSE))</f>
        <v>DENTAL INS &amp; TUITION REIMB</v>
      </c>
      <c r="I183" s="14" t="str">
        <f>IF(D183="",0,VLOOKUP($D183,Data!$D$4:$R$2000,Data!I$2-3,FALSE))</f>
        <v>8000</v>
      </c>
      <c r="J183" s="14" t="str">
        <f>IF(D183="",0,VLOOKUP($D183,Data!$D$4:$R$2000,Data!J$2-3,FALSE))</f>
        <v>EMPLOYEE BENEFITS</v>
      </c>
      <c r="K183" s="15">
        <f>IF(D183="",0,SUMIFS(Data!M:M,Data!$G:$G,'Data (2)'!$G183,Data!$I:$I,'Data (2)'!$I183))</f>
        <v>160000</v>
      </c>
      <c r="L183" s="15">
        <f>IF(D183="",0,SUMIFS(Data!N:N,Data!$G:$G,'Data (2)'!$G183,Data!$I:$I,'Data (2)'!$I183))</f>
        <v>162000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161689.32</v>
      </c>
      <c r="O183" s="15">
        <f>IF(D183="",0,SUMIFS(Data!Q:Q,Data!$G:$G,'Data (2)'!$G183,Data!$I:$I,'Data (2)'!$I183))</f>
        <v>161689.32</v>
      </c>
      <c r="P183" s="15">
        <f>IF(D183="",0,SUMIFS(Data!R:R,Data!$G:$G,'Data (2)'!$G183,Data!$I:$I,'Data (2)'!$I183))</f>
        <v>165000</v>
      </c>
      <c r="Q183" s="4">
        <f t="shared" si="13"/>
        <v>-1689.320000000007</v>
      </c>
      <c r="R183" s="6">
        <f t="shared" si="14"/>
        <v>1.0105999999999999</v>
      </c>
      <c r="S183" s="4">
        <f t="shared" si="15"/>
        <v>310.67999999999302</v>
      </c>
      <c r="T183" s="6">
        <f t="shared" si="16"/>
        <v>0.99809999999999999</v>
      </c>
      <c r="U183" s="4">
        <f t="shared" si="17"/>
        <v>3310.679999999993</v>
      </c>
      <c r="V183" s="6">
        <f t="shared" si="18"/>
        <v>0.97989999999999999</v>
      </c>
    </row>
    <row r="184" spans="1:22" x14ac:dyDescent="0.2">
      <c r="A184">
        <f>IF(AND(ABS(Q184)&gt;Input!$A$8,ABS(1-R184)&gt;Input!$A$9),MAX($A$3:A183)+1,"")</f>
        <v>76</v>
      </c>
      <c r="B184" t="str">
        <f>IF(AND(ABS(S184)&gt;Input!$B$8,ABS(1-T184)&gt;Input!$B$9),MAX($B$3:B183)+1,"")</f>
        <v/>
      </c>
      <c r="C184">
        <f>IF(AND(ABS(U184)&gt;Input!$C$8,ABS(1-V184)&gt;Input!$C$9),MAX($C$3:C183)+1,"")</f>
        <v>86</v>
      </c>
      <c r="D184">
        <f>IF((MAX($D$3:$D183)+1)&gt;Data!$D$1,"",MAX($D$3:$D183)+1)</f>
        <v>181</v>
      </c>
      <c r="E184" s="14" t="str">
        <f>IF(D184="",0,VLOOKUP($D184,Data!$D$4:$R$2000,Data!E$2-3,FALSE))</f>
        <v>A</v>
      </c>
      <c r="F184" s="14" t="str">
        <f>IF(D184="",0,VLOOKUP($D184,Data!$D$4:$R$2000,Data!F$2-3,FALSE))</f>
        <v>GENERAL FUND</v>
      </c>
      <c r="G184" s="14" t="str">
        <f>IF(D184="",0,VLOOKUP($D184,Data!$D$4:$R$2000,Data!G$2-3,FALSE))</f>
        <v>9566</v>
      </c>
      <c r="H184" s="14" t="str">
        <f>IF(D184="",0,VLOOKUP($D184,Data!$D$4:$R$2000,Data!H$2-3,FALSE))</f>
        <v>TRANSFER TO DEBT SERVICE</v>
      </c>
      <c r="I184" s="14" t="str">
        <f>IF(D184="",0,VLOOKUP($D184,Data!$D$4:$R$2000,Data!I$2-3,FALSE))</f>
        <v>9000</v>
      </c>
      <c r="J184" s="14" t="str">
        <f>IF(D184="",0,VLOOKUP($D184,Data!$D$4:$R$2000,Data!J$2-3,FALSE))</f>
        <v>TRANSFERS</v>
      </c>
      <c r="K184" s="15">
        <f>IF(D184="",0,SUMIFS(Data!M:M,Data!$G:$G,'Data (2)'!$G184,Data!$I:$I,'Data (2)'!$I184))</f>
        <v>812500</v>
      </c>
      <c r="L184" s="15">
        <f>IF(D184="",0,SUMIFS(Data!N:N,Data!$G:$G,'Data (2)'!$G184,Data!$I:$I,'Data (2)'!$I184))</f>
        <v>921310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921308.65</v>
      </c>
      <c r="O184" s="15">
        <f>IF(D184="",0,SUMIFS(Data!Q:Q,Data!$G:$G,'Data (2)'!$G184,Data!$I:$I,'Data (2)'!$I184))</f>
        <v>921308.65</v>
      </c>
      <c r="P184" s="15">
        <f>IF(D184="",0,SUMIFS(Data!R:R,Data!$G:$G,'Data (2)'!$G184,Data!$I:$I,'Data (2)'!$I184))</f>
        <v>812500</v>
      </c>
      <c r="Q184" s="4">
        <f t="shared" si="13"/>
        <v>-108808.65000000002</v>
      </c>
      <c r="R184" s="6">
        <f t="shared" si="14"/>
        <v>1.1338999999999999</v>
      </c>
      <c r="S184" s="4">
        <f t="shared" si="15"/>
        <v>1.3499999999767169</v>
      </c>
      <c r="T184" s="6">
        <f t="shared" si="16"/>
        <v>1</v>
      </c>
      <c r="U184" s="4">
        <f t="shared" si="17"/>
        <v>-108808.65000000002</v>
      </c>
      <c r="V184" s="6">
        <f t="shared" si="18"/>
        <v>1.1338999999999999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>
        <f>IF(AND(ABS(U185)&gt;Input!$C$8,ABS(1-V185)&gt;Input!$C$9),MAX($C$3:C184)+1,"")</f>
        <v>87</v>
      </c>
      <c r="D185">
        <f>IF((MAX($D$3:$D184)+1)&gt;Data!$D$1,"",MAX($D$3:$D184)+1)</f>
        <v>182</v>
      </c>
      <c r="E185" s="14" t="str">
        <f>IF(D185="",0,VLOOKUP($D185,Data!$D$4:$R$2000,Data!E$2-3,FALSE))</f>
        <v>A</v>
      </c>
      <c r="F185" s="14" t="str">
        <f>IF(D185="",0,VLOOKUP($D185,Data!$D$4:$R$2000,Data!F$2-3,FALSE))</f>
        <v>GENERAL FUND</v>
      </c>
      <c r="G185" s="14" t="str">
        <f>IF(D185="",0,VLOOKUP($D185,Data!$D$4:$R$2000,Data!G$2-3,FALSE))</f>
        <v>9901</v>
      </c>
      <c r="H185" s="14" t="str">
        <f>IF(D185="",0,VLOOKUP($D185,Data!$D$4:$R$2000,Data!H$2-3,FALSE))</f>
        <v>TRANSFER TO COUNTY ROAD</v>
      </c>
      <c r="I185" s="14" t="str">
        <f>IF(D185="",0,VLOOKUP($D185,Data!$D$4:$R$2000,Data!I$2-3,FALSE))</f>
        <v>9000</v>
      </c>
      <c r="J185" s="14" t="str">
        <f>IF(D185="",0,VLOOKUP($D185,Data!$D$4:$R$2000,Data!J$2-3,FALSE))</f>
        <v>TRANSFERS</v>
      </c>
      <c r="K185" s="15">
        <f>IF(D185="",0,SUMIFS(Data!M:M,Data!$G:$G,'Data (2)'!$G185,Data!$I:$I,'Data (2)'!$I185))</f>
        <v>8714967</v>
      </c>
      <c r="L185" s="15">
        <f>IF(D185="",0,SUMIFS(Data!N:N,Data!$G:$G,'Data (2)'!$G185,Data!$I:$I,'Data (2)'!$I185))</f>
        <v>8714967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8714967</v>
      </c>
      <c r="O185" s="15">
        <f>IF(D185="",0,SUMIFS(Data!Q:Q,Data!$G:$G,'Data (2)'!$G185,Data!$I:$I,'Data (2)'!$I185))</f>
        <v>8714967</v>
      </c>
      <c r="P185" s="15">
        <f>IF(D185="",0,SUMIFS(Data!R:R,Data!$G:$G,'Data (2)'!$G185,Data!$I:$I,'Data (2)'!$I185))</f>
        <v>8842664</v>
      </c>
      <c r="Q185" s="4">
        <f t="shared" si="13"/>
        <v>0</v>
      </c>
      <c r="R185" s="6">
        <f t="shared" si="14"/>
        <v>1</v>
      </c>
      <c r="S185" s="4">
        <f t="shared" si="15"/>
        <v>0</v>
      </c>
      <c r="T185" s="6">
        <f t="shared" si="16"/>
        <v>1</v>
      </c>
      <c r="U185" s="4">
        <f t="shared" si="17"/>
        <v>127697</v>
      </c>
      <c r="V185" s="6">
        <f t="shared" si="18"/>
        <v>0.98560000000000003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>
        <f>IF((MAX($D$3:$D185)+1)&gt;Data!$D$1,"",MAX($D$3:$D185)+1)</f>
        <v>183</v>
      </c>
      <c r="E186" s="14" t="str">
        <f>IF(D186="",0,VLOOKUP($D186,Data!$D$4:$R$2000,Data!E$2-3,FALSE))</f>
        <v>A</v>
      </c>
      <c r="F186" s="14" t="str">
        <f>IF(D186="",0,VLOOKUP($D186,Data!$D$4:$R$2000,Data!F$2-3,FALSE))</f>
        <v>GENERAL FUND</v>
      </c>
      <c r="G186" s="14" t="str">
        <f>IF(D186="",0,VLOOKUP($D186,Data!$D$4:$R$2000,Data!G$2-3,FALSE))</f>
        <v>9902</v>
      </c>
      <c r="H186" s="14" t="str">
        <f>IF(D186="",0,VLOOKUP($D186,Data!$D$4:$R$2000,Data!H$2-3,FALSE))</f>
        <v>TRANSFER TO BUILDING RESERVE</v>
      </c>
      <c r="I186" s="14" t="str">
        <f>IF(D186="",0,VLOOKUP($D186,Data!$D$4:$R$2000,Data!I$2-3,FALSE))</f>
        <v>9000</v>
      </c>
      <c r="J186" s="14" t="str">
        <f>IF(D186="",0,VLOOKUP($D186,Data!$D$4:$R$2000,Data!J$2-3,FALSE))</f>
        <v>TRANSFERS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>
        <f>IF((MAX($D$3:$D186)+1)&gt;Data!$D$1,"",MAX($D$3:$D186)+1)</f>
        <v>184</v>
      </c>
      <c r="E187" s="14" t="str">
        <f>IF(D187="",0,VLOOKUP($D187,Data!$D$4:$R$2000,Data!E$2-3,FALSE))</f>
        <v>A</v>
      </c>
      <c r="F187" s="14" t="str">
        <f>IF(D187="",0,VLOOKUP($D187,Data!$D$4:$R$2000,Data!F$2-3,FALSE))</f>
        <v>GENERAL FUND</v>
      </c>
      <c r="G187" s="14" t="str">
        <f>IF(D187="",0,VLOOKUP($D187,Data!$D$4:$R$2000,Data!G$2-3,FALSE))</f>
        <v>9950</v>
      </c>
      <c r="H187" s="14" t="str">
        <f>IF(D187="",0,VLOOKUP($D187,Data!$D$4:$R$2000,Data!H$2-3,FALSE))</f>
        <v>TRANSFER TO CAPITAL PROJECTS</v>
      </c>
      <c r="I187" s="14" t="str">
        <f>IF(D187="",0,VLOOKUP($D187,Data!$D$4:$R$2000,Data!I$2-3,FALSE))</f>
        <v>9000</v>
      </c>
      <c r="J187" s="14" t="str">
        <f>IF(D187="",0,VLOOKUP($D187,Data!$D$4:$R$2000,Data!J$2-3,FALSE))</f>
        <v>TRANSFERS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>
        <f>IF(AND(ABS(Q188)&gt;Input!$A$8,ABS(1-R188)&gt;Input!$A$9),MAX($A$3:A187)+1,"")</f>
        <v>77</v>
      </c>
      <c r="B188">
        <f>IF(AND(ABS(S188)&gt;Input!$B$8,ABS(1-T188)&gt;Input!$B$9),MAX($B$3:B187)+1,"")</f>
        <v>59</v>
      </c>
      <c r="C188">
        <f>IF(AND(ABS(U188)&gt;Input!$C$8,ABS(1-V188)&gt;Input!$C$9),MAX($C$3:C187)+1,"")</f>
        <v>88</v>
      </c>
      <c r="D188">
        <f>IF((MAX($D$3:$D187)+1)&gt;Data!$D$1,"",MAX($D$3:$D187)+1)</f>
        <v>185</v>
      </c>
      <c r="E188" s="14" t="str">
        <f>IF(D188="",0,VLOOKUP($D188,Data!$D$4:$R$2000,Data!E$2-3,FALSE))</f>
        <v>A</v>
      </c>
      <c r="F188" s="14" t="str">
        <f>IF(D188="",0,VLOOKUP($D188,Data!$D$4:$R$2000,Data!F$2-3,FALSE))</f>
        <v>GENERAL FUND</v>
      </c>
      <c r="G188" s="14" t="str">
        <f>IF(D188="",0,VLOOKUP($D188,Data!$D$4:$R$2000,Data!G$2-3,FALSE))</f>
        <v/>
      </c>
      <c r="H188" s="14" t="str">
        <f>IF(D188="",0,VLOOKUP($D188,Data!$D$4:$R$2000,Data!H$2-3,FALSE))</f>
        <v/>
      </c>
      <c r="I188" s="14" t="str">
        <f>IF(D188="",0,VLOOKUP($D188,Data!$D$4:$R$2000,Data!I$2-3,FALSE))</f>
        <v/>
      </c>
      <c r="J188" s="14" t="str">
        <f>IF(D188="",0,VLOOKUP($D188,Data!$D$4:$R$2000,Data!J$2-3,FALSE))</f>
        <v/>
      </c>
      <c r="K188" s="15">
        <f>IF(D188="",0,SUMIFS(Data!M:M,Data!$G:$G,'Data (2)'!$G188,Data!$I:$I,'Data (2)'!$I188))</f>
        <v>70689360</v>
      </c>
      <c r="L188" s="15">
        <f>IF(D188="",0,SUMIFS(Data!N:N,Data!$G:$G,'Data (2)'!$G188,Data!$I:$I,'Data (2)'!$I188))</f>
        <v>72989439.86999999</v>
      </c>
      <c r="M188" s="15">
        <f>IF(D188="",0,SUMIFS(Data!O:O,Data!$G:$G,'Data (2)'!$G188,Data!$I:$I,'Data (2)'!$I188))</f>
        <v>1854492.0800000005</v>
      </c>
      <c r="N188" s="15">
        <f>IF(D188="",0,SUMIFS(Data!P:P,Data!$G:$G,'Data (2)'!$G188,Data!$I:$I,'Data (2)'!$I188))</f>
        <v>62874636.690000005</v>
      </c>
      <c r="O188" s="15">
        <f>IF(D188="",0,SUMIFS(Data!Q:Q,Data!$G:$G,'Data (2)'!$G188,Data!$I:$I,'Data (2)'!$I188))</f>
        <v>62998980.640000008</v>
      </c>
      <c r="P188" s="15">
        <f>IF(D188="",0,SUMIFS(Data!R:R,Data!$G:$G,'Data (2)'!$G188,Data!$I:$I,'Data (2)'!$I188))</f>
        <v>71395754</v>
      </c>
      <c r="Q188" s="4">
        <f t="shared" si="13"/>
        <v>5835887.2799999937</v>
      </c>
      <c r="R188" s="6">
        <f t="shared" si="14"/>
        <v>0.91739999999999999</v>
      </c>
      <c r="S188" s="4">
        <f t="shared" si="15"/>
        <v>8135967.1499999836</v>
      </c>
      <c r="T188" s="6">
        <f t="shared" si="16"/>
        <v>0.88849999999999996</v>
      </c>
      <c r="U188" s="4">
        <f t="shared" si="17"/>
        <v>6542281.2799999937</v>
      </c>
      <c r="V188" s="6">
        <f t="shared" si="18"/>
        <v>0.90839999999999999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A</v>
      </c>
      <c r="B5" t="str">
        <f>IF($O5="","",VLOOKUP($O5,'Adopted vs YTD group'!$A$5:$M$500,3,FALSE))</f>
        <v>GENERAL FUND</v>
      </c>
      <c r="C5" t="str">
        <f>IF($O5="","",VLOOKUP($O5,'Adopted vs YTD group'!$A$5:$M$500,4,FALSE))</f>
        <v/>
      </c>
      <c r="D5" t="str">
        <f>IF($O5="","",VLOOKUP($O5,'Adopted vs YTD group'!$A$5:$M$500,5,FALSE))</f>
        <v/>
      </c>
      <c r="E5" t="str">
        <f>IF($O5="","",VLOOKUP($O5,'Adopted vs YTD group'!$A$5:$M$500,6,FALSE))</f>
        <v/>
      </c>
      <c r="F5" t="str">
        <f>IF($O5="","",VLOOKUP($O5,'Adopted vs YTD group'!$A$5:$M$500,7,FALSE))</f>
        <v/>
      </c>
      <c r="G5" s="10">
        <f>IF($O5="","",VLOOKUP($O5,'Adopted vs YTD group'!$A$5:$M$500,8,FALSE))</f>
        <v>70689360</v>
      </c>
      <c r="H5" s="10">
        <f>IF($O5="","",VLOOKUP($O5,'Adopted vs YTD group'!$A$5:$M$500,9,FALSE))</f>
        <v>64853472.720000006</v>
      </c>
      <c r="I5" s="10">
        <f>IF(O5="","",G5-H5)</f>
        <v>5835887.2799999937</v>
      </c>
      <c r="J5" s="6">
        <f>IF(O5="","",IF(G5=0,0,ROUND((H5)/G5,4)))</f>
        <v>0.91739999999999999</v>
      </c>
      <c r="O5">
        <v>1</v>
      </c>
    </row>
    <row r="6" spans="1:15" x14ac:dyDescent="0.2">
      <c r="A6" t="str">
        <f>IF($O6="","",VLOOKUP($O6,'Adopted vs YTD group'!$A$5:$M$500,2,FALSE))</f>
        <v>A</v>
      </c>
      <c r="B6" t="str">
        <f>IF($O6="","",VLOOKUP($O6,'Adopted vs YTD group'!$A$5:$M$500,3,FALSE))</f>
        <v>GENERAL FUND</v>
      </c>
      <c r="C6" t="str">
        <f>IF($O6="","",VLOOKUP($O6,'Adopted vs YTD group'!$A$5:$M$500,4,FALSE))</f>
        <v>8020</v>
      </c>
      <c r="D6" t="str">
        <f>IF($O6="","",VLOOKUP($O6,'Adopted vs YTD group'!$A$5:$M$500,5,FALSE))</f>
        <v>PLANNING AND DEVELOPMENT</v>
      </c>
      <c r="E6" t="str">
        <f>IF($O6="","",VLOOKUP($O6,'Adopted vs YTD group'!$A$5:$M$500,6,FALSE))</f>
        <v>4000</v>
      </c>
      <c r="F6" t="str">
        <f>IF($O6="","",VLOOKUP($O6,'Adopted vs YTD group'!$A$5:$M$500,7,FALSE))</f>
        <v>CONTRACTUAL EXPENSES</v>
      </c>
      <c r="G6" s="10">
        <f>IF($O6="","",VLOOKUP($O6,'Adopted vs YTD group'!$A$5:$M$500,8,FALSE))</f>
        <v>3676500</v>
      </c>
      <c r="H6" s="10">
        <f>IF($O6="","",VLOOKUP($O6,'Adopted vs YTD group'!$A$5:$M$500,9,FALSE))</f>
        <v>228632.78999999998</v>
      </c>
      <c r="I6" s="10">
        <f t="shared" ref="I6:I69" si="0">IF(O6="","",G6-H6)</f>
        <v>3447867.21</v>
      </c>
      <c r="J6" s="6">
        <f t="shared" ref="J6:J69" si="1">IF(O6="","",IF(G6=0,0,ROUND((H6)/G6,4)))</f>
        <v>6.2199999999999998E-2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A</v>
      </c>
      <c r="B7" t="str">
        <f>IF($O7="","",VLOOKUP($O7,'Adopted vs YTD group'!$A$5:$M$500,3,FALSE))</f>
        <v>GENERAL FUND</v>
      </c>
      <c r="C7" t="str">
        <f>IF($O7="","",VLOOKUP($O7,'Adopted vs YTD group'!$A$5:$M$500,4,FALSE))</f>
        <v>1990</v>
      </c>
      <c r="D7" t="str">
        <f>IF($O7="","",VLOOKUP($O7,'Adopted vs YTD group'!$A$5:$M$500,5,FALSE))</f>
        <v>CONTINGENT ACCOUNT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687557</v>
      </c>
      <c r="H7" s="10">
        <f>IF($O7="","",VLOOKUP($O7,'Adopted vs YTD group'!$A$5:$M$500,9,FALSE))</f>
        <v>0</v>
      </c>
      <c r="I7" s="10">
        <f t="shared" si="0"/>
        <v>687557</v>
      </c>
      <c r="J7" s="6">
        <f t="shared" si="1"/>
        <v>0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A</v>
      </c>
      <c r="B8" t="str">
        <f>IF($O8="","",VLOOKUP($O8,'Adopted vs YTD group'!$A$5:$M$500,3,FALSE))</f>
        <v>GENERAL FUND</v>
      </c>
      <c r="C8" t="str">
        <f>IF($O8="","",VLOOKUP($O8,'Adopted vs YTD group'!$A$5:$M$500,4,FALSE))</f>
        <v>5630</v>
      </c>
      <c r="D8" t="str">
        <f>IF($O8="","",VLOOKUP($O8,'Adopted vs YTD group'!$A$5:$M$500,5,FALSE))</f>
        <v>TRANSPORTATION</v>
      </c>
      <c r="E8" t="str">
        <f>IF($O8="","",VLOOKUP($O8,'Adopted vs YTD group'!$A$5:$M$500,6,FALSE))</f>
        <v>4000</v>
      </c>
      <c r="F8" t="str">
        <f>IF($O8="","",VLOOKUP($O8,'Adopted vs YTD group'!$A$5:$M$500,7,FALSE))</f>
        <v>CONTRACTUAL EXPENSES</v>
      </c>
      <c r="G8" s="10">
        <f>IF($O8="","",VLOOKUP($O8,'Adopted vs YTD group'!$A$5:$M$500,8,FALSE))</f>
        <v>1325790</v>
      </c>
      <c r="H8" s="10">
        <f>IF($O8="","",VLOOKUP($O8,'Adopted vs YTD group'!$A$5:$M$500,9,FALSE))</f>
        <v>951260.45000000019</v>
      </c>
      <c r="I8" s="10">
        <f t="shared" si="0"/>
        <v>374529.54999999981</v>
      </c>
      <c r="J8" s="6">
        <f t="shared" si="1"/>
        <v>0.71750000000000003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A</v>
      </c>
      <c r="B9" t="str">
        <f>IF($O9="","",VLOOKUP($O9,'Adopted vs YTD group'!$A$5:$M$500,3,FALSE))</f>
        <v>GENERAL FUND</v>
      </c>
      <c r="C9" t="str">
        <f>IF($O9="","",VLOOKUP($O9,'Adopted vs YTD group'!$A$5:$M$500,4,FALSE))</f>
        <v>3170</v>
      </c>
      <c r="D9" t="str">
        <f>IF($O9="","",VLOOKUP($O9,'Adopted vs YTD group'!$A$5:$M$500,5,FALSE))</f>
        <v>OTHER CORRECTIONAL AGENCIES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950000</v>
      </c>
      <c r="H9" s="10">
        <f>IF($O9="","",VLOOKUP($O9,'Adopted vs YTD group'!$A$5:$M$500,9,FALSE))</f>
        <v>603764.66</v>
      </c>
      <c r="I9" s="10">
        <f t="shared" si="0"/>
        <v>346235.33999999997</v>
      </c>
      <c r="J9" s="6">
        <f t="shared" si="1"/>
        <v>0.63549999999999995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A</v>
      </c>
      <c r="B10" t="str">
        <f>IF($O10="","",VLOOKUP($O10,'Adopted vs YTD group'!$A$5:$M$500,3,FALSE))</f>
        <v>GENERAL FUND</v>
      </c>
      <c r="C10" t="str">
        <f>IF($O10="","",VLOOKUP($O10,'Adopted vs YTD group'!$A$5:$M$500,4,FALSE))</f>
        <v>6119</v>
      </c>
      <c r="D10" t="str">
        <f>IF($O10="","",VLOOKUP($O10,'Adopted vs YTD group'!$A$5:$M$500,5,FALSE))</f>
        <v>FOSTER CARE - RM &amp; BOARD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1773000</v>
      </c>
      <c r="H10" s="10">
        <f>IF($O10="","",VLOOKUP($O10,'Adopted vs YTD group'!$A$5:$M$500,9,FALSE))</f>
        <v>1438821.22</v>
      </c>
      <c r="I10" s="10">
        <f t="shared" si="0"/>
        <v>334178.78000000003</v>
      </c>
      <c r="J10" s="6">
        <f t="shared" si="1"/>
        <v>0.8115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A</v>
      </c>
      <c r="B11" t="str">
        <f>IF($O11="","",VLOOKUP($O11,'Adopted vs YTD group'!$A$5:$M$500,3,FALSE))</f>
        <v>GENERAL FUND</v>
      </c>
      <c r="C11" t="str">
        <f>IF($O11="","",VLOOKUP($O11,'Adopted vs YTD group'!$A$5:$M$500,4,FALSE))</f>
        <v>6010</v>
      </c>
      <c r="D11" t="str">
        <f>IF($O11="","",VLOOKUP($O11,'Adopted vs YTD group'!$A$5:$M$500,5,FALSE))</f>
        <v>SOCIAL SERVICES ADMIN</v>
      </c>
      <c r="E11" t="str">
        <f>IF($O11="","",VLOOKUP($O11,'Adopted vs YTD group'!$A$5:$M$500,6,FALSE))</f>
        <v>1000</v>
      </c>
      <c r="F11" t="str">
        <f>IF($O11="","",VLOOKUP($O11,'Adopted vs YTD group'!$A$5:$M$500,7,FALSE))</f>
        <v>PERSONAL SERVICES</v>
      </c>
      <c r="G11" s="10">
        <f>IF($O11="","",VLOOKUP($O11,'Adopted vs YTD group'!$A$5:$M$500,8,FALSE))</f>
        <v>3640538</v>
      </c>
      <c r="H11" s="10">
        <f>IF($O11="","",VLOOKUP($O11,'Adopted vs YTD group'!$A$5:$M$500,9,FALSE))</f>
        <v>3422629.419999999</v>
      </c>
      <c r="I11" s="10">
        <f t="shared" si="0"/>
        <v>217908.58000000101</v>
      </c>
      <c r="J11" s="6">
        <f t="shared" si="1"/>
        <v>0.94010000000000005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A</v>
      </c>
      <c r="B12" t="str">
        <f>IF($O12="","",VLOOKUP($O12,'Adopted vs YTD group'!$A$5:$M$500,3,FALSE))</f>
        <v>GENERAL FUND</v>
      </c>
      <c r="C12" t="str">
        <f>IF($O12="","",VLOOKUP($O12,'Adopted vs YTD group'!$A$5:$M$500,4,FALSE))</f>
        <v>6140</v>
      </c>
      <c r="D12" t="str">
        <f>IF($O12="","",VLOOKUP($O12,'Adopted vs YTD group'!$A$5:$M$500,5,FALSE))</f>
        <v>SAFETY NET PROGRAM</v>
      </c>
      <c r="E12" t="str">
        <f>IF($O12="","",VLOOKUP($O12,'Adopted vs YTD group'!$A$5:$M$500,6,FALSE))</f>
        <v>4000</v>
      </c>
      <c r="F12" t="str">
        <f>IF($O12="","",VLOOKUP($O12,'Adopted vs YTD group'!$A$5:$M$500,7,FALSE))</f>
        <v>CONTRACTUAL EXPENSES</v>
      </c>
      <c r="G12" s="10">
        <f>IF($O12="","",VLOOKUP($O12,'Adopted vs YTD group'!$A$5:$M$500,8,FALSE))</f>
        <v>750000</v>
      </c>
      <c r="H12" s="10">
        <f>IF($O12="","",VLOOKUP($O12,'Adopted vs YTD group'!$A$5:$M$500,9,FALSE))</f>
        <v>581508.28</v>
      </c>
      <c r="I12" s="10">
        <f t="shared" si="0"/>
        <v>168491.71999999997</v>
      </c>
      <c r="J12" s="6">
        <f t="shared" si="1"/>
        <v>0.77529999999999999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A</v>
      </c>
      <c r="B13" t="str">
        <f>IF($O13="","",VLOOKUP($O13,'Adopted vs YTD group'!$A$5:$M$500,3,FALSE))</f>
        <v>GENERAL FUND</v>
      </c>
      <c r="C13" t="str">
        <f>IF($O13="","",VLOOKUP($O13,'Adopted vs YTD group'!$A$5:$M$500,4,FALSE))</f>
        <v>2960</v>
      </c>
      <c r="D13" t="str">
        <f>IF($O13="","",VLOOKUP($O13,'Adopted vs YTD group'!$A$5:$M$500,5,FALSE))</f>
        <v>EDUCATION OF PHYS HAND CHILD</v>
      </c>
      <c r="E13" t="str">
        <f>IF($O13="","",VLOOKUP($O13,'Adopted vs YTD group'!$A$5:$M$500,6,FALSE))</f>
        <v>4000</v>
      </c>
      <c r="F13" t="str">
        <f>IF($O13="","",VLOOKUP($O13,'Adopted vs YTD group'!$A$5:$M$500,7,FALSE))</f>
        <v>CONTRACTUAL EXPENSES</v>
      </c>
      <c r="G13" s="10">
        <f>IF($O13="","",VLOOKUP($O13,'Adopted vs YTD group'!$A$5:$M$500,8,FALSE))</f>
        <v>1480000</v>
      </c>
      <c r="H13" s="10">
        <f>IF($O13="","",VLOOKUP($O13,'Adopted vs YTD group'!$A$5:$M$500,9,FALSE))</f>
        <v>1314534.57</v>
      </c>
      <c r="I13" s="10">
        <f t="shared" si="0"/>
        <v>165465.42999999993</v>
      </c>
      <c r="J13" s="6">
        <f t="shared" si="1"/>
        <v>0.88819999999999999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A</v>
      </c>
      <c r="B14" t="str">
        <f>IF($O14="","",VLOOKUP($O14,'Adopted vs YTD group'!$A$5:$M$500,3,FALSE))</f>
        <v>GENERAL FUND</v>
      </c>
      <c r="C14" t="str">
        <f>IF($O14="","",VLOOKUP($O14,'Adopted vs YTD group'!$A$5:$M$500,4,FALSE))</f>
        <v>6055</v>
      </c>
      <c r="D14" t="str">
        <f>IF($O14="","",VLOOKUP($O14,'Adopted vs YTD group'!$A$5:$M$500,5,FALSE))</f>
        <v>DAY CARE</v>
      </c>
      <c r="E14" t="str">
        <f>IF($O14="","",VLOOKUP($O14,'Adopted vs YTD group'!$A$5:$M$500,6,FALSE))</f>
        <v>4000</v>
      </c>
      <c r="F14" t="str">
        <f>IF($O14="","",VLOOKUP($O14,'Adopted vs YTD group'!$A$5:$M$500,7,FALSE))</f>
        <v>CONTRACTUAL EXPENSES</v>
      </c>
      <c r="G14" s="10">
        <f>IF($O14="","",VLOOKUP($O14,'Adopted vs YTD group'!$A$5:$M$500,8,FALSE))</f>
        <v>400000</v>
      </c>
      <c r="H14" s="10">
        <f>IF($O14="","",VLOOKUP($O14,'Adopted vs YTD group'!$A$5:$M$500,9,FALSE))</f>
        <v>254501.64</v>
      </c>
      <c r="I14" s="10">
        <f t="shared" si="0"/>
        <v>145498.35999999999</v>
      </c>
      <c r="J14" s="6">
        <f t="shared" si="1"/>
        <v>0.63629999999999998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A</v>
      </c>
      <c r="B15" t="str">
        <f>IF($O15="","",VLOOKUP($O15,'Adopted vs YTD group'!$A$5:$M$500,3,FALSE))</f>
        <v>GENERAL FUND</v>
      </c>
      <c r="C15" t="str">
        <f>IF($O15="","",VLOOKUP($O15,'Adopted vs YTD group'!$A$5:$M$500,4,FALSE))</f>
        <v>6129</v>
      </c>
      <c r="D15" t="str">
        <f>IF($O15="","",VLOOKUP($O15,'Adopted vs YTD group'!$A$5:$M$500,5,FALSE))</f>
        <v>STATE TRAINING SCHOOL</v>
      </c>
      <c r="E15" t="str">
        <f>IF($O15="","",VLOOKUP($O15,'Adopted vs YTD group'!$A$5:$M$500,6,FALSE))</f>
        <v>4000</v>
      </c>
      <c r="F15" t="str">
        <f>IF($O15="","",VLOOKUP($O15,'Adopted vs YTD group'!$A$5:$M$500,7,FALSE))</f>
        <v>CONTRACTUAL EXPENSES</v>
      </c>
      <c r="G15" s="10">
        <f>IF($O15="","",VLOOKUP($O15,'Adopted vs YTD group'!$A$5:$M$500,8,FALSE))</f>
        <v>200000</v>
      </c>
      <c r="H15" s="10">
        <f>IF($O15="","",VLOOKUP($O15,'Adopted vs YTD group'!$A$5:$M$500,9,FALSE))</f>
        <v>54970.94</v>
      </c>
      <c r="I15" s="10">
        <f t="shared" si="0"/>
        <v>145029.06</v>
      </c>
      <c r="J15" s="6">
        <f t="shared" si="1"/>
        <v>0.27489999999999998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A</v>
      </c>
      <c r="B16" t="str">
        <f>IF($O16="","",VLOOKUP($O16,'Adopted vs YTD group'!$A$5:$M$500,3,FALSE))</f>
        <v>GENERAL FUND</v>
      </c>
      <c r="C16" t="str">
        <f>IF($O16="","",VLOOKUP($O16,'Adopted vs YTD group'!$A$5:$M$500,4,FALSE))</f>
        <v>4310</v>
      </c>
      <c r="D16" t="str">
        <f>IF($O16="","",VLOOKUP($O16,'Adopted vs YTD group'!$A$5:$M$500,5,FALSE))</f>
        <v>MENTAL HEALTH</v>
      </c>
      <c r="E16" t="str">
        <f>IF($O16="","",VLOOKUP($O16,'Adopted vs YTD group'!$A$5:$M$500,6,FALSE))</f>
        <v>1000</v>
      </c>
      <c r="F16" t="str">
        <f>IF($O16="","",VLOOKUP($O16,'Adopted vs YTD group'!$A$5:$M$500,7,FALSE))</f>
        <v>PERSONAL SERVICES</v>
      </c>
      <c r="G16" s="10">
        <f>IF($O16="","",VLOOKUP($O16,'Adopted vs YTD group'!$A$5:$M$500,8,FALSE))</f>
        <v>1060979</v>
      </c>
      <c r="H16" s="10">
        <f>IF($O16="","",VLOOKUP($O16,'Adopted vs YTD group'!$A$5:$M$500,9,FALSE))</f>
        <v>934975.02999999991</v>
      </c>
      <c r="I16" s="10">
        <f t="shared" si="0"/>
        <v>126003.97000000009</v>
      </c>
      <c r="J16" s="6">
        <f t="shared" si="1"/>
        <v>0.88119999999999998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A</v>
      </c>
      <c r="B17" t="str">
        <f>IF($O17="","",VLOOKUP($O17,'Adopted vs YTD group'!$A$5:$M$500,3,FALSE))</f>
        <v>GENERAL FUND</v>
      </c>
      <c r="C17" t="str">
        <f>IF($O17="","",VLOOKUP($O17,'Adopted vs YTD group'!$A$5:$M$500,4,FALSE))</f>
        <v>9030</v>
      </c>
      <c r="D17" t="str">
        <f>IF($O17="","",VLOOKUP($O17,'Adopted vs YTD group'!$A$5:$M$500,5,FALSE))</f>
        <v>SOCIAL SECURITY</v>
      </c>
      <c r="E17" t="str">
        <f>IF($O17="","",VLOOKUP($O17,'Adopted vs YTD group'!$A$5:$M$500,6,FALSE))</f>
        <v>8000</v>
      </c>
      <c r="F17" t="str">
        <f>IF($O17="","",VLOOKUP($O17,'Adopted vs YTD group'!$A$5:$M$500,7,FALSE))</f>
        <v>EMPLOYEE BENEFITS</v>
      </c>
      <c r="G17" s="10">
        <f>IF($O17="","",VLOOKUP($O17,'Adopted vs YTD group'!$A$5:$M$500,8,FALSE))</f>
        <v>1252400</v>
      </c>
      <c r="H17" s="10">
        <f>IF($O17="","",VLOOKUP($O17,'Adopted vs YTD group'!$A$5:$M$500,9,FALSE))</f>
        <v>1135667.5900000001</v>
      </c>
      <c r="I17" s="10">
        <f t="shared" si="0"/>
        <v>116732.40999999992</v>
      </c>
      <c r="J17" s="6">
        <f t="shared" si="1"/>
        <v>0.90680000000000005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A</v>
      </c>
      <c r="B18" t="str">
        <f>IF($O18="","",VLOOKUP($O18,'Adopted vs YTD group'!$A$5:$M$500,3,FALSE))</f>
        <v>GENERAL FUND</v>
      </c>
      <c r="C18" t="str">
        <f>IF($O18="","",VLOOKUP($O18,'Adopted vs YTD group'!$A$5:$M$500,4,FALSE))</f>
        <v>4010</v>
      </c>
      <c r="D18" t="str">
        <f>IF($O18="","",VLOOKUP($O18,'Adopted vs YTD group'!$A$5:$M$500,5,FALSE))</f>
        <v>PUBLIC HEALTH</v>
      </c>
      <c r="E18" t="str">
        <f>IF($O18="","",VLOOKUP($O18,'Adopted vs YTD group'!$A$5:$M$500,6,FALSE))</f>
        <v>4000</v>
      </c>
      <c r="F18" t="str">
        <f>IF($O18="","",VLOOKUP($O18,'Adopted vs YTD group'!$A$5:$M$500,7,FALSE))</f>
        <v>CONTRACTUAL EXPENSES</v>
      </c>
      <c r="G18" s="10">
        <f>IF($O18="","",VLOOKUP($O18,'Adopted vs YTD group'!$A$5:$M$500,8,FALSE))</f>
        <v>284260</v>
      </c>
      <c r="H18" s="10">
        <f>IF($O18="","",VLOOKUP($O18,'Adopted vs YTD group'!$A$5:$M$500,9,FALSE))</f>
        <v>177105.26</v>
      </c>
      <c r="I18" s="10">
        <f t="shared" si="0"/>
        <v>107154.73999999999</v>
      </c>
      <c r="J18" s="6">
        <f t="shared" si="1"/>
        <v>0.623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>A</v>
      </c>
      <c r="B19" t="str">
        <f>IF($O19="","",VLOOKUP($O19,'Adopted vs YTD group'!$A$5:$M$500,3,FALSE))</f>
        <v>GENERAL FUND</v>
      </c>
      <c r="C19" t="str">
        <f>IF($O19="","",VLOOKUP($O19,'Adopted vs YTD group'!$A$5:$M$500,4,FALSE))</f>
        <v>9010</v>
      </c>
      <c r="D19" t="str">
        <f>IF($O19="","",VLOOKUP($O19,'Adopted vs YTD group'!$A$5:$M$500,5,FALSE))</f>
        <v>RETIREMENT</v>
      </c>
      <c r="E19" t="str">
        <f>IF($O19="","",VLOOKUP($O19,'Adopted vs YTD group'!$A$5:$M$500,6,FALSE))</f>
        <v>8000</v>
      </c>
      <c r="F19" t="str">
        <f>IF($O19="","",VLOOKUP($O19,'Adopted vs YTD group'!$A$5:$M$500,7,FALSE))</f>
        <v>EMPLOYEE BENEFITS</v>
      </c>
      <c r="G19" s="10">
        <f>IF($O19="","",VLOOKUP($O19,'Adopted vs YTD group'!$A$5:$M$500,8,FALSE))</f>
        <v>2150000</v>
      </c>
      <c r="H19" s="10">
        <f>IF($O19="","",VLOOKUP($O19,'Adopted vs YTD group'!$A$5:$M$500,9,FALSE))</f>
        <v>2050931.83</v>
      </c>
      <c r="I19" s="10">
        <f t="shared" si="0"/>
        <v>99068.169999999925</v>
      </c>
      <c r="J19" s="6">
        <f t="shared" si="1"/>
        <v>0.95389999999999997</v>
      </c>
      <c r="O19">
        <f>IF((MAX($O$4:O18)+1)&gt;'Data (2)'!$A$1,"",MAX($O$4:O18)+1)</f>
        <v>15</v>
      </c>
    </row>
    <row r="20" spans="1:15" x14ac:dyDescent="0.2">
      <c r="A20" t="str">
        <f>IF($O20="","",VLOOKUP($O20,'Adopted vs YTD group'!$A$5:$M$500,2,FALSE))</f>
        <v>A</v>
      </c>
      <c r="B20" t="str">
        <f>IF($O20="","",VLOOKUP($O20,'Adopted vs YTD group'!$A$5:$M$500,3,FALSE))</f>
        <v>GENERAL FUND</v>
      </c>
      <c r="C20" t="str">
        <f>IF($O20="","",VLOOKUP($O20,'Adopted vs YTD group'!$A$5:$M$500,4,FALSE))</f>
        <v>1170</v>
      </c>
      <c r="D20" t="str">
        <f>IF($O20="","",VLOOKUP($O20,'Adopted vs YTD group'!$A$5:$M$500,5,FALSE))</f>
        <v>LEGAL DEFENSE OF INDIGENTS</v>
      </c>
      <c r="E20" t="str">
        <f>IF($O20="","",VLOOKUP($O20,'Adopted vs YTD group'!$A$5:$M$500,6,FALSE))</f>
        <v>4000</v>
      </c>
      <c r="F20" t="str">
        <f>IF($O20="","",VLOOKUP($O20,'Adopted vs YTD group'!$A$5:$M$500,7,FALSE))</f>
        <v>CONTRACTUAL EXPENSES</v>
      </c>
      <c r="G20" s="10">
        <f>IF($O20="","",VLOOKUP($O20,'Adopted vs YTD group'!$A$5:$M$500,8,FALSE))</f>
        <v>515660</v>
      </c>
      <c r="H20" s="10">
        <f>IF($O20="","",VLOOKUP($O20,'Adopted vs YTD group'!$A$5:$M$500,9,FALSE))</f>
        <v>423462.8</v>
      </c>
      <c r="I20" s="10">
        <f t="shared" si="0"/>
        <v>92197.200000000012</v>
      </c>
      <c r="J20" s="6">
        <f t="shared" si="1"/>
        <v>0.82120000000000004</v>
      </c>
      <c r="O20">
        <f>IF((MAX($O$4:O19)+1)&gt;'Data (2)'!$A$1,"",MAX($O$4:O19)+1)</f>
        <v>16</v>
      </c>
    </row>
    <row r="21" spans="1:15" x14ac:dyDescent="0.2">
      <c r="A21" t="str">
        <f>IF($O21="","",VLOOKUP($O21,'Adopted vs YTD group'!$A$5:$M$500,2,FALSE))</f>
        <v>A</v>
      </c>
      <c r="B21" t="str">
        <f>IF($O21="","",VLOOKUP($O21,'Adopted vs YTD group'!$A$5:$M$500,3,FALSE))</f>
        <v>GENERAL FUND</v>
      </c>
      <c r="C21" t="str">
        <f>IF($O21="","",VLOOKUP($O21,'Adopted vs YTD group'!$A$5:$M$500,4,FALSE))</f>
        <v>4252</v>
      </c>
      <c r="D21" t="str">
        <f>IF($O21="","",VLOOKUP($O21,'Adopted vs YTD group'!$A$5:$M$500,5,FALSE))</f>
        <v>CHEMICAL DEPENDENCY CLINIC</v>
      </c>
      <c r="E21" t="str">
        <f>IF($O21="","",VLOOKUP($O21,'Adopted vs YTD group'!$A$5:$M$500,6,FALSE))</f>
        <v>1000</v>
      </c>
      <c r="F21" t="str">
        <f>IF($O21="","",VLOOKUP($O21,'Adopted vs YTD group'!$A$5:$M$500,7,FALSE))</f>
        <v>PERSONAL SERVICES</v>
      </c>
      <c r="G21" s="10">
        <f>IF($O21="","",VLOOKUP($O21,'Adopted vs YTD group'!$A$5:$M$500,8,FALSE))</f>
        <v>375465</v>
      </c>
      <c r="H21" s="10">
        <f>IF($O21="","",VLOOKUP($O21,'Adopted vs YTD group'!$A$5:$M$500,9,FALSE))</f>
        <v>289271.65000000002</v>
      </c>
      <c r="I21" s="10">
        <f t="shared" si="0"/>
        <v>86193.349999999977</v>
      </c>
      <c r="J21" s="6">
        <f t="shared" si="1"/>
        <v>0.77039999999999997</v>
      </c>
      <c r="O21">
        <f>IF((MAX($O$4:O20)+1)&gt;'Data (2)'!$A$1,"",MAX($O$4:O20)+1)</f>
        <v>17</v>
      </c>
    </row>
    <row r="22" spans="1:15" x14ac:dyDescent="0.2">
      <c r="A22" t="str">
        <f>IF($O22="","",VLOOKUP($O22,'Adopted vs YTD group'!$A$5:$M$500,2,FALSE))</f>
        <v>A</v>
      </c>
      <c r="B22" t="str">
        <f>IF($O22="","",VLOOKUP($O22,'Adopted vs YTD group'!$A$5:$M$500,3,FALSE))</f>
        <v>GENERAL FUND</v>
      </c>
      <c r="C22" t="str">
        <f>IF($O22="","",VLOOKUP($O22,'Adopted vs YTD group'!$A$5:$M$500,4,FALSE))</f>
        <v>1620</v>
      </c>
      <c r="D22" t="str">
        <f>IF($O22="","",VLOOKUP($O22,'Adopted vs YTD group'!$A$5:$M$500,5,FALSE))</f>
        <v>BUILDINGS &amp; GROUNDS</v>
      </c>
      <c r="E22" t="str">
        <f>IF($O22="","",VLOOKUP($O22,'Adopted vs YTD group'!$A$5:$M$500,6,FALSE))</f>
        <v>2000</v>
      </c>
      <c r="F22" t="str">
        <f>IF($O22="","",VLOOKUP($O22,'Adopted vs YTD group'!$A$5:$M$500,7,FALSE))</f>
        <v>EQUIPMENT</v>
      </c>
      <c r="G22" s="10">
        <f>IF($O22="","",VLOOKUP($O22,'Adopted vs YTD group'!$A$5:$M$500,8,FALSE))</f>
        <v>100500</v>
      </c>
      <c r="H22" s="10">
        <f>IF($O22="","",VLOOKUP($O22,'Adopted vs YTD group'!$A$5:$M$500,9,FALSE))</f>
        <v>17331.88</v>
      </c>
      <c r="I22" s="10">
        <f t="shared" si="0"/>
        <v>83168.12</v>
      </c>
      <c r="J22" s="6">
        <f t="shared" si="1"/>
        <v>0.17249999999999999</v>
      </c>
      <c r="O22">
        <f>IF((MAX($O$4:O21)+1)&gt;'Data (2)'!$A$1,"",MAX($O$4:O21)+1)</f>
        <v>18</v>
      </c>
    </row>
    <row r="23" spans="1:15" x14ac:dyDescent="0.2">
      <c r="A23" t="str">
        <f>IF($O23="","",VLOOKUP($O23,'Adopted vs YTD group'!$A$5:$M$500,2,FALSE))</f>
        <v>A</v>
      </c>
      <c r="B23" t="str">
        <f>IF($O23="","",VLOOKUP($O23,'Adopted vs YTD group'!$A$5:$M$500,3,FALSE))</f>
        <v>GENERAL FUND</v>
      </c>
      <c r="C23" t="str">
        <f>IF($O23="","",VLOOKUP($O23,'Adopted vs YTD group'!$A$5:$M$500,4,FALSE))</f>
        <v>4059</v>
      </c>
      <c r="D23" t="str">
        <f>IF($O23="","",VLOOKUP($O23,'Adopted vs YTD group'!$A$5:$M$500,5,FALSE))</f>
        <v>EARLY INTERVENTION PROGRAM</v>
      </c>
      <c r="E23" t="str">
        <f>IF($O23="","",VLOOKUP($O23,'Adopted vs YTD group'!$A$5:$M$500,6,FALSE))</f>
        <v>4000</v>
      </c>
      <c r="F23" t="str">
        <f>IF($O23="","",VLOOKUP($O23,'Adopted vs YTD group'!$A$5:$M$500,7,FALSE))</f>
        <v>CONTRACTUAL EXPENSES</v>
      </c>
      <c r="G23" s="10">
        <f>IF($O23="","",VLOOKUP($O23,'Adopted vs YTD group'!$A$5:$M$500,8,FALSE))</f>
        <v>145000</v>
      </c>
      <c r="H23" s="10">
        <f>IF($O23="","",VLOOKUP($O23,'Adopted vs YTD group'!$A$5:$M$500,9,FALSE))</f>
        <v>67126.83</v>
      </c>
      <c r="I23" s="10">
        <f t="shared" si="0"/>
        <v>77873.17</v>
      </c>
      <c r="J23" s="6">
        <f t="shared" si="1"/>
        <v>0.46289999999999998</v>
      </c>
      <c r="O23">
        <f>IF((MAX($O$4:O22)+1)&gt;'Data (2)'!$A$1,"",MAX($O$4:O22)+1)</f>
        <v>19</v>
      </c>
    </row>
    <row r="24" spans="1:15" x14ac:dyDescent="0.2">
      <c r="A24" t="str">
        <f>IF($O24="","",VLOOKUP($O24,'Adopted vs YTD group'!$A$5:$M$500,2,FALSE))</f>
        <v>A</v>
      </c>
      <c r="B24" t="str">
        <f>IF($O24="","",VLOOKUP($O24,'Adopted vs YTD group'!$A$5:$M$500,3,FALSE))</f>
        <v>GENERAL FUND</v>
      </c>
      <c r="C24" t="str">
        <f>IF($O24="","",VLOOKUP($O24,'Adopted vs YTD group'!$A$5:$M$500,4,FALSE))</f>
        <v>1620</v>
      </c>
      <c r="D24" t="str">
        <f>IF($O24="","",VLOOKUP($O24,'Adopted vs YTD group'!$A$5:$M$500,5,FALSE))</f>
        <v>BUILDINGS &amp; GROUNDS</v>
      </c>
      <c r="E24" t="str">
        <f>IF($O24="","",VLOOKUP($O24,'Adopted vs YTD group'!$A$5:$M$500,6,FALSE))</f>
        <v>4000</v>
      </c>
      <c r="F24" t="str">
        <f>IF($O24="","",VLOOKUP($O24,'Adopted vs YTD group'!$A$5:$M$500,7,FALSE))</f>
        <v>CONTRACTUAL EXPENSES</v>
      </c>
      <c r="G24" s="10">
        <f>IF($O24="","",VLOOKUP($O24,'Adopted vs YTD group'!$A$5:$M$500,8,FALSE))</f>
        <v>1326275</v>
      </c>
      <c r="H24" s="10">
        <f>IF($O24="","",VLOOKUP($O24,'Adopted vs YTD group'!$A$5:$M$500,9,FALSE))</f>
        <v>1269116.1299999997</v>
      </c>
      <c r="I24" s="10">
        <f t="shared" si="0"/>
        <v>57158.870000000345</v>
      </c>
      <c r="J24" s="6">
        <f t="shared" si="1"/>
        <v>0.95689999999999997</v>
      </c>
      <c r="O24">
        <f>IF((MAX($O$4:O23)+1)&gt;'Data (2)'!$A$1,"",MAX($O$4:O23)+1)</f>
        <v>20</v>
      </c>
    </row>
    <row r="25" spans="1:15" x14ac:dyDescent="0.2">
      <c r="A25" t="str">
        <f>IF($O25="","",VLOOKUP($O25,'Adopted vs YTD group'!$A$5:$M$500,2,FALSE))</f>
        <v>A</v>
      </c>
      <c r="B25" t="str">
        <f>IF($O25="","",VLOOKUP($O25,'Adopted vs YTD group'!$A$5:$M$500,3,FALSE))</f>
        <v>GENERAL FUND</v>
      </c>
      <c r="C25" t="str">
        <f>IF($O25="","",VLOOKUP($O25,'Adopted vs YTD group'!$A$5:$M$500,4,FALSE))</f>
        <v>6772</v>
      </c>
      <c r="D25" t="str">
        <f>IF($O25="","",VLOOKUP($O25,'Adopted vs YTD group'!$A$5:$M$500,5,FALSE))</f>
        <v>OFFICE FOR THE AGING</v>
      </c>
      <c r="E25" t="str">
        <f>IF($O25="","",VLOOKUP($O25,'Adopted vs YTD group'!$A$5:$M$500,6,FALSE))</f>
        <v>4000</v>
      </c>
      <c r="F25" t="str">
        <f>IF($O25="","",VLOOKUP($O25,'Adopted vs YTD group'!$A$5:$M$500,7,FALSE))</f>
        <v>CONTRACTUAL EXPENSES</v>
      </c>
      <c r="G25" s="10">
        <f>IF($O25="","",VLOOKUP($O25,'Adopted vs YTD group'!$A$5:$M$500,8,FALSE))</f>
        <v>846478</v>
      </c>
      <c r="H25" s="10">
        <f>IF($O25="","",VLOOKUP($O25,'Adopted vs YTD group'!$A$5:$M$500,9,FALSE))</f>
        <v>792479.51000000013</v>
      </c>
      <c r="I25" s="10">
        <f t="shared" si="0"/>
        <v>53998.489999999874</v>
      </c>
      <c r="J25" s="6">
        <f t="shared" si="1"/>
        <v>0.93620000000000003</v>
      </c>
      <c r="O25">
        <f>IF((MAX($O$4:O24)+1)&gt;'Data (2)'!$A$1,"",MAX($O$4:O24)+1)</f>
        <v>21</v>
      </c>
    </row>
    <row r="26" spans="1:15" x14ac:dyDescent="0.2">
      <c r="A26" t="str">
        <f>IF($O26="","",VLOOKUP($O26,'Adopted vs YTD group'!$A$5:$M$500,2,FALSE))</f>
        <v>A</v>
      </c>
      <c r="B26" t="str">
        <f>IF($O26="","",VLOOKUP($O26,'Adopted vs YTD group'!$A$5:$M$500,3,FALSE))</f>
        <v>GENERAL FUND</v>
      </c>
      <c r="C26" t="str">
        <f>IF($O26="","",VLOOKUP($O26,'Adopted vs YTD group'!$A$5:$M$500,4,FALSE))</f>
        <v>1490</v>
      </c>
      <c r="D26" t="str">
        <f>IF($O26="","",VLOOKUP($O26,'Adopted vs YTD group'!$A$5:$M$500,5,FALSE))</f>
        <v>PUBLIC WORKS</v>
      </c>
      <c r="E26" t="str">
        <f>IF($O26="","",VLOOKUP($O26,'Adopted vs YTD group'!$A$5:$M$500,6,FALSE))</f>
        <v>1000</v>
      </c>
      <c r="F26" t="str">
        <f>IF($O26="","",VLOOKUP($O26,'Adopted vs YTD group'!$A$5:$M$500,7,FALSE))</f>
        <v>PERSONAL SERVICES</v>
      </c>
      <c r="G26" s="10">
        <f>IF($O26="","",VLOOKUP($O26,'Adopted vs YTD group'!$A$5:$M$500,8,FALSE))</f>
        <v>396326</v>
      </c>
      <c r="H26" s="10">
        <f>IF($O26="","",VLOOKUP($O26,'Adopted vs YTD group'!$A$5:$M$500,9,FALSE))</f>
        <v>344200.88</v>
      </c>
      <c r="I26" s="10">
        <f t="shared" si="0"/>
        <v>52125.119999999995</v>
      </c>
      <c r="J26" s="6">
        <f t="shared" si="1"/>
        <v>0.86850000000000005</v>
      </c>
      <c r="O26">
        <f>IF((MAX($O$4:O25)+1)&gt;'Data (2)'!$A$1,"",MAX($O$4:O25)+1)</f>
        <v>22</v>
      </c>
    </row>
    <row r="27" spans="1:15" x14ac:dyDescent="0.2">
      <c r="A27" t="str">
        <f>IF($O27="","",VLOOKUP($O27,'Adopted vs YTD group'!$A$5:$M$500,2,FALSE))</f>
        <v>A</v>
      </c>
      <c r="B27" t="str">
        <f>IF($O27="","",VLOOKUP($O27,'Adopted vs YTD group'!$A$5:$M$500,3,FALSE))</f>
        <v>GENERAL FUND</v>
      </c>
      <c r="C27" t="str">
        <f>IF($O27="","",VLOOKUP($O27,'Adopted vs YTD group'!$A$5:$M$500,4,FALSE))</f>
        <v>1410</v>
      </c>
      <c r="D27" t="str">
        <f>IF($O27="","",VLOOKUP($O27,'Adopted vs YTD group'!$A$5:$M$500,5,FALSE))</f>
        <v>COUNTY CLERK</v>
      </c>
      <c r="E27" t="str">
        <f>IF($O27="","",VLOOKUP($O27,'Adopted vs YTD group'!$A$5:$M$500,6,FALSE))</f>
        <v>1000</v>
      </c>
      <c r="F27" t="str">
        <f>IF($O27="","",VLOOKUP($O27,'Adopted vs YTD group'!$A$5:$M$500,7,FALSE))</f>
        <v>PERSONAL SERVICES</v>
      </c>
      <c r="G27" s="10">
        <f>IF($O27="","",VLOOKUP($O27,'Adopted vs YTD group'!$A$5:$M$500,8,FALSE))</f>
        <v>542303</v>
      </c>
      <c r="H27" s="10">
        <f>IF($O27="","",VLOOKUP($O27,'Adopted vs YTD group'!$A$5:$M$500,9,FALSE))</f>
        <v>492118.83</v>
      </c>
      <c r="I27" s="10">
        <f t="shared" si="0"/>
        <v>50184.169999999984</v>
      </c>
      <c r="J27" s="6">
        <f t="shared" si="1"/>
        <v>0.90749999999999997</v>
      </c>
      <c r="O27">
        <f>IF((MAX($O$4:O26)+1)&gt;'Data (2)'!$A$1,"",MAX($O$4:O26)+1)</f>
        <v>23</v>
      </c>
    </row>
    <row r="28" spans="1:15" x14ac:dyDescent="0.2">
      <c r="A28" t="str">
        <f>IF($O28="","",VLOOKUP($O28,'Adopted vs YTD group'!$A$5:$M$500,2,FALSE))</f>
        <v>A</v>
      </c>
      <c r="B28" t="str">
        <f>IF($O28="","",VLOOKUP($O28,'Adopted vs YTD group'!$A$5:$M$500,3,FALSE))</f>
        <v>GENERAL FUND</v>
      </c>
      <c r="C28" t="str">
        <f>IF($O28="","",VLOOKUP($O28,'Adopted vs YTD group'!$A$5:$M$500,4,FALSE))</f>
        <v>9060</v>
      </c>
      <c r="D28" t="str">
        <f>IF($O28="","",VLOOKUP($O28,'Adopted vs YTD group'!$A$5:$M$500,5,FALSE))</f>
        <v>MEDICAL INSURANCE</v>
      </c>
      <c r="E28" t="str">
        <f>IF($O28="","",VLOOKUP($O28,'Adopted vs YTD group'!$A$5:$M$500,6,FALSE))</f>
        <v>8000</v>
      </c>
      <c r="F28" t="str">
        <f>IF($O28="","",VLOOKUP($O28,'Adopted vs YTD group'!$A$5:$M$500,7,FALSE))</f>
        <v>EMPLOYEE BENEFITS</v>
      </c>
      <c r="G28" s="10">
        <f>IF($O28="","",VLOOKUP($O28,'Adopted vs YTD group'!$A$5:$M$500,8,FALSE))</f>
        <v>6750000</v>
      </c>
      <c r="H28" s="10">
        <f>IF($O28="","",VLOOKUP($O28,'Adopted vs YTD group'!$A$5:$M$500,9,FALSE))</f>
        <v>6702003.4299999997</v>
      </c>
      <c r="I28" s="10">
        <f t="shared" si="0"/>
        <v>47996.570000000298</v>
      </c>
      <c r="J28" s="6">
        <f t="shared" si="1"/>
        <v>0.9929</v>
      </c>
      <c r="O28">
        <f>IF((MAX($O$4:O27)+1)&gt;'Data (2)'!$A$1,"",MAX($O$4:O27)+1)</f>
        <v>24</v>
      </c>
    </row>
    <row r="29" spans="1:15" x14ac:dyDescent="0.2">
      <c r="A29" t="str">
        <f>IF($O29="","",VLOOKUP($O29,'Adopted vs YTD group'!$A$5:$M$500,2,FALSE))</f>
        <v>A</v>
      </c>
      <c r="B29" t="str">
        <f>IF($O29="","",VLOOKUP($O29,'Adopted vs YTD group'!$A$5:$M$500,3,FALSE))</f>
        <v>GENERAL FUND</v>
      </c>
      <c r="C29" t="str">
        <f>IF($O29="","",VLOOKUP($O29,'Adopted vs YTD group'!$A$5:$M$500,4,FALSE))</f>
        <v>3020</v>
      </c>
      <c r="D29" t="str">
        <f>IF($O29="","",VLOOKUP($O29,'Adopted vs YTD group'!$A$5:$M$500,5,FALSE))</f>
        <v>COMMUNICATION SYSTEM</v>
      </c>
      <c r="E29" t="str">
        <f>IF($O29="","",VLOOKUP($O29,'Adopted vs YTD group'!$A$5:$M$500,6,FALSE))</f>
        <v>2000</v>
      </c>
      <c r="F29" t="str">
        <f>IF($O29="","",VLOOKUP($O29,'Adopted vs YTD group'!$A$5:$M$500,7,FALSE))</f>
        <v>EQUIPMENT</v>
      </c>
      <c r="G29" s="10">
        <f>IF($O29="","",VLOOKUP($O29,'Adopted vs YTD group'!$A$5:$M$500,8,FALSE))</f>
        <v>2007800</v>
      </c>
      <c r="H29" s="10">
        <f>IF($O29="","",VLOOKUP($O29,'Adopted vs YTD group'!$A$5:$M$500,9,FALSE))</f>
        <v>1969934.32</v>
      </c>
      <c r="I29" s="10">
        <f t="shared" si="0"/>
        <v>37865.679999999935</v>
      </c>
      <c r="J29" s="6">
        <f t="shared" si="1"/>
        <v>0.98109999999999997</v>
      </c>
      <c r="O29">
        <f>IF((MAX($O$4:O28)+1)&gt;'Data (2)'!$A$1,"",MAX($O$4:O28)+1)</f>
        <v>25</v>
      </c>
    </row>
    <row r="30" spans="1:15" x14ac:dyDescent="0.2">
      <c r="A30" t="str">
        <f>IF($O30="","",VLOOKUP($O30,'Adopted vs YTD group'!$A$5:$M$500,2,FALSE))</f>
        <v>A</v>
      </c>
      <c r="B30" t="str">
        <f>IF($O30="","",VLOOKUP($O30,'Adopted vs YTD group'!$A$5:$M$500,3,FALSE))</f>
        <v>GENERAL FUND</v>
      </c>
      <c r="C30" t="str">
        <f>IF($O30="","",VLOOKUP($O30,'Adopted vs YTD group'!$A$5:$M$500,4,FALSE))</f>
        <v>6102</v>
      </c>
      <c r="D30" t="str">
        <f>IF($O30="","",VLOOKUP($O30,'Adopted vs YTD group'!$A$5:$M$500,5,FALSE))</f>
        <v>MEDICAL ASSISTANCE - MMIS</v>
      </c>
      <c r="E30" t="str">
        <f>IF($O30="","",VLOOKUP($O30,'Adopted vs YTD group'!$A$5:$M$500,6,FALSE))</f>
        <v>4000</v>
      </c>
      <c r="F30" t="str">
        <f>IF($O30="","",VLOOKUP($O30,'Adopted vs YTD group'!$A$5:$M$500,7,FALSE))</f>
        <v>CONTRACTUAL EXPENSES</v>
      </c>
      <c r="G30" s="10">
        <f>IF($O30="","",VLOOKUP($O30,'Adopted vs YTD group'!$A$5:$M$500,8,FALSE))</f>
        <v>5518136</v>
      </c>
      <c r="H30" s="10">
        <f>IF($O30="","",VLOOKUP($O30,'Adopted vs YTD group'!$A$5:$M$500,9,FALSE))</f>
        <v>5480423</v>
      </c>
      <c r="I30" s="10">
        <f t="shared" si="0"/>
        <v>37713</v>
      </c>
      <c r="J30" s="6">
        <f t="shared" si="1"/>
        <v>0.99319999999999997</v>
      </c>
      <c r="O30">
        <f>IF((MAX($O$4:O29)+1)&gt;'Data (2)'!$A$1,"",MAX($O$4:O29)+1)</f>
        <v>26</v>
      </c>
    </row>
    <row r="31" spans="1:15" x14ac:dyDescent="0.2">
      <c r="A31" t="str">
        <f>IF($O31="","",VLOOKUP($O31,'Adopted vs YTD group'!$A$5:$M$500,2,FALSE))</f>
        <v>A</v>
      </c>
      <c r="B31" t="str">
        <f>IF($O31="","",VLOOKUP($O31,'Adopted vs YTD group'!$A$5:$M$500,3,FALSE))</f>
        <v>GENERAL FUND</v>
      </c>
      <c r="C31" t="str">
        <f>IF($O31="","",VLOOKUP($O31,'Adopted vs YTD group'!$A$5:$M$500,4,FALSE))</f>
        <v>3140</v>
      </c>
      <c r="D31" t="str">
        <f>IF($O31="","",VLOOKUP($O31,'Adopted vs YTD group'!$A$5:$M$500,5,FALSE))</f>
        <v>PROBATION</v>
      </c>
      <c r="E31" t="str">
        <f>IF($O31="","",VLOOKUP($O31,'Adopted vs YTD group'!$A$5:$M$500,6,FALSE))</f>
        <v>1000</v>
      </c>
      <c r="F31" t="str">
        <f>IF($O31="","",VLOOKUP($O31,'Adopted vs YTD group'!$A$5:$M$500,7,FALSE))</f>
        <v>PERSONAL SERVICES</v>
      </c>
      <c r="G31" s="10">
        <f>IF($O31="","",VLOOKUP($O31,'Adopted vs YTD group'!$A$5:$M$500,8,FALSE))</f>
        <v>689614</v>
      </c>
      <c r="H31" s="10">
        <f>IF($O31="","",VLOOKUP($O31,'Adopted vs YTD group'!$A$5:$M$500,9,FALSE))</f>
        <v>656198.33999999985</v>
      </c>
      <c r="I31" s="10">
        <f t="shared" si="0"/>
        <v>33415.660000000149</v>
      </c>
      <c r="J31" s="6">
        <f t="shared" si="1"/>
        <v>0.95150000000000001</v>
      </c>
      <c r="O31">
        <f>IF((MAX($O$4:O30)+1)&gt;'Data (2)'!$A$1,"",MAX($O$4:O30)+1)</f>
        <v>27</v>
      </c>
    </row>
    <row r="32" spans="1:15" x14ac:dyDescent="0.2">
      <c r="A32" t="str">
        <f>IF($O32="","",VLOOKUP($O32,'Adopted vs YTD group'!$A$5:$M$500,2,FALSE))</f>
        <v>A</v>
      </c>
      <c r="B32" t="str">
        <f>IF($O32="","",VLOOKUP($O32,'Adopted vs YTD group'!$A$5:$M$500,3,FALSE))</f>
        <v>GENERAL FUND</v>
      </c>
      <c r="C32" t="str">
        <f>IF($O32="","",VLOOKUP($O32,'Adopted vs YTD group'!$A$5:$M$500,4,FALSE))</f>
        <v>4010</v>
      </c>
      <c r="D32" t="str">
        <f>IF($O32="","",VLOOKUP($O32,'Adopted vs YTD group'!$A$5:$M$500,5,FALSE))</f>
        <v>PUBLIC HEALTH</v>
      </c>
      <c r="E32" t="str">
        <f>IF($O32="","",VLOOKUP($O32,'Adopted vs YTD group'!$A$5:$M$500,6,FALSE))</f>
        <v>1000</v>
      </c>
      <c r="F32" t="str">
        <f>IF($O32="","",VLOOKUP($O32,'Adopted vs YTD group'!$A$5:$M$500,7,FALSE))</f>
        <v>PERSONAL SERVICES</v>
      </c>
      <c r="G32" s="10">
        <f>IF($O32="","",VLOOKUP($O32,'Adopted vs YTD group'!$A$5:$M$500,8,FALSE))</f>
        <v>731187</v>
      </c>
      <c r="H32" s="10">
        <f>IF($O32="","",VLOOKUP($O32,'Adopted vs YTD group'!$A$5:$M$500,9,FALSE))</f>
        <v>700726.37999999989</v>
      </c>
      <c r="I32" s="10">
        <f t="shared" si="0"/>
        <v>30460.620000000112</v>
      </c>
      <c r="J32" s="6">
        <f t="shared" si="1"/>
        <v>0.95830000000000004</v>
      </c>
      <c r="O32">
        <f>IF((MAX($O$4:O31)+1)&gt;'Data (2)'!$A$1,"",MAX($O$4:O31)+1)</f>
        <v>28</v>
      </c>
    </row>
    <row r="33" spans="1:15" x14ac:dyDescent="0.2">
      <c r="A33" t="str">
        <f>IF($O33="","",VLOOKUP($O33,'Adopted vs YTD group'!$A$5:$M$500,2,FALSE))</f>
        <v>A</v>
      </c>
      <c r="B33" t="str">
        <f>IF($O33="","",VLOOKUP($O33,'Adopted vs YTD group'!$A$5:$M$500,3,FALSE))</f>
        <v>GENERAL FUND</v>
      </c>
      <c r="C33" t="str">
        <f>IF($O33="","",VLOOKUP($O33,'Adopted vs YTD group'!$A$5:$M$500,4,FALSE))</f>
        <v>3410</v>
      </c>
      <c r="D33" t="str">
        <f>IF($O33="","",VLOOKUP($O33,'Adopted vs YTD group'!$A$5:$M$500,5,FALSE))</f>
        <v>EMERGENCY SVCS - FIRE PREV.</v>
      </c>
      <c r="E33" t="str">
        <f>IF($O33="","",VLOOKUP($O33,'Adopted vs YTD group'!$A$5:$M$500,6,FALSE))</f>
        <v>4000</v>
      </c>
      <c r="F33" t="str">
        <f>IF($O33="","",VLOOKUP($O33,'Adopted vs YTD group'!$A$5:$M$500,7,FALSE))</f>
        <v>CONTRACTUAL EXPENSES</v>
      </c>
      <c r="G33" s="10">
        <f>IF($O33="","",VLOOKUP($O33,'Adopted vs YTD group'!$A$5:$M$500,8,FALSE))</f>
        <v>76550</v>
      </c>
      <c r="H33" s="10">
        <f>IF($O33="","",VLOOKUP($O33,'Adopted vs YTD group'!$A$5:$M$500,9,FALSE))</f>
        <v>47812.51</v>
      </c>
      <c r="I33" s="10">
        <f t="shared" si="0"/>
        <v>28737.489999999998</v>
      </c>
      <c r="J33" s="6">
        <f t="shared" si="1"/>
        <v>0.62460000000000004</v>
      </c>
      <c r="O33">
        <f>IF((MAX($O$4:O32)+1)&gt;'Data (2)'!$A$1,"",MAX($O$4:O32)+1)</f>
        <v>29</v>
      </c>
    </row>
    <row r="34" spans="1:15" x14ac:dyDescent="0.2">
      <c r="A34" t="str">
        <f>IF($O34="","",VLOOKUP($O34,'Adopted vs YTD group'!$A$5:$M$500,2,FALSE))</f>
        <v>A</v>
      </c>
      <c r="B34" t="str">
        <f>IF($O34="","",VLOOKUP($O34,'Adopted vs YTD group'!$A$5:$M$500,3,FALSE))</f>
        <v>GENERAL FUND</v>
      </c>
      <c r="C34" t="str">
        <f>IF($O34="","",VLOOKUP($O34,'Adopted vs YTD group'!$A$5:$M$500,4,FALSE))</f>
        <v>1620</v>
      </c>
      <c r="D34" t="str">
        <f>IF($O34="","",VLOOKUP($O34,'Adopted vs YTD group'!$A$5:$M$500,5,FALSE))</f>
        <v>BUILDINGS &amp; GROUNDS</v>
      </c>
      <c r="E34" t="str">
        <f>IF($O34="","",VLOOKUP($O34,'Adopted vs YTD group'!$A$5:$M$500,6,FALSE))</f>
        <v>1000</v>
      </c>
      <c r="F34" t="str">
        <f>IF($O34="","",VLOOKUP($O34,'Adopted vs YTD group'!$A$5:$M$500,7,FALSE))</f>
        <v>PERSONAL SERVICES</v>
      </c>
      <c r="G34" s="10">
        <f>IF($O34="","",VLOOKUP($O34,'Adopted vs YTD group'!$A$5:$M$500,8,FALSE))</f>
        <v>463412</v>
      </c>
      <c r="H34" s="10">
        <f>IF($O34="","",VLOOKUP($O34,'Adopted vs YTD group'!$A$5:$M$500,9,FALSE))</f>
        <v>437286.21999999991</v>
      </c>
      <c r="I34" s="10">
        <f t="shared" si="0"/>
        <v>26125.780000000086</v>
      </c>
      <c r="J34" s="6">
        <f t="shared" si="1"/>
        <v>0.94359999999999999</v>
      </c>
      <c r="O34">
        <f>IF((MAX($O$4:O33)+1)&gt;'Data (2)'!$A$1,"",MAX($O$4:O33)+1)</f>
        <v>30</v>
      </c>
    </row>
    <row r="35" spans="1:15" x14ac:dyDescent="0.2">
      <c r="A35" t="str">
        <f>IF($O35="","",VLOOKUP($O35,'Adopted vs YTD group'!$A$5:$M$500,2,FALSE))</f>
        <v>A</v>
      </c>
      <c r="B35" t="str">
        <f>IF($O35="","",VLOOKUP($O35,'Adopted vs YTD group'!$A$5:$M$500,3,FALSE))</f>
        <v>GENERAL FUND</v>
      </c>
      <c r="C35" t="str">
        <f>IF($O35="","",VLOOKUP($O35,'Adopted vs YTD group'!$A$5:$M$500,4,FALSE))</f>
        <v>4252</v>
      </c>
      <c r="D35" t="str">
        <f>IF($O35="","",VLOOKUP($O35,'Adopted vs YTD group'!$A$5:$M$500,5,FALSE))</f>
        <v>CHEMICAL DEPENDENCY CLINIC</v>
      </c>
      <c r="E35" t="str">
        <f>IF($O35="","",VLOOKUP($O35,'Adopted vs YTD group'!$A$5:$M$500,6,FALSE))</f>
        <v>4000</v>
      </c>
      <c r="F35" t="str">
        <f>IF($O35="","",VLOOKUP($O35,'Adopted vs YTD group'!$A$5:$M$500,7,FALSE))</f>
        <v>CONTRACTUAL EXPENSES</v>
      </c>
      <c r="G35" s="10">
        <f>IF($O35="","",VLOOKUP($O35,'Adopted vs YTD group'!$A$5:$M$500,8,FALSE))</f>
        <v>89060</v>
      </c>
      <c r="H35" s="10">
        <f>IF($O35="","",VLOOKUP($O35,'Adopted vs YTD group'!$A$5:$M$500,9,FALSE))</f>
        <v>63579.09</v>
      </c>
      <c r="I35" s="10">
        <f t="shared" si="0"/>
        <v>25480.910000000003</v>
      </c>
      <c r="J35" s="6">
        <f t="shared" si="1"/>
        <v>0.71389999999999998</v>
      </c>
      <c r="O35">
        <f>IF((MAX($O$4:O34)+1)&gt;'Data (2)'!$A$1,"",MAX($O$4:O34)+1)</f>
        <v>31</v>
      </c>
    </row>
    <row r="36" spans="1:15" x14ac:dyDescent="0.2">
      <c r="A36" t="str">
        <f>IF($O36="","",VLOOKUP($O36,'Adopted vs YTD group'!$A$5:$M$500,2,FALSE))</f>
        <v>A</v>
      </c>
      <c r="B36" t="str">
        <f>IF($O36="","",VLOOKUP($O36,'Adopted vs YTD group'!$A$5:$M$500,3,FALSE))</f>
        <v>GENERAL FUND</v>
      </c>
      <c r="C36" t="str">
        <f>IF($O36="","",VLOOKUP($O36,'Adopted vs YTD group'!$A$5:$M$500,4,FALSE))</f>
        <v>1680</v>
      </c>
      <c r="D36" t="str">
        <f>IF($O36="","",VLOOKUP($O36,'Adopted vs YTD group'!$A$5:$M$500,5,FALSE))</f>
        <v>INFORMATION TECHNOLOGY</v>
      </c>
      <c r="E36" t="str">
        <f>IF($O36="","",VLOOKUP($O36,'Adopted vs YTD group'!$A$5:$M$500,6,FALSE))</f>
        <v>1000</v>
      </c>
      <c r="F36" t="str">
        <f>IF($O36="","",VLOOKUP($O36,'Adopted vs YTD group'!$A$5:$M$500,7,FALSE))</f>
        <v>PERSONAL SERVICES</v>
      </c>
      <c r="G36" s="10">
        <f>IF($O36="","",VLOOKUP($O36,'Adopted vs YTD group'!$A$5:$M$500,8,FALSE))</f>
        <v>568685</v>
      </c>
      <c r="H36" s="10">
        <f>IF($O36="","",VLOOKUP($O36,'Adopted vs YTD group'!$A$5:$M$500,9,FALSE))</f>
        <v>543422.62</v>
      </c>
      <c r="I36" s="10">
        <f t="shared" si="0"/>
        <v>25262.380000000005</v>
      </c>
      <c r="J36" s="6">
        <f t="shared" si="1"/>
        <v>0.9556</v>
      </c>
      <c r="O36">
        <f>IF((MAX($O$4:O35)+1)&gt;'Data (2)'!$A$1,"",MAX($O$4:O35)+1)</f>
        <v>32</v>
      </c>
    </row>
    <row r="37" spans="1:15" x14ac:dyDescent="0.2">
      <c r="A37" t="str">
        <f>IF($O37="","",VLOOKUP($O37,'Adopted vs YTD group'!$A$5:$M$500,2,FALSE))</f>
        <v>A</v>
      </c>
      <c r="B37" t="str">
        <f>IF($O37="","",VLOOKUP($O37,'Adopted vs YTD group'!$A$5:$M$500,3,FALSE))</f>
        <v>GENERAL FUND</v>
      </c>
      <c r="C37" t="str">
        <f>IF($O37="","",VLOOKUP($O37,'Adopted vs YTD group'!$A$5:$M$500,4,FALSE))</f>
        <v>3140</v>
      </c>
      <c r="D37" t="str">
        <f>IF($O37="","",VLOOKUP($O37,'Adopted vs YTD group'!$A$5:$M$500,5,FALSE))</f>
        <v>PROBATION</v>
      </c>
      <c r="E37" t="str">
        <f>IF($O37="","",VLOOKUP($O37,'Adopted vs YTD group'!$A$5:$M$500,6,FALSE))</f>
        <v>4000</v>
      </c>
      <c r="F37" t="str">
        <f>IF($O37="","",VLOOKUP($O37,'Adopted vs YTD group'!$A$5:$M$500,7,FALSE))</f>
        <v>CONTRACTUAL EXPENSES</v>
      </c>
      <c r="G37" s="10">
        <f>IF($O37="","",VLOOKUP($O37,'Adopted vs YTD group'!$A$5:$M$500,8,FALSE))</f>
        <v>103949</v>
      </c>
      <c r="H37" s="10">
        <f>IF($O37="","",VLOOKUP($O37,'Adopted vs YTD group'!$A$5:$M$500,9,FALSE))</f>
        <v>82423.16</v>
      </c>
      <c r="I37" s="10">
        <f t="shared" si="0"/>
        <v>21525.839999999997</v>
      </c>
      <c r="J37" s="6">
        <f t="shared" si="1"/>
        <v>0.79290000000000005</v>
      </c>
      <c r="O37">
        <f>IF((MAX($O$4:O36)+1)&gt;'Data (2)'!$A$1,"",MAX($O$4:O36)+1)</f>
        <v>33</v>
      </c>
    </row>
    <row r="38" spans="1:15" x14ac:dyDescent="0.2">
      <c r="A38" t="str">
        <f>IF($O38="","",VLOOKUP($O38,'Adopted vs YTD group'!$A$5:$M$500,2,FALSE))</f>
        <v>A</v>
      </c>
      <c r="B38" t="str">
        <f>IF($O38="","",VLOOKUP($O38,'Adopted vs YTD group'!$A$5:$M$500,3,FALSE))</f>
        <v>GENERAL FUND</v>
      </c>
      <c r="C38" t="str">
        <f>IF($O38="","",VLOOKUP($O38,'Adopted vs YTD group'!$A$5:$M$500,4,FALSE))</f>
        <v>3640</v>
      </c>
      <c r="D38" t="str">
        <f>IF($O38="","",VLOOKUP($O38,'Adopted vs YTD group'!$A$5:$M$500,5,FALSE))</f>
        <v>EMERGENCY SERVICES</v>
      </c>
      <c r="E38" t="str">
        <f>IF($O38="","",VLOOKUP($O38,'Adopted vs YTD group'!$A$5:$M$500,6,FALSE))</f>
        <v>1000</v>
      </c>
      <c r="F38" t="str">
        <f>IF($O38="","",VLOOKUP($O38,'Adopted vs YTD group'!$A$5:$M$500,7,FALSE))</f>
        <v>PERSONAL SERVICES</v>
      </c>
      <c r="G38" s="10">
        <f>IF($O38="","",VLOOKUP($O38,'Adopted vs YTD group'!$A$5:$M$500,8,FALSE))</f>
        <v>177307</v>
      </c>
      <c r="H38" s="10">
        <f>IF($O38="","",VLOOKUP($O38,'Adopted vs YTD group'!$A$5:$M$500,9,FALSE))</f>
        <v>158097.11000000002</v>
      </c>
      <c r="I38" s="10">
        <f t="shared" si="0"/>
        <v>19209.889999999985</v>
      </c>
      <c r="J38" s="6">
        <f t="shared" si="1"/>
        <v>0.89170000000000005</v>
      </c>
      <c r="O38">
        <f>IF((MAX($O$4:O37)+1)&gt;'Data (2)'!$A$1,"",MAX($O$4:O37)+1)</f>
        <v>34</v>
      </c>
    </row>
    <row r="39" spans="1:15" x14ac:dyDescent="0.2">
      <c r="A39" t="str">
        <f>IF($O39="","",VLOOKUP($O39,'Adopted vs YTD group'!$A$5:$M$500,2,FALSE))</f>
        <v>A</v>
      </c>
      <c r="B39" t="str">
        <f>IF($O39="","",VLOOKUP($O39,'Adopted vs YTD group'!$A$5:$M$500,3,FALSE))</f>
        <v>GENERAL FUND</v>
      </c>
      <c r="C39" t="str">
        <f>IF($O39="","",VLOOKUP($O39,'Adopted vs YTD group'!$A$5:$M$500,4,FALSE))</f>
        <v>1935</v>
      </c>
      <c r="D39" t="str">
        <f>IF($O39="","",VLOOKUP($O39,'Adopted vs YTD group'!$A$5:$M$500,5,FALSE))</f>
        <v>TAX CERTIORARI</v>
      </c>
      <c r="E39" t="str">
        <f>IF($O39="","",VLOOKUP($O39,'Adopted vs YTD group'!$A$5:$M$500,6,FALSE))</f>
        <v>4000</v>
      </c>
      <c r="F39" t="str">
        <f>IF($O39="","",VLOOKUP($O39,'Adopted vs YTD group'!$A$5:$M$500,7,FALSE))</f>
        <v>CONTRACTUAL EXPENSES</v>
      </c>
      <c r="G39" s="10">
        <f>IF($O39="","",VLOOKUP($O39,'Adopted vs YTD group'!$A$5:$M$500,8,FALSE))</f>
        <v>17500</v>
      </c>
      <c r="H39" s="10">
        <f>IF($O39="","",VLOOKUP($O39,'Adopted vs YTD group'!$A$5:$M$500,9,FALSE))</f>
        <v>934.84</v>
      </c>
      <c r="I39" s="10">
        <f t="shared" si="0"/>
        <v>16565.16</v>
      </c>
      <c r="J39" s="6">
        <f t="shared" si="1"/>
        <v>5.3400000000000003E-2</v>
      </c>
      <c r="O39">
        <f>IF((MAX($O$4:O38)+1)&gt;'Data (2)'!$A$1,"",MAX($O$4:O38)+1)</f>
        <v>35</v>
      </c>
    </row>
    <row r="40" spans="1:15" x14ac:dyDescent="0.2">
      <c r="A40" t="str">
        <f>IF($O40="","",VLOOKUP($O40,'Adopted vs YTD group'!$A$5:$M$500,2,FALSE))</f>
        <v>A</v>
      </c>
      <c r="B40" t="str">
        <f>IF($O40="","",VLOOKUP($O40,'Adopted vs YTD group'!$A$5:$M$500,3,FALSE))</f>
        <v>GENERAL FUND</v>
      </c>
      <c r="C40" t="str">
        <f>IF($O40="","",VLOOKUP($O40,'Adopted vs YTD group'!$A$5:$M$500,4,FALSE))</f>
        <v>1165</v>
      </c>
      <c r="D40" t="str">
        <f>IF($O40="","",VLOOKUP($O40,'Adopted vs YTD group'!$A$5:$M$500,5,FALSE))</f>
        <v>DISTRICT ATTORNEY</v>
      </c>
      <c r="E40" t="str">
        <f>IF($O40="","",VLOOKUP($O40,'Adopted vs YTD group'!$A$5:$M$500,6,FALSE))</f>
        <v>1000</v>
      </c>
      <c r="F40" t="str">
        <f>IF($O40="","",VLOOKUP($O40,'Adopted vs YTD group'!$A$5:$M$500,7,FALSE))</f>
        <v>PERSONAL SERVICES</v>
      </c>
      <c r="G40" s="10">
        <f>IF($O40="","",VLOOKUP($O40,'Adopted vs YTD group'!$A$5:$M$500,8,FALSE))</f>
        <v>400230</v>
      </c>
      <c r="H40" s="10">
        <f>IF($O40="","",VLOOKUP($O40,'Adopted vs YTD group'!$A$5:$M$500,9,FALSE))</f>
        <v>385188.38</v>
      </c>
      <c r="I40" s="10">
        <f t="shared" si="0"/>
        <v>15041.619999999995</v>
      </c>
      <c r="J40" s="6">
        <f t="shared" si="1"/>
        <v>0.96240000000000003</v>
      </c>
      <c r="O40">
        <f>IF((MAX($O$4:O39)+1)&gt;'Data (2)'!$A$1,"",MAX($O$4:O39)+1)</f>
        <v>36</v>
      </c>
    </row>
    <row r="41" spans="1:15" x14ac:dyDescent="0.2">
      <c r="A41" t="str">
        <f>IF($O41="","",VLOOKUP($O41,'Adopted vs YTD group'!$A$5:$M$500,2,FALSE))</f>
        <v>A</v>
      </c>
      <c r="B41" t="str">
        <f>IF($O41="","",VLOOKUP($O41,'Adopted vs YTD group'!$A$5:$M$500,3,FALSE))</f>
        <v>GENERAL FUND</v>
      </c>
      <c r="C41" t="str">
        <f>IF($O41="","",VLOOKUP($O41,'Adopted vs YTD group'!$A$5:$M$500,4,FALSE))</f>
        <v>6772</v>
      </c>
      <c r="D41" t="str">
        <f>IF($O41="","",VLOOKUP($O41,'Adopted vs YTD group'!$A$5:$M$500,5,FALSE))</f>
        <v>OFFICE FOR THE AGING</v>
      </c>
      <c r="E41" t="str">
        <f>IF($O41="","",VLOOKUP($O41,'Adopted vs YTD group'!$A$5:$M$500,6,FALSE))</f>
        <v>1000</v>
      </c>
      <c r="F41" t="str">
        <f>IF($O41="","",VLOOKUP($O41,'Adopted vs YTD group'!$A$5:$M$500,7,FALSE))</f>
        <v>PERSONAL SERVICES</v>
      </c>
      <c r="G41" s="10">
        <f>IF($O41="","",VLOOKUP($O41,'Adopted vs YTD group'!$A$5:$M$500,8,FALSE))</f>
        <v>408231</v>
      </c>
      <c r="H41" s="10">
        <f>IF($O41="","",VLOOKUP($O41,'Adopted vs YTD group'!$A$5:$M$500,9,FALSE))</f>
        <v>394483.58000000007</v>
      </c>
      <c r="I41" s="10">
        <f t="shared" si="0"/>
        <v>13747.419999999925</v>
      </c>
      <c r="J41" s="6">
        <f t="shared" si="1"/>
        <v>0.96630000000000005</v>
      </c>
      <c r="O41">
        <f>IF((MAX($O$4:O40)+1)&gt;'Data (2)'!$A$1,"",MAX($O$4:O40)+1)</f>
        <v>37</v>
      </c>
    </row>
    <row r="42" spans="1:15" x14ac:dyDescent="0.2">
      <c r="A42" t="str">
        <f>IF($O42="","",VLOOKUP($O42,'Adopted vs YTD group'!$A$5:$M$500,2,FALSE))</f>
        <v>A</v>
      </c>
      <c r="B42" t="str">
        <f>IF($O42="","",VLOOKUP($O42,'Adopted vs YTD group'!$A$5:$M$500,3,FALSE))</f>
        <v>GENERAL FUND</v>
      </c>
      <c r="C42" t="str">
        <f>IF($O42="","",VLOOKUP($O42,'Adopted vs YTD group'!$A$5:$M$500,4,FALSE))</f>
        <v>9050</v>
      </c>
      <c r="D42" t="str">
        <f>IF($O42="","",VLOOKUP($O42,'Adopted vs YTD group'!$A$5:$M$500,5,FALSE))</f>
        <v>UNEMPLOYMENT INSURANCE</v>
      </c>
      <c r="E42" t="str">
        <f>IF($O42="","",VLOOKUP($O42,'Adopted vs YTD group'!$A$5:$M$500,6,FALSE))</f>
        <v>8000</v>
      </c>
      <c r="F42" t="str">
        <f>IF($O42="","",VLOOKUP($O42,'Adopted vs YTD group'!$A$5:$M$500,7,FALSE))</f>
        <v>EMPLOYEE BENEFITS</v>
      </c>
      <c r="G42" s="10">
        <f>IF($O42="","",VLOOKUP($O42,'Adopted vs YTD group'!$A$5:$M$500,8,FALSE))</f>
        <v>20000</v>
      </c>
      <c r="H42" s="10">
        <f>IF($O42="","",VLOOKUP($O42,'Adopted vs YTD group'!$A$5:$M$500,9,FALSE))</f>
        <v>6387.57</v>
      </c>
      <c r="I42" s="10">
        <f t="shared" si="0"/>
        <v>13612.43</v>
      </c>
      <c r="J42" s="6">
        <f t="shared" si="1"/>
        <v>0.31940000000000002</v>
      </c>
      <c r="O42">
        <f>IF((MAX($O$4:O41)+1)&gt;'Data (2)'!$A$1,"",MAX($O$4:O41)+1)</f>
        <v>38</v>
      </c>
    </row>
    <row r="43" spans="1:15" x14ac:dyDescent="0.2">
      <c r="A43" t="str">
        <f>IF($O43="","",VLOOKUP($O43,'Adopted vs YTD group'!$A$5:$M$500,2,FALSE))</f>
        <v>A</v>
      </c>
      <c r="B43" t="str">
        <f>IF($O43="","",VLOOKUP($O43,'Adopted vs YTD group'!$A$5:$M$500,3,FALSE))</f>
        <v>GENERAL FUND</v>
      </c>
      <c r="C43" t="str">
        <f>IF($O43="","",VLOOKUP($O43,'Adopted vs YTD group'!$A$5:$M$500,4,FALSE))</f>
        <v>3315</v>
      </c>
      <c r="D43" t="str">
        <f>IF($O43="","",VLOOKUP($O43,'Adopted vs YTD group'!$A$5:$M$500,5,FALSE))</f>
        <v>SPECIAL TRAFFIC PROGRAM DWI</v>
      </c>
      <c r="E43" t="str">
        <f>IF($O43="","",VLOOKUP($O43,'Adopted vs YTD group'!$A$5:$M$500,6,FALSE))</f>
        <v>4000</v>
      </c>
      <c r="F43" t="str">
        <f>IF($O43="","",VLOOKUP($O43,'Adopted vs YTD group'!$A$5:$M$500,7,FALSE))</f>
        <v>CONTRACTUAL EXPENSES</v>
      </c>
      <c r="G43" s="10">
        <f>IF($O43="","",VLOOKUP($O43,'Adopted vs YTD group'!$A$5:$M$500,8,FALSE))</f>
        <v>40936</v>
      </c>
      <c r="H43" s="10">
        <f>IF($O43="","",VLOOKUP($O43,'Adopted vs YTD group'!$A$5:$M$500,9,FALSE))</f>
        <v>28046.11</v>
      </c>
      <c r="I43" s="10">
        <f t="shared" si="0"/>
        <v>12889.89</v>
      </c>
      <c r="J43" s="6">
        <f t="shared" si="1"/>
        <v>0.68510000000000004</v>
      </c>
      <c r="O43">
        <f>IF((MAX($O$4:O42)+1)&gt;'Data (2)'!$A$1,"",MAX($O$4:O42)+1)</f>
        <v>39</v>
      </c>
    </row>
    <row r="44" spans="1:15" x14ac:dyDescent="0.2">
      <c r="A44" t="str">
        <f>IF($O44="","",VLOOKUP($O44,'Adopted vs YTD group'!$A$5:$M$500,2,FALSE))</f>
        <v>A</v>
      </c>
      <c r="B44" t="str">
        <f>IF($O44="","",VLOOKUP($O44,'Adopted vs YTD group'!$A$5:$M$500,3,FALSE))</f>
        <v>GENERAL FUND</v>
      </c>
      <c r="C44" t="str">
        <f>IF($O44="","",VLOOKUP($O44,'Adopted vs YTD group'!$A$5:$M$500,4,FALSE))</f>
        <v>4050</v>
      </c>
      <c r="D44" t="str">
        <f>IF($O44="","",VLOOKUP($O44,'Adopted vs YTD group'!$A$5:$M$500,5,FALSE))</f>
        <v>CHILDHOOD LEAD POISON PREV</v>
      </c>
      <c r="E44" t="str">
        <f>IF($O44="","",VLOOKUP($O44,'Adopted vs YTD group'!$A$5:$M$500,6,FALSE))</f>
        <v>4000</v>
      </c>
      <c r="F44" t="str">
        <f>IF($O44="","",VLOOKUP($O44,'Adopted vs YTD group'!$A$5:$M$500,7,FALSE))</f>
        <v>CONTRACTUAL EXPENSES</v>
      </c>
      <c r="G44" s="10">
        <f>IF($O44="","",VLOOKUP($O44,'Adopted vs YTD group'!$A$5:$M$500,8,FALSE))</f>
        <v>17000</v>
      </c>
      <c r="H44" s="10">
        <f>IF($O44="","",VLOOKUP($O44,'Adopted vs YTD group'!$A$5:$M$500,9,FALSE))</f>
        <v>4122.74</v>
      </c>
      <c r="I44" s="10">
        <f t="shared" si="0"/>
        <v>12877.26</v>
      </c>
      <c r="J44" s="6">
        <f t="shared" si="1"/>
        <v>0.24249999999999999</v>
      </c>
      <c r="O44">
        <f>IF((MAX($O$4:O43)+1)&gt;'Data (2)'!$A$1,"",MAX($O$4:O43)+1)</f>
        <v>40</v>
      </c>
    </row>
    <row r="45" spans="1:15" x14ac:dyDescent="0.2">
      <c r="A45" t="str">
        <f>IF($O45="","",VLOOKUP($O45,'Adopted vs YTD group'!$A$5:$M$500,2,FALSE))</f>
        <v>A</v>
      </c>
      <c r="B45" t="str">
        <f>IF($O45="","",VLOOKUP($O45,'Adopted vs YTD group'!$A$5:$M$500,3,FALSE))</f>
        <v>GENERAL FUND</v>
      </c>
      <c r="C45" t="str">
        <f>IF($O45="","",VLOOKUP($O45,'Adopted vs YTD group'!$A$5:$M$500,4,FALSE))</f>
        <v>5630</v>
      </c>
      <c r="D45" t="str">
        <f>IF($O45="","",VLOOKUP($O45,'Adopted vs YTD group'!$A$5:$M$500,5,FALSE))</f>
        <v>TRANSPORTATION</v>
      </c>
      <c r="E45" t="str">
        <f>IF($O45="","",VLOOKUP($O45,'Adopted vs YTD group'!$A$5:$M$500,6,FALSE))</f>
        <v>1000</v>
      </c>
      <c r="F45" t="str">
        <f>IF($O45="","",VLOOKUP($O45,'Adopted vs YTD group'!$A$5:$M$500,7,FALSE))</f>
        <v>PERSONAL SERVICES</v>
      </c>
      <c r="G45" s="10">
        <f>IF($O45="","",VLOOKUP($O45,'Adopted vs YTD group'!$A$5:$M$500,8,FALSE))</f>
        <v>200504</v>
      </c>
      <c r="H45" s="10">
        <f>IF($O45="","",VLOOKUP($O45,'Adopted vs YTD group'!$A$5:$M$500,9,FALSE))</f>
        <v>187765.26</v>
      </c>
      <c r="I45" s="10">
        <f t="shared" si="0"/>
        <v>12738.739999999991</v>
      </c>
      <c r="J45" s="6">
        <f t="shared" si="1"/>
        <v>0.9365</v>
      </c>
      <c r="O45">
        <f>IF((MAX($O$4:O44)+1)&gt;'Data (2)'!$A$1,"",MAX($O$4:O44)+1)</f>
        <v>41</v>
      </c>
    </row>
    <row r="46" spans="1:15" x14ac:dyDescent="0.2">
      <c r="A46" t="str">
        <f>IF($O46="","",VLOOKUP($O46,'Adopted vs YTD group'!$A$5:$M$500,2,FALSE))</f>
        <v>A</v>
      </c>
      <c r="B46" t="str">
        <f>IF($O46="","",VLOOKUP($O46,'Adopted vs YTD group'!$A$5:$M$500,3,FALSE))</f>
        <v>GENERAL FUND</v>
      </c>
      <c r="C46" t="str">
        <f>IF($O46="","",VLOOKUP($O46,'Adopted vs YTD group'!$A$5:$M$500,4,FALSE))</f>
        <v>1362</v>
      </c>
      <c r="D46" t="str">
        <f>IF($O46="","",VLOOKUP($O46,'Adopted vs YTD group'!$A$5:$M$500,5,FALSE))</f>
        <v>TAX ADVERTISING &amp; EXPENSES</v>
      </c>
      <c r="E46" t="str">
        <f>IF($O46="","",VLOOKUP($O46,'Adopted vs YTD group'!$A$5:$M$500,6,FALSE))</f>
        <v>4000</v>
      </c>
      <c r="F46" t="str">
        <f>IF($O46="","",VLOOKUP($O46,'Adopted vs YTD group'!$A$5:$M$500,7,FALSE))</f>
        <v>CONTRACTUAL EXPENSES</v>
      </c>
      <c r="G46" s="10">
        <f>IF($O46="","",VLOOKUP($O46,'Adopted vs YTD group'!$A$5:$M$500,8,FALSE))</f>
        <v>158500</v>
      </c>
      <c r="H46" s="10">
        <f>IF($O46="","",VLOOKUP($O46,'Adopted vs YTD group'!$A$5:$M$500,9,FALSE))</f>
        <v>146248.13</v>
      </c>
      <c r="I46" s="10">
        <f t="shared" si="0"/>
        <v>12251.869999999995</v>
      </c>
      <c r="J46" s="6">
        <f t="shared" si="1"/>
        <v>0.92269999999999996</v>
      </c>
      <c r="O46">
        <f>IF((MAX($O$4:O45)+1)&gt;'Data (2)'!$A$1,"",MAX($O$4:O45)+1)</f>
        <v>42</v>
      </c>
    </row>
    <row r="47" spans="1:15" x14ac:dyDescent="0.2">
      <c r="A47" t="str">
        <f>IF($O47="","",VLOOKUP($O47,'Adopted vs YTD group'!$A$5:$M$500,2,FALSE))</f>
        <v>A</v>
      </c>
      <c r="B47" t="str">
        <f>IF($O47="","",VLOOKUP($O47,'Adopted vs YTD group'!$A$5:$M$500,3,FALSE))</f>
        <v>GENERAL FUND</v>
      </c>
      <c r="C47" t="str">
        <f>IF($O47="","",VLOOKUP($O47,'Adopted vs YTD group'!$A$5:$M$500,4,FALSE))</f>
        <v>4010</v>
      </c>
      <c r="D47" t="str">
        <f>IF($O47="","",VLOOKUP($O47,'Adopted vs YTD group'!$A$5:$M$500,5,FALSE))</f>
        <v>PUBLIC HEALTH</v>
      </c>
      <c r="E47" t="str">
        <f>IF($O47="","",VLOOKUP($O47,'Adopted vs YTD group'!$A$5:$M$500,6,FALSE))</f>
        <v>2000</v>
      </c>
      <c r="F47" t="str">
        <f>IF($O47="","",VLOOKUP($O47,'Adopted vs YTD group'!$A$5:$M$500,7,FALSE))</f>
        <v>EQUIPMENT</v>
      </c>
      <c r="G47" s="10">
        <f>IF($O47="","",VLOOKUP($O47,'Adopted vs YTD group'!$A$5:$M$500,8,FALSE))</f>
        <v>57250</v>
      </c>
      <c r="H47" s="10">
        <f>IF($O47="","",VLOOKUP($O47,'Adopted vs YTD group'!$A$5:$M$500,9,FALSE))</f>
        <v>45846.9</v>
      </c>
      <c r="I47" s="10">
        <f t="shared" si="0"/>
        <v>11403.099999999999</v>
      </c>
      <c r="J47" s="6">
        <f t="shared" si="1"/>
        <v>0.80079999999999996</v>
      </c>
      <c r="O47">
        <f>IF((MAX($O$4:O46)+1)&gt;'Data (2)'!$A$1,"",MAX($O$4:O46)+1)</f>
        <v>43</v>
      </c>
    </row>
    <row r="48" spans="1:15" x14ac:dyDescent="0.2">
      <c r="A48" t="str">
        <f>IF($O48="","",VLOOKUP($O48,'Adopted vs YTD group'!$A$5:$M$500,2,FALSE))</f>
        <v>A</v>
      </c>
      <c r="B48" t="str">
        <f>IF($O48="","",VLOOKUP($O48,'Adopted vs YTD group'!$A$5:$M$500,3,FALSE))</f>
        <v>GENERAL FUND</v>
      </c>
      <c r="C48" t="str">
        <f>IF($O48="","",VLOOKUP($O48,'Adopted vs YTD group'!$A$5:$M$500,4,FALSE))</f>
        <v>4020</v>
      </c>
      <c r="D48" t="str">
        <f>IF($O48="","",VLOOKUP($O48,'Adopted vs YTD group'!$A$5:$M$500,5,FALSE))</f>
        <v>IMMUNIZATION GRANT</v>
      </c>
      <c r="E48" t="str">
        <f>IF($O48="","",VLOOKUP($O48,'Adopted vs YTD group'!$A$5:$M$500,6,FALSE))</f>
        <v>4000</v>
      </c>
      <c r="F48" t="str">
        <f>IF($O48="","",VLOOKUP($O48,'Adopted vs YTD group'!$A$5:$M$500,7,FALSE))</f>
        <v>CONTRACTUAL EXPENSES</v>
      </c>
      <c r="G48" s="10">
        <f>IF($O48="","",VLOOKUP($O48,'Adopted vs YTD group'!$A$5:$M$500,8,FALSE))</f>
        <v>15000</v>
      </c>
      <c r="H48" s="10">
        <f>IF($O48="","",VLOOKUP($O48,'Adopted vs YTD group'!$A$5:$M$500,9,FALSE))</f>
        <v>4903.88</v>
      </c>
      <c r="I48" s="10">
        <f t="shared" si="0"/>
        <v>10096.119999999999</v>
      </c>
      <c r="J48" s="6">
        <f t="shared" si="1"/>
        <v>0.32690000000000002</v>
      </c>
      <c r="O48">
        <f>IF((MAX($O$4:O47)+1)&gt;'Data (2)'!$A$1,"",MAX($O$4:O47)+1)</f>
        <v>44</v>
      </c>
    </row>
    <row r="49" spans="1:15" x14ac:dyDescent="0.2">
      <c r="A49" t="str">
        <f>IF($O49="","",VLOOKUP($O49,'Adopted vs YTD group'!$A$5:$M$500,2,FALSE))</f>
        <v>A</v>
      </c>
      <c r="B49" t="str">
        <f>IF($O49="","",VLOOKUP($O49,'Adopted vs YTD group'!$A$5:$M$500,3,FALSE))</f>
        <v>GENERAL FUND</v>
      </c>
      <c r="C49" t="str">
        <f>IF($O49="","",VLOOKUP($O49,'Adopted vs YTD group'!$A$5:$M$500,4,FALSE))</f>
        <v>4321</v>
      </c>
      <c r="D49" t="str">
        <f>IF($O49="","",VLOOKUP($O49,'Adopted vs YTD group'!$A$5:$M$500,5,FALSE))</f>
        <v>COMMUNITY SUPPORT</v>
      </c>
      <c r="E49" t="str">
        <f>IF($O49="","",VLOOKUP($O49,'Adopted vs YTD group'!$A$5:$M$500,6,FALSE))</f>
        <v>4000</v>
      </c>
      <c r="F49" t="str">
        <f>IF($O49="","",VLOOKUP($O49,'Adopted vs YTD group'!$A$5:$M$500,7,FALSE))</f>
        <v>CONTRACTUAL EXPENSES</v>
      </c>
      <c r="G49" s="10">
        <f>IF($O49="","",VLOOKUP($O49,'Adopted vs YTD group'!$A$5:$M$500,8,FALSE))</f>
        <v>1026869</v>
      </c>
      <c r="H49" s="10">
        <f>IF($O49="","",VLOOKUP($O49,'Adopted vs YTD group'!$A$5:$M$500,9,FALSE))</f>
        <v>1037129.5099999999</v>
      </c>
      <c r="I49" s="10">
        <f t="shared" si="0"/>
        <v>-10260.509999999893</v>
      </c>
      <c r="J49" s="6">
        <f t="shared" si="1"/>
        <v>1.01</v>
      </c>
      <c r="O49">
        <f>IF((MAX($O$4:O48)+1)&gt;'Data (2)'!$A$1,"",MAX($O$4:O48)+1)</f>
        <v>45</v>
      </c>
    </row>
    <row r="50" spans="1:15" x14ac:dyDescent="0.2">
      <c r="A50" t="str">
        <f>IF($O50="","",VLOOKUP($O50,'Adopted vs YTD group'!$A$5:$M$500,2,FALSE))</f>
        <v>A</v>
      </c>
      <c r="B50" t="str">
        <f>IF($O50="","",VLOOKUP($O50,'Adopted vs YTD group'!$A$5:$M$500,3,FALSE))</f>
        <v>GENERAL FUND</v>
      </c>
      <c r="C50" t="str">
        <f>IF($O50="","",VLOOKUP($O50,'Adopted vs YTD group'!$A$5:$M$500,4,FALSE))</f>
        <v>6410</v>
      </c>
      <c r="D50" t="str">
        <f>IF($O50="","",VLOOKUP($O50,'Adopted vs YTD group'!$A$5:$M$500,5,FALSE))</f>
        <v>PUBLICITY</v>
      </c>
      <c r="E50" t="str">
        <f>IF($O50="","",VLOOKUP($O50,'Adopted vs YTD group'!$A$5:$M$500,6,FALSE))</f>
        <v>4000</v>
      </c>
      <c r="F50" t="str">
        <f>IF($O50="","",VLOOKUP($O50,'Adopted vs YTD group'!$A$5:$M$500,7,FALSE))</f>
        <v>CONTRACTUAL EXPENSES</v>
      </c>
      <c r="G50" s="10">
        <f>IF($O50="","",VLOOKUP($O50,'Adopted vs YTD group'!$A$5:$M$500,8,FALSE))</f>
        <v>122850</v>
      </c>
      <c r="H50" s="10">
        <f>IF($O50="","",VLOOKUP($O50,'Adopted vs YTD group'!$A$5:$M$500,9,FALSE))</f>
        <v>138776</v>
      </c>
      <c r="I50" s="10">
        <f t="shared" si="0"/>
        <v>-15926</v>
      </c>
      <c r="J50" s="6">
        <f t="shared" si="1"/>
        <v>1.1295999999999999</v>
      </c>
      <c r="O50">
        <f>IF((MAX($O$4:O49)+1)&gt;'Data (2)'!$A$1,"",MAX($O$4:O49)+1)</f>
        <v>46</v>
      </c>
    </row>
    <row r="51" spans="1:15" x14ac:dyDescent="0.2">
      <c r="A51" t="str">
        <f>IF($O51="","",VLOOKUP($O51,'Adopted vs YTD group'!$A$5:$M$500,2,FALSE))</f>
        <v>A</v>
      </c>
      <c r="B51" t="str">
        <f>IF($O51="","",VLOOKUP($O51,'Adopted vs YTD group'!$A$5:$M$500,3,FALSE))</f>
        <v>GENERAL FUND</v>
      </c>
      <c r="C51" t="str">
        <f>IF($O51="","",VLOOKUP($O51,'Adopted vs YTD group'!$A$5:$M$500,4,FALSE))</f>
        <v>1110</v>
      </c>
      <c r="D51" t="str">
        <f>IF($O51="","",VLOOKUP($O51,'Adopted vs YTD group'!$A$5:$M$500,5,FALSE))</f>
        <v>COUNTY COURT</v>
      </c>
      <c r="E51" t="str">
        <f>IF($O51="","",VLOOKUP($O51,'Adopted vs YTD group'!$A$5:$M$500,6,FALSE))</f>
        <v>4000</v>
      </c>
      <c r="F51" t="str">
        <f>IF($O51="","",VLOOKUP($O51,'Adopted vs YTD group'!$A$5:$M$500,7,FALSE))</f>
        <v>CONTRACTUAL EXPENSES</v>
      </c>
      <c r="G51" s="10">
        <f>IF($O51="","",VLOOKUP($O51,'Adopted vs YTD group'!$A$5:$M$500,8,FALSE))</f>
        <v>9740</v>
      </c>
      <c r="H51" s="10">
        <f>IF($O51="","",VLOOKUP($O51,'Adopted vs YTD group'!$A$5:$M$500,9,FALSE))</f>
        <v>26154.28</v>
      </c>
      <c r="I51" s="10">
        <f t="shared" si="0"/>
        <v>-16414.28</v>
      </c>
      <c r="J51" s="6">
        <f t="shared" si="1"/>
        <v>2.6852</v>
      </c>
      <c r="O51">
        <f>IF((MAX($O$4:O50)+1)&gt;'Data (2)'!$A$1,"",MAX($O$4:O50)+1)</f>
        <v>47</v>
      </c>
    </row>
    <row r="52" spans="1:15" x14ac:dyDescent="0.2">
      <c r="A52" t="str">
        <f>IF($O52="","",VLOOKUP($O52,'Adopted vs YTD group'!$A$5:$M$500,2,FALSE))</f>
        <v>A</v>
      </c>
      <c r="B52" t="str">
        <f>IF($O52="","",VLOOKUP($O52,'Adopted vs YTD group'!$A$5:$M$500,3,FALSE))</f>
        <v>GENERAL FUND</v>
      </c>
      <c r="C52" t="str">
        <f>IF($O52="","",VLOOKUP($O52,'Adopted vs YTD group'!$A$5:$M$500,4,FALSE))</f>
        <v>1450</v>
      </c>
      <c r="D52" t="str">
        <f>IF($O52="","",VLOOKUP($O52,'Adopted vs YTD group'!$A$5:$M$500,5,FALSE))</f>
        <v>ELECTIONS</v>
      </c>
      <c r="E52" t="str">
        <f>IF($O52="","",VLOOKUP($O52,'Adopted vs YTD group'!$A$5:$M$500,6,FALSE))</f>
        <v>4000</v>
      </c>
      <c r="F52" t="str">
        <f>IF($O52="","",VLOOKUP($O52,'Adopted vs YTD group'!$A$5:$M$500,7,FALSE))</f>
        <v>CONTRACTUAL EXPENSES</v>
      </c>
      <c r="G52" s="10">
        <f>IF($O52="","",VLOOKUP($O52,'Adopted vs YTD group'!$A$5:$M$500,8,FALSE))</f>
        <v>132582</v>
      </c>
      <c r="H52" s="10">
        <f>IF($O52="","",VLOOKUP($O52,'Adopted vs YTD group'!$A$5:$M$500,9,FALSE))</f>
        <v>149181.04</v>
      </c>
      <c r="I52" s="10">
        <f t="shared" si="0"/>
        <v>-16599.040000000008</v>
      </c>
      <c r="J52" s="6">
        <f t="shared" si="1"/>
        <v>1.1252</v>
      </c>
      <c r="O52">
        <f>IF((MAX($O$4:O51)+1)&gt;'Data (2)'!$A$1,"",MAX($O$4:O51)+1)</f>
        <v>48</v>
      </c>
    </row>
    <row r="53" spans="1:15" x14ac:dyDescent="0.2">
      <c r="A53" t="str">
        <f>IF($O53="","",VLOOKUP($O53,'Adopted vs YTD group'!$A$5:$M$500,2,FALSE))</f>
        <v>A</v>
      </c>
      <c r="B53" t="str">
        <f>IF($O53="","",VLOOKUP($O53,'Adopted vs YTD group'!$A$5:$M$500,3,FALSE))</f>
        <v>GENERAL FUND</v>
      </c>
      <c r="C53" t="str">
        <f>IF($O53="","",VLOOKUP($O53,'Adopted vs YTD group'!$A$5:$M$500,4,FALSE))</f>
        <v>9040</v>
      </c>
      <c r="D53" t="str">
        <f>IF($O53="","",VLOOKUP($O53,'Adopted vs YTD group'!$A$5:$M$500,5,FALSE))</f>
        <v>WORKERS COMPENSATION</v>
      </c>
      <c r="E53" t="str">
        <f>IF($O53="","",VLOOKUP($O53,'Adopted vs YTD group'!$A$5:$M$500,6,FALSE))</f>
        <v>8000</v>
      </c>
      <c r="F53" t="str">
        <f>IF($O53="","",VLOOKUP($O53,'Adopted vs YTD group'!$A$5:$M$500,7,FALSE))</f>
        <v>EMPLOYEE BENEFITS</v>
      </c>
      <c r="G53" s="10">
        <f>IF($O53="","",VLOOKUP($O53,'Adopted vs YTD group'!$A$5:$M$500,8,FALSE))</f>
        <v>234300</v>
      </c>
      <c r="H53" s="10">
        <f>IF($O53="","",VLOOKUP($O53,'Adopted vs YTD group'!$A$5:$M$500,9,FALSE))</f>
        <v>251075.4</v>
      </c>
      <c r="I53" s="10">
        <f t="shared" si="0"/>
        <v>-16775.399999999994</v>
      </c>
      <c r="J53" s="6">
        <f t="shared" si="1"/>
        <v>1.0716000000000001</v>
      </c>
      <c r="O53">
        <f>IF((MAX($O$4:O52)+1)&gt;'Data (2)'!$A$1,"",MAX($O$4:O52)+1)</f>
        <v>49</v>
      </c>
    </row>
    <row r="54" spans="1:15" x14ac:dyDescent="0.2">
      <c r="A54" t="str">
        <f>IF($O54="","",VLOOKUP($O54,'Adopted vs YTD group'!$A$5:$M$500,2,FALSE))</f>
        <v>A</v>
      </c>
      <c r="B54" t="str">
        <f>IF($O54="","",VLOOKUP($O54,'Adopted vs YTD group'!$A$5:$M$500,3,FALSE))</f>
        <v>GENERAL FUND</v>
      </c>
      <c r="C54" t="str">
        <f>IF($O54="","",VLOOKUP($O54,'Adopted vs YTD group'!$A$5:$M$500,4,FALSE))</f>
        <v>1110</v>
      </c>
      <c r="D54" t="str">
        <f>IF($O54="","",VLOOKUP($O54,'Adopted vs YTD group'!$A$5:$M$500,5,FALSE))</f>
        <v>COUNTY COURT</v>
      </c>
      <c r="E54" t="str">
        <f>IF($O54="","",VLOOKUP($O54,'Adopted vs YTD group'!$A$5:$M$500,6,FALSE))</f>
        <v>1000</v>
      </c>
      <c r="F54" t="str">
        <f>IF($O54="","",VLOOKUP($O54,'Adopted vs YTD group'!$A$5:$M$500,7,FALSE))</f>
        <v>PERSONAL SERVICES</v>
      </c>
      <c r="G54" s="10">
        <f>IF($O54="","",VLOOKUP($O54,'Adopted vs YTD group'!$A$5:$M$500,8,FALSE))</f>
        <v>241180</v>
      </c>
      <c r="H54" s="10">
        <f>IF($O54="","",VLOOKUP($O54,'Adopted vs YTD group'!$A$5:$M$500,9,FALSE))</f>
        <v>259084.37</v>
      </c>
      <c r="I54" s="10">
        <f t="shared" si="0"/>
        <v>-17904.369999999995</v>
      </c>
      <c r="J54" s="6">
        <f t="shared" si="1"/>
        <v>1.0742</v>
      </c>
      <c r="O54">
        <f>IF((MAX($O$4:O53)+1)&gt;'Data (2)'!$A$1,"",MAX($O$4:O53)+1)</f>
        <v>50</v>
      </c>
    </row>
    <row r="55" spans="1:15" x14ac:dyDescent="0.2">
      <c r="A55" t="str">
        <f>IF($O55="","",VLOOKUP($O55,'Adopted vs YTD group'!$A$5:$M$500,2,FALSE))</f>
        <v>A</v>
      </c>
      <c r="B55" t="str">
        <f>IF($O55="","",VLOOKUP($O55,'Adopted vs YTD group'!$A$5:$M$500,3,FALSE))</f>
        <v>GENERAL FUND</v>
      </c>
      <c r="C55" t="str">
        <f>IF($O55="","",VLOOKUP($O55,'Adopted vs YTD group'!$A$5:$M$500,4,FALSE))</f>
        <v>6510</v>
      </c>
      <c r="D55" t="str">
        <f>IF($O55="","",VLOOKUP($O55,'Adopted vs YTD group'!$A$5:$M$500,5,FALSE))</f>
        <v>VETERANS SERVICES</v>
      </c>
      <c r="E55" t="str">
        <f>IF($O55="","",VLOOKUP($O55,'Adopted vs YTD group'!$A$5:$M$500,6,FALSE))</f>
        <v>1000</v>
      </c>
      <c r="F55" t="str">
        <f>IF($O55="","",VLOOKUP($O55,'Adopted vs YTD group'!$A$5:$M$500,7,FALSE))</f>
        <v>PERSONAL SERVICES</v>
      </c>
      <c r="G55" s="10">
        <f>IF($O55="","",VLOOKUP($O55,'Adopted vs YTD group'!$A$5:$M$500,8,FALSE))</f>
        <v>19380</v>
      </c>
      <c r="H55" s="10">
        <f>IF($O55="","",VLOOKUP($O55,'Adopted vs YTD group'!$A$5:$M$500,9,FALSE))</f>
        <v>38109.919999999998</v>
      </c>
      <c r="I55" s="10">
        <f t="shared" si="0"/>
        <v>-18729.919999999998</v>
      </c>
      <c r="J55" s="6">
        <f t="shared" si="1"/>
        <v>1.9664999999999999</v>
      </c>
      <c r="O55">
        <f>IF((MAX($O$4:O54)+1)&gt;'Data (2)'!$A$1,"",MAX($O$4:O54)+1)</f>
        <v>51</v>
      </c>
    </row>
    <row r="56" spans="1:15" x14ac:dyDescent="0.2">
      <c r="A56" t="str">
        <f>IF($O56="","",VLOOKUP($O56,'Adopted vs YTD group'!$A$5:$M$500,2,FALSE))</f>
        <v>A</v>
      </c>
      <c r="B56" t="str">
        <f>IF($O56="","",VLOOKUP($O56,'Adopted vs YTD group'!$A$5:$M$500,3,FALSE))</f>
        <v>GENERAL FUND</v>
      </c>
      <c r="C56" t="str">
        <f>IF($O56="","",VLOOKUP($O56,'Adopted vs YTD group'!$A$5:$M$500,4,FALSE))</f>
        <v>1910</v>
      </c>
      <c r="D56" t="str">
        <f>IF($O56="","",VLOOKUP($O56,'Adopted vs YTD group'!$A$5:$M$500,5,FALSE))</f>
        <v>SPECIAL ITEMS - INSURANCE</v>
      </c>
      <c r="E56" t="str">
        <f>IF($O56="","",VLOOKUP($O56,'Adopted vs YTD group'!$A$5:$M$500,6,FALSE))</f>
        <v>4000</v>
      </c>
      <c r="F56" t="str">
        <f>IF($O56="","",VLOOKUP($O56,'Adopted vs YTD group'!$A$5:$M$500,7,FALSE))</f>
        <v>CONTRACTUAL EXPENSES</v>
      </c>
      <c r="G56" s="10">
        <f>IF($O56="","",VLOOKUP($O56,'Adopted vs YTD group'!$A$5:$M$500,8,FALSE))</f>
        <v>600000</v>
      </c>
      <c r="H56" s="10">
        <f>IF($O56="","",VLOOKUP($O56,'Adopted vs YTD group'!$A$5:$M$500,9,FALSE))</f>
        <v>619712.80000000005</v>
      </c>
      <c r="I56" s="10">
        <f t="shared" si="0"/>
        <v>-19712.800000000047</v>
      </c>
      <c r="J56" s="6">
        <f t="shared" si="1"/>
        <v>1.0328999999999999</v>
      </c>
      <c r="O56">
        <f>IF((MAX($O$4:O55)+1)&gt;'Data (2)'!$A$1,"",MAX($O$4:O55)+1)</f>
        <v>52</v>
      </c>
    </row>
    <row r="57" spans="1:15" x14ac:dyDescent="0.2">
      <c r="A57" t="str">
        <f>IF($O57="","",VLOOKUP($O57,'Adopted vs YTD group'!$A$5:$M$500,2,FALSE))</f>
        <v>A</v>
      </c>
      <c r="B57" t="str">
        <f>IF($O57="","",VLOOKUP($O57,'Adopted vs YTD group'!$A$5:$M$500,3,FALSE))</f>
        <v>GENERAL FUND</v>
      </c>
      <c r="C57" t="str">
        <f>IF($O57="","",VLOOKUP($O57,'Adopted vs YTD group'!$A$5:$M$500,4,FALSE))</f>
        <v>6109</v>
      </c>
      <c r="D57" t="str">
        <f>IF($O57="","",VLOOKUP($O57,'Adopted vs YTD group'!$A$5:$M$500,5,FALSE))</f>
        <v>TEMP ASSISTANCE NEEDY FAMILY</v>
      </c>
      <c r="E57" t="str">
        <f>IF($O57="","",VLOOKUP($O57,'Adopted vs YTD group'!$A$5:$M$500,6,FALSE))</f>
        <v>4000</v>
      </c>
      <c r="F57" t="str">
        <f>IF($O57="","",VLOOKUP($O57,'Adopted vs YTD group'!$A$5:$M$500,7,FALSE))</f>
        <v>CONTRACTUAL EXPENSES</v>
      </c>
      <c r="G57" s="10">
        <f>IF($O57="","",VLOOKUP($O57,'Adopted vs YTD group'!$A$5:$M$500,8,FALSE))</f>
        <v>2700000</v>
      </c>
      <c r="H57" s="10">
        <f>IF($O57="","",VLOOKUP($O57,'Adopted vs YTD group'!$A$5:$M$500,9,FALSE))</f>
        <v>2720306.11</v>
      </c>
      <c r="I57" s="10">
        <f t="shared" si="0"/>
        <v>-20306.10999999987</v>
      </c>
      <c r="J57" s="6">
        <f t="shared" si="1"/>
        <v>1.0075000000000001</v>
      </c>
      <c r="O57">
        <f>IF((MAX($O$4:O56)+1)&gt;'Data (2)'!$A$1,"",MAX($O$4:O56)+1)</f>
        <v>53</v>
      </c>
    </row>
    <row r="58" spans="1:15" x14ac:dyDescent="0.2">
      <c r="A58" t="str">
        <f>IF($O58="","",VLOOKUP($O58,'Adopted vs YTD group'!$A$5:$M$500,2,FALSE))</f>
        <v>A</v>
      </c>
      <c r="B58" t="str">
        <f>IF($O58="","",VLOOKUP($O58,'Adopted vs YTD group'!$A$5:$M$500,3,FALSE))</f>
        <v>GENERAL FUND</v>
      </c>
      <c r="C58" t="str">
        <f>IF($O58="","",VLOOKUP($O58,'Adopted vs YTD group'!$A$5:$M$500,4,FALSE))</f>
        <v>1680</v>
      </c>
      <c r="D58" t="str">
        <f>IF($O58="","",VLOOKUP($O58,'Adopted vs YTD group'!$A$5:$M$500,5,FALSE))</f>
        <v>INFORMATION TECHNOLOGY</v>
      </c>
      <c r="E58" t="str">
        <f>IF($O58="","",VLOOKUP($O58,'Adopted vs YTD group'!$A$5:$M$500,6,FALSE))</f>
        <v>2000</v>
      </c>
      <c r="F58" t="str">
        <f>IF($O58="","",VLOOKUP($O58,'Adopted vs YTD group'!$A$5:$M$500,7,FALSE))</f>
        <v>EQUIPMENT</v>
      </c>
      <c r="G58" s="10">
        <f>IF($O58="","",VLOOKUP($O58,'Adopted vs YTD group'!$A$5:$M$500,8,FALSE))</f>
        <v>20000</v>
      </c>
      <c r="H58" s="10">
        <f>IF($O58="","",VLOOKUP($O58,'Adopted vs YTD group'!$A$5:$M$500,9,FALSE))</f>
        <v>41144.69</v>
      </c>
      <c r="I58" s="10">
        <f t="shared" si="0"/>
        <v>-21144.690000000002</v>
      </c>
      <c r="J58" s="6">
        <f t="shared" si="1"/>
        <v>2.0571999999999999</v>
      </c>
      <c r="O58">
        <f>IF((MAX($O$4:O57)+1)&gt;'Data (2)'!$A$1,"",MAX($O$4:O57)+1)</f>
        <v>54</v>
      </c>
    </row>
    <row r="59" spans="1:15" x14ac:dyDescent="0.2">
      <c r="A59" t="str">
        <f>IF($O59="","",VLOOKUP($O59,'Adopted vs YTD group'!$A$5:$M$500,2,FALSE))</f>
        <v>A</v>
      </c>
      <c r="B59" t="str">
        <f>IF($O59="","",VLOOKUP($O59,'Adopted vs YTD group'!$A$5:$M$500,3,FALSE))</f>
        <v>GENERAL FUND</v>
      </c>
      <c r="C59" t="str">
        <f>IF($O59="","",VLOOKUP($O59,'Adopted vs YTD group'!$A$5:$M$500,4,FALSE))</f>
        <v>2490</v>
      </c>
      <c r="D59" t="str">
        <f>IF($O59="","",VLOOKUP($O59,'Adopted vs YTD group'!$A$5:$M$500,5,FALSE))</f>
        <v>COMMUNITY COLLEGE TUITION</v>
      </c>
      <c r="E59" t="str">
        <f>IF($O59="","",VLOOKUP($O59,'Adopted vs YTD group'!$A$5:$M$500,6,FALSE))</f>
        <v>4000</v>
      </c>
      <c r="F59" t="str">
        <f>IF($O59="","",VLOOKUP($O59,'Adopted vs YTD group'!$A$5:$M$500,7,FALSE))</f>
        <v>CONTRACTUAL EXPENSES</v>
      </c>
      <c r="G59" s="10">
        <f>IF($O59="","",VLOOKUP($O59,'Adopted vs YTD group'!$A$5:$M$500,8,FALSE))</f>
        <v>370000</v>
      </c>
      <c r="H59" s="10">
        <f>IF($O59="","",VLOOKUP($O59,'Adopted vs YTD group'!$A$5:$M$500,9,FALSE))</f>
        <v>391805.56</v>
      </c>
      <c r="I59" s="10">
        <f t="shared" si="0"/>
        <v>-21805.559999999998</v>
      </c>
      <c r="J59" s="6">
        <f t="shared" si="1"/>
        <v>1.0589</v>
      </c>
      <c r="O59">
        <f>IF((MAX($O$4:O58)+1)&gt;'Data (2)'!$A$1,"",MAX($O$4:O58)+1)</f>
        <v>55</v>
      </c>
    </row>
    <row r="60" spans="1:15" x14ac:dyDescent="0.2">
      <c r="A60" t="str">
        <f>IF($O60="","",VLOOKUP($O60,'Adopted vs YTD group'!$A$5:$M$500,2,FALSE))</f>
        <v>A</v>
      </c>
      <c r="B60" t="str">
        <f>IF($O60="","",VLOOKUP($O60,'Adopted vs YTD group'!$A$5:$M$500,3,FALSE))</f>
        <v>GENERAL FUND</v>
      </c>
      <c r="C60" t="str">
        <f>IF($O60="","",VLOOKUP($O60,'Adopted vs YTD group'!$A$5:$M$500,4,FALSE))</f>
        <v>1415</v>
      </c>
      <c r="D60" t="str">
        <f>IF($O60="","",VLOOKUP($O60,'Adopted vs YTD group'!$A$5:$M$500,5,FALSE))</f>
        <v>RECORDS MANAGEMENT</v>
      </c>
      <c r="E60" t="str">
        <f>IF($O60="","",VLOOKUP($O60,'Adopted vs YTD group'!$A$5:$M$500,6,FALSE))</f>
        <v>4000</v>
      </c>
      <c r="F60" t="str">
        <f>IF($O60="","",VLOOKUP($O60,'Adopted vs YTD group'!$A$5:$M$500,7,FALSE))</f>
        <v>CONTRACTUAL EXPENSES</v>
      </c>
      <c r="G60" s="10">
        <f>IF($O60="","",VLOOKUP($O60,'Adopted vs YTD group'!$A$5:$M$500,8,FALSE))</f>
        <v>9550</v>
      </c>
      <c r="H60" s="10">
        <f>IF($O60="","",VLOOKUP($O60,'Adopted vs YTD group'!$A$5:$M$500,9,FALSE))</f>
        <v>31952.719999999998</v>
      </c>
      <c r="I60" s="10">
        <f t="shared" si="0"/>
        <v>-22402.719999999998</v>
      </c>
      <c r="J60" s="6">
        <f t="shared" si="1"/>
        <v>3.3458000000000001</v>
      </c>
      <c r="O60">
        <f>IF((MAX($O$4:O59)+1)&gt;'Data (2)'!$A$1,"",MAX($O$4:O59)+1)</f>
        <v>56</v>
      </c>
    </row>
    <row r="61" spans="1:15" x14ac:dyDescent="0.2">
      <c r="A61" t="str">
        <f>IF($O61="","",VLOOKUP($O61,'Adopted vs YTD group'!$A$5:$M$500,2,FALSE))</f>
        <v>A</v>
      </c>
      <c r="B61" t="str">
        <f>IF($O61="","",VLOOKUP($O61,'Adopted vs YTD group'!$A$5:$M$500,3,FALSE))</f>
        <v>GENERAL FUND</v>
      </c>
      <c r="C61" t="str">
        <f>IF($O61="","",VLOOKUP($O61,'Adopted vs YTD group'!$A$5:$M$500,4,FALSE))</f>
        <v>3640</v>
      </c>
      <c r="D61" t="str">
        <f>IF($O61="","",VLOOKUP($O61,'Adopted vs YTD group'!$A$5:$M$500,5,FALSE))</f>
        <v>EMERGENCY SERVICES</v>
      </c>
      <c r="E61" t="str">
        <f>IF($O61="","",VLOOKUP($O61,'Adopted vs YTD group'!$A$5:$M$500,6,FALSE))</f>
        <v>2000</v>
      </c>
      <c r="F61" t="str">
        <f>IF($O61="","",VLOOKUP($O61,'Adopted vs YTD group'!$A$5:$M$500,7,FALSE))</f>
        <v>EQUIPMENT</v>
      </c>
      <c r="G61" s="10">
        <f>IF($O61="","",VLOOKUP($O61,'Adopted vs YTD group'!$A$5:$M$500,8,FALSE))</f>
        <v>0</v>
      </c>
      <c r="H61" s="10">
        <f>IF($O61="","",VLOOKUP($O61,'Adopted vs YTD group'!$A$5:$M$500,9,FALSE))</f>
        <v>22437.78</v>
      </c>
      <c r="I61" s="10">
        <f t="shared" si="0"/>
        <v>-22437.78</v>
      </c>
      <c r="J61" s="6">
        <f t="shared" si="1"/>
        <v>0</v>
      </c>
      <c r="O61">
        <f>IF((MAX($O$4:O60)+1)&gt;'Data (2)'!$A$1,"",MAX($O$4:O60)+1)</f>
        <v>57</v>
      </c>
    </row>
    <row r="62" spans="1:15" x14ac:dyDescent="0.2">
      <c r="A62" t="str">
        <f>IF($O62="","",VLOOKUP($O62,'Adopted vs YTD group'!$A$5:$M$500,2,FALSE))</f>
        <v>A</v>
      </c>
      <c r="B62" t="str">
        <f>IF($O62="","",VLOOKUP($O62,'Adopted vs YTD group'!$A$5:$M$500,3,FALSE))</f>
        <v>GENERAL FUND</v>
      </c>
      <c r="C62" t="str">
        <f>IF($O62="","",VLOOKUP($O62,'Adopted vs YTD group'!$A$5:$M$500,4,FALSE))</f>
        <v>3150</v>
      </c>
      <c r="D62" t="str">
        <f>IF($O62="","",VLOOKUP($O62,'Adopted vs YTD group'!$A$5:$M$500,5,FALSE))</f>
        <v>JAIL</v>
      </c>
      <c r="E62" t="str">
        <f>IF($O62="","",VLOOKUP($O62,'Adopted vs YTD group'!$A$5:$M$500,6,FALSE))</f>
        <v>4000</v>
      </c>
      <c r="F62" t="str">
        <f>IF($O62="","",VLOOKUP($O62,'Adopted vs YTD group'!$A$5:$M$500,7,FALSE))</f>
        <v>CONTRACTUAL EXPENSES</v>
      </c>
      <c r="G62" s="10">
        <f>IF($O62="","",VLOOKUP($O62,'Adopted vs YTD group'!$A$5:$M$500,8,FALSE))</f>
        <v>79400</v>
      </c>
      <c r="H62" s="10">
        <f>IF($O62="","",VLOOKUP($O62,'Adopted vs YTD group'!$A$5:$M$500,9,FALSE))</f>
        <v>102463.54</v>
      </c>
      <c r="I62" s="10">
        <f t="shared" si="0"/>
        <v>-23063.539999999994</v>
      </c>
      <c r="J62" s="6">
        <f t="shared" si="1"/>
        <v>1.2905</v>
      </c>
      <c r="O62">
        <f>IF((MAX($O$4:O61)+1)&gt;'Data (2)'!$A$1,"",MAX($O$4:O61)+1)</f>
        <v>58</v>
      </c>
    </row>
    <row r="63" spans="1:15" x14ac:dyDescent="0.2">
      <c r="A63" t="str">
        <f>IF($O63="","",VLOOKUP($O63,'Adopted vs YTD group'!$A$5:$M$500,2,FALSE))</f>
        <v>A</v>
      </c>
      <c r="B63" t="str">
        <f>IF($O63="","",VLOOKUP($O63,'Adopted vs YTD group'!$A$5:$M$500,3,FALSE))</f>
        <v>GENERAL FUND</v>
      </c>
      <c r="C63" t="str">
        <f>IF($O63="","",VLOOKUP($O63,'Adopted vs YTD group'!$A$5:$M$500,4,FALSE))</f>
        <v>6101</v>
      </c>
      <c r="D63" t="str">
        <f>IF($O63="","",VLOOKUP($O63,'Adopted vs YTD group'!$A$5:$M$500,5,FALSE))</f>
        <v>MEDICAL ASSISTANCE - DSS</v>
      </c>
      <c r="E63" t="str">
        <f>IF($O63="","",VLOOKUP($O63,'Adopted vs YTD group'!$A$5:$M$500,6,FALSE))</f>
        <v>4000</v>
      </c>
      <c r="F63" t="str">
        <f>IF($O63="","",VLOOKUP($O63,'Adopted vs YTD group'!$A$5:$M$500,7,FALSE))</f>
        <v>CONTRACTUAL EXPENSES</v>
      </c>
      <c r="G63" s="10">
        <f>IF($O63="","",VLOOKUP($O63,'Adopted vs YTD group'!$A$5:$M$500,8,FALSE))</f>
        <v>0</v>
      </c>
      <c r="H63" s="10">
        <f>IF($O63="","",VLOOKUP($O63,'Adopted vs YTD group'!$A$5:$M$500,9,FALSE))</f>
        <v>24290.799999999999</v>
      </c>
      <c r="I63" s="10">
        <f t="shared" si="0"/>
        <v>-24290.799999999999</v>
      </c>
      <c r="J63" s="6">
        <f t="shared" si="1"/>
        <v>0</v>
      </c>
      <c r="O63">
        <f>IF((MAX($O$4:O62)+1)&gt;'Data (2)'!$A$1,"",MAX($O$4:O62)+1)</f>
        <v>59</v>
      </c>
    </row>
    <row r="64" spans="1:15" x14ac:dyDescent="0.2">
      <c r="A64" t="str">
        <f>IF($O64="","",VLOOKUP($O64,'Adopted vs YTD group'!$A$5:$M$500,2,FALSE))</f>
        <v>A</v>
      </c>
      <c r="B64" t="str">
        <f>IF($O64="","",VLOOKUP($O64,'Adopted vs YTD group'!$A$5:$M$500,3,FALSE))</f>
        <v>GENERAL FUND</v>
      </c>
      <c r="C64" t="str">
        <f>IF($O64="","",VLOOKUP($O64,'Adopted vs YTD group'!$A$5:$M$500,4,FALSE))</f>
        <v>8720</v>
      </c>
      <c r="D64" t="str">
        <f>IF($O64="","",VLOOKUP($O64,'Adopted vs YTD group'!$A$5:$M$500,5,FALSE))</f>
        <v>SOIL AND WATER CONSERVATION</v>
      </c>
      <c r="E64" t="str">
        <f>IF($O64="","",VLOOKUP($O64,'Adopted vs YTD group'!$A$5:$M$500,6,FALSE))</f>
        <v>4000</v>
      </c>
      <c r="F64" t="str">
        <f>IF($O64="","",VLOOKUP($O64,'Adopted vs YTD group'!$A$5:$M$500,7,FALSE))</f>
        <v>CONTRACTUAL EXPENSES</v>
      </c>
      <c r="G64" s="10">
        <f>IF($O64="","",VLOOKUP($O64,'Adopted vs YTD group'!$A$5:$M$500,8,FALSE))</f>
        <v>136350</v>
      </c>
      <c r="H64" s="10">
        <f>IF($O64="","",VLOOKUP($O64,'Adopted vs YTD group'!$A$5:$M$500,9,FALSE))</f>
        <v>160767.28</v>
      </c>
      <c r="I64" s="10">
        <f t="shared" si="0"/>
        <v>-24417.279999999999</v>
      </c>
      <c r="J64" s="6">
        <f t="shared" si="1"/>
        <v>1.1791</v>
      </c>
      <c r="O64">
        <f>IF((MAX($O$4:O63)+1)&gt;'Data (2)'!$A$1,"",MAX($O$4:O63)+1)</f>
        <v>60</v>
      </c>
    </row>
    <row r="65" spans="1:15" x14ac:dyDescent="0.2">
      <c r="A65" t="str">
        <f>IF($O65="","",VLOOKUP($O65,'Adopted vs YTD group'!$A$5:$M$500,2,FALSE))</f>
        <v>A</v>
      </c>
      <c r="B65" t="str">
        <f>IF($O65="","",VLOOKUP($O65,'Adopted vs YTD group'!$A$5:$M$500,3,FALSE))</f>
        <v>GENERAL FUND</v>
      </c>
      <c r="C65" t="str">
        <f>IF($O65="","",VLOOKUP($O65,'Adopted vs YTD group'!$A$5:$M$500,4,FALSE))</f>
        <v>3110</v>
      </c>
      <c r="D65" t="str">
        <f>IF($O65="","",VLOOKUP($O65,'Adopted vs YTD group'!$A$5:$M$500,5,FALSE))</f>
        <v>SHERIFF</v>
      </c>
      <c r="E65" t="str">
        <f>IF($O65="","",VLOOKUP($O65,'Adopted vs YTD group'!$A$5:$M$500,6,FALSE))</f>
        <v>4000</v>
      </c>
      <c r="F65" t="str">
        <f>IF($O65="","",VLOOKUP($O65,'Adopted vs YTD group'!$A$5:$M$500,7,FALSE))</f>
        <v>CONTRACTUAL EXPENSES</v>
      </c>
      <c r="G65" s="10">
        <f>IF($O65="","",VLOOKUP($O65,'Adopted vs YTD group'!$A$5:$M$500,8,FALSE))</f>
        <v>156550</v>
      </c>
      <c r="H65" s="10">
        <f>IF($O65="","",VLOOKUP($O65,'Adopted vs YTD group'!$A$5:$M$500,9,FALSE))</f>
        <v>184451.11</v>
      </c>
      <c r="I65" s="10">
        <f t="shared" si="0"/>
        <v>-27901.109999999986</v>
      </c>
      <c r="J65" s="6">
        <f t="shared" si="1"/>
        <v>1.1781999999999999</v>
      </c>
      <c r="O65">
        <f>IF((MAX($O$4:O64)+1)&gt;'Data (2)'!$A$1,"",MAX($O$4:O64)+1)</f>
        <v>61</v>
      </c>
    </row>
    <row r="66" spans="1:15" x14ac:dyDescent="0.2">
      <c r="A66" t="str">
        <f>IF($O66="","",VLOOKUP($O66,'Adopted vs YTD group'!$A$5:$M$500,2,FALSE))</f>
        <v>A</v>
      </c>
      <c r="B66" t="str">
        <f>IF($O66="","",VLOOKUP($O66,'Adopted vs YTD group'!$A$5:$M$500,3,FALSE))</f>
        <v>GENERAL FUND</v>
      </c>
      <c r="C66" t="str">
        <f>IF($O66="","",VLOOKUP($O66,'Adopted vs YTD group'!$A$5:$M$500,4,FALSE))</f>
        <v>3630</v>
      </c>
      <c r="D66" t="str">
        <f>IF($O66="","",VLOOKUP($O66,'Adopted vs YTD group'!$A$5:$M$500,5,FALSE))</f>
        <v>EMERGENCY SVCS-MEDICAL RESP.</v>
      </c>
      <c r="E66" t="str">
        <f>IF($O66="","",VLOOKUP($O66,'Adopted vs YTD group'!$A$5:$M$500,6,FALSE))</f>
        <v>1000</v>
      </c>
      <c r="F66" t="str">
        <f>IF($O66="","",VLOOKUP($O66,'Adopted vs YTD group'!$A$5:$M$500,7,FALSE))</f>
        <v>PERSONAL SERVICES</v>
      </c>
      <c r="G66" s="10">
        <f>IF($O66="","",VLOOKUP($O66,'Adopted vs YTD group'!$A$5:$M$500,8,FALSE))</f>
        <v>270289</v>
      </c>
      <c r="H66" s="10">
        <f>IF($O66="","",VLOOKUP($O66,'Adopted vs YTD group'!$A$5:$M$500,9,FALSE))</f>
        <v>298799.59000000003</v>
      </c>
      <c r="I66" s="10">
        <f t="shared" si="0"/>
        <v>-28510.590000000026</v>
      </c>
      <c r="J66" s="6">
        <f t="shared" si="1"/>
        <v>1.1054999999999999</v>
      </c>
      <c r="O66">
        <f>IF((MAX($O$4:O65)+1)&gt;'Data (2)'!$A$1,"",MAX($O$4:O65)+1)</f>
        <v>62</v>
      </c>
    </row>
    <row r="67" spans="1:15" x14ac:dyDescent="0.2">
      <c r="A67" t="str">
        <f>IF($O67="","",VLOOKUP($O67,'Adopted vs YTD group'!$A$5:$M$500,2,FALSE))</f>
        <v>A</v>
      </c>
      <c r="B67" t="str">
        <f>IF($O67="","",VLOOKUP($O67,'Adopted vs YTD group'!$A$5:$M$500,3,FALSE))</f>
        <v>GENERAL FUND</v>
      </c>
      <c r="C67" t="str">
        <f>IF($O67="","",VLOOKUP($O67,'Adopted vs YTD group'!$A$5:$M$500,4,FALSE))</f>
        <v>1680</v>
      </c>
      <c r="D67" t="str">
        <f>IF($O67="","",VLOOKUP($O67,'Adopted vs YTD group'!$A$5:$M$500,5,FALSE))</f>
        <v>INFORMATION TECHNOLOGY</v>
      </c>
      <c r="E67" t="str">
        <f>IF($O67="","",VLOOKUP($O67,'Adopted vs YTD group'!$A$5:$M$500,6,FALSE))</f>
        <v>4000</v>
      </c>
      <c r="F67" t="str">
        <f>IF($O67="","",VLOOKUP($O67,'Adopted vs YTD group'!$A$5:$M$500,7,FALSE))</f>
        <v>CONTRACTUAL EXPENSES</v>
      </c>
      <c r="G67" s="10">
        <f>IF($O67="","",VLOOKUP($O67,'Adopted vs YTD group'!$A$5:$M$500,8,FALSE))</f>
        <v>391000</v>
      </c>
      <c r="H67" s="10">
        <f>IF($O67="","",VLOOKUP($O67,'Adopted vs YTD group'!$A$5:$M$500,9,FALSE))</f>
        <v>431504.57</v>
      </c>
      <c r="I67" s="10">
        <f t="shared" si="0"/>
        <v>-40504.570000000007</v>
      </c>
      <c r="J67" s="6">
        <f t="shared" si="1"/>
        <v>1.1035999999999999</v>
      </c>
      <c r="O67">
        <f>IF((MAX($O$4:O66)+1)&gt;'Data (2)'!$A$1,"",MAX($O$4:O66)+1)</f>
        <v>63</v>
      </c>
    </row>
    <row r="68" spans="1:15" x14ac:dyDescent="0.2">
      <c r="A68" t="str">
        <f>IF($O68="","",VLOOKUP($O68,'Adopted vs YTD group'!$A$5:$M$500,2,FALSE))</f>
        <v>A</v>
      </c>
      <c r="B68" t="str">
        <f>IF($O68="","",VLOOKUP($O68,'Adopted vs YTD group'!$A$5:$M$500,3,FALSE))</f>
        <v>GENERAL FUND</v>
      </c>
      <c r="C68" t="str">
        <f>IF($O68="","",VLOOKUP($O68,'Adopted vs YTD group'!$A$5:$M$500,4,FALSE))</f>
        <v>3640</v>
      </c>
      <c r="D68" t="str">
        <f>IF($O68="","",VLOOKUP($O68,'Adopted vs YTD group'!$A$5:$M$500,5,FALSE))</f>
        <v>EMERGENCY SERVICES</v>
      </c>
      <c r="E68" t="str">
        <f>IF($O68="","",VLOOKUP($O68,'Adopted vs YTD group'!$A$5:$M$500,6,FALSE))</f>
        <v>4000</v>
      </c>
      <c r="F68" t="str">
        <f>IF($O68="","",VLOOKUP($O68,'Adopted vs YTD group'!$A$5:$M$500,7,FALSE))</f>
        <v>CONTRACTUAL EXPENSES</v>
      </c>
      <c r="G68" s="10">
        <f>IF($O68="","",VLOOKUP($O68,'Adopted vs YTD group'!$A$5:$M$500,8,FALSE))</f>
        <v>34266</v>
      </c>
      <c r="H68" s="10">
        <f>IF($O68="","",VLOOKUP($O68,'Adopted vs YTD group'!$A$5:$M$500,9,FALSE))</f>
        <v>76174.749999999985</v>
      </c>
      <c r="I68" s="10">
        <f t="shared" si="0"/>
        <v>-41908.749999999985</v>
      </c>
      <c r="J68" s="6">
        <f t="shared" si="1"/>
        <v>2.2229999999999999</v>
      </c>
      <c r="O68">
        <f>IF((MAX($O$4:O67)+1)&gt;'Data (2)'!$A$1,"",MAX($O$4:O67)+1)</f>
        <v>64</v>
      </c>
    </row>
    <row r="69" spans="1:15" x14ac:dyDescent="0.2">
      <c r="A69" t="str">
        <f>IF($O69="","",VLOOKUP($O69,'Adopted vs YTD group'!$A$5:$M$500,2,FALSE))</f>
        <v>A</v>
      </c>
      <c r="B69" t="str">
        <f>IF($O69="","",VLOOKUP($O69,'Adopted vs YTD group'!$A$5:$M$500,3,FALSE))</f>
        <v>GENERAL FUND</v>
      </c>
      <c r="C69" t="str">
        <f>IF($O69="","",VLOOKUP($O69,'Adopted vs YTD group'!$A$5:$M$500,4,FALSE))</f>
        <v>6772</v>
      </c>
      <c r="D69" t="str">
        <f>IF($O69="","",VLOOKUP($O69,'Adopted vs YTD group'!$A$5:$M$500,5,FALSE))</f>
        <v>OFFICE FOR THE AGING</v>
      </c>
      <c r="E69" t="str">
        <f>IF($O69="","",VLOOKUP($O69,'Adopted vs YTD group'!$A$5:$M$500,6,FALSE))</f>
        <v>2000</v>
      </c>
      <c r="F69" t="str">
        <f>IF($O69="","",VLOOKUP($O69,'Adopted vs YTD group'!$A$5:$M$500,7,FALSE))</f>
        <v>EQUIPMENT</v>
      </c>
      <c r="G69" s="10">
        <f>IF($O69="","",VLOOKUP($O69,'Adopted vs YTD group'!$A$5:$M$500,8,FALSE))</f>
        <v>30500</v>
      </c>
      <c r="H69" s="10">
        <f>IF($O69="","",VLOOKUP($O69,'Adopted vs YTD group'!$A$5:$M$500,9,FALSE))</f>
        <v>76127.490000000005</v>
      </c>
      <c r="I69" s="10">
        <f t="shared" si="0"/>
        <v>-45627.490000000005</v>
      </c>
      <c r="J69" s="6">
        <f t="shared" si="1"/>
        <v>2.496</v>
      </c>
      <c r="O69">
        <f>IF((MAX($O$4:O68)+1)&gt;'Data (2)'!$A$1,"",MAX($O$4:O68)+1)</f>
        <v>65</v>
      </c>
    </row>
    <row r="70" spans="1:15" x14ac:dyDescent="0.2">
      <c r="A70" t="str">
        <f>IF($O70="","",VLOOKUP($O70,'Adopted vs YTD group'!$A$5:$M$500,2,FALSE))</f>
        <v>A</v>
      </c>
      <c r="B70" t="str">
        <f>IF($O70="","",VLOOKUP($O70,'Adopted vs YTD group'!$A$5:$M$500,3,FALSE))</f>
        <v>GENERAL FUND</v>
      </c>
      <c r="C70" t="str">
        <f>IF($O70="","",VLOOKUP($O70,'Adopted vs YTD group'!$A$5:$M$500,4,FALSE))</f>
        <v>6142</v>
      </c>
      <c r="D70" t="str">
        <f>IF($O70="","",VLOOKUP($O70,'Adopted vs YTD group'!$A$5:$M$500,5,FALSE))</f>
        <v>EMERGENCY ASSISTANCE-ADULTS</v>
      </c>
      <c r="E70" t="str">
        <f>IF($O70="","",VLOOKUP($O70,'Adopted vs YTD group'!$A$5:$M$500,6,FALSE))</f>
        <v>4000</v>
      </c>
      <c r="F70" t="str">
        <f>IF($O70="","",VLOOKUP($O70,'Adopted vs YTD group'!$A$5:$M$500,7,FALSE))</f>
        <v>CONTRACTUAL EXPENSES</v>
      </c>
      <c r="G70" s="10">
        <f>IF($O70="","",VLOOKUP($O70,'Adopted vs YTD group'!$A$5:$M$500,8,FALSE))</f>
        <v>75000</v>
      </c>
      <c r="H70" s="10">
        <f>IF($O70="","",VLOOKUP($O70,'Adopted vs YTD group'!$A$5:$M$500,9,FALSE))</f>
        <v>126715.87</v>
      </c>
      <c r="I70" s="10">
        <f t="shared" ref="I70:I133" si="2">IF(O70="","",G70-H70)</f>
        <v>-51715.869999999995</v>
      </c>
      <c r="J70" s="6">
        <f t="shared" ref="J70:J133" si="3">IF(O70="","",IF(G70=0,0,ROUND((H70)/G70,4)))</f>
        <v>1.6895</v>
      </c>
      <c r="O70">
        <f>IF((MAX($O$4:O69)+1)&gt;'Data (2)'!$A$1,"",MAX($O$4:O69)+1)</f>
        <v>66</v>
      </c>
    </row>
    <row r="71" spans="1:15" x14ac:dyDescent="0.2">
      <c r="A71" t="str">
        <f>IF($O71="","",VLOOKUP($O71,'Adopted vs YTD group'!$A$5:$M$500,2,FALSE))</f>
        <v>A</v>
      </c>
      <c r="B71" t="str">
        <f>IF($O71="","",VLOOKUP($O71,'Adopted vs YTD group'!$A$5:$M$500,3,FALSE))</f>
        <v>GENERAL FUND</v>
      </c>
      <c r="C71" t="str">
        <f>IF($O71="","",VLOOKUP($O71,'Adopted vs YTD group'!$A$5:$M$500,4,FALSE))</f>
        <v>1989</v>
      </c>
      <c r="D71" t="str">
        <f>IF($O71="","",VLOOKUP($O71,'Adopted vs YTD group'!$A$5:$M$500,5,FALSE))</f>
        <v>SALES TAX REVENUE SHARING</v>
      </c>
      <c r="E71" t="str">
        <f>IF($O71="","",VLOOKUP($O71,'Adopted vs YTD group'!$A$5:$M$500,6,FALSE))</f>
        <v>4000</v>
      </c>
      <c r="F71" t="str">
        <f>IF($O71="","",VLOOKUP($O71,'Adopted vs YTD group'!$A$5:$M$500,7,FALSE))</f>
        <v>CONTRACTUAL EXPENSES</v>
      </c>
      <c r="G71" s="10">
        <f>IF($O71="","",VLOOKUP($O71,'Adopted vs YTD group'!$A$5:$M$500,8,FALSE))</f>
        <v>734847</v>
      </c>
      <c r="H71" s="10">
        <f>IF($O71="","",VLOOKUP($O71,'Adopted vs YTD group'!$A$5:$M$500,9,FALSE))</f>
        <v>793710.88</v>
      </c>
      <c r="I71" s="10">
        <f t="shared" si="2"/>
        <v>-58863.880000000005</v>
      </c>
      <c r="J71" s="6">
        <f t="shared" si="3"/>
        <v>1.0801000000000001</v>
      </c>
      <c r="O71">
        <f>IF((MAX($O$4:O70)+1)&gt;'Data (2)'!$A$1,"",MAX($O$4:O70)+1)</f>
        <v>67</v>
      </c>
    </row>
    <row r="72" spans="1:15" x14ac:dyDescent="0.2">
      <c r="A72" t="str">
        <f>IF($O72="","",VLOOKUP($O72,'Adopted vs YTD group'!$A$5:$M$500,2,FALSE))</f>
        <v>A</v>
      </c>
      <c r="B72" t="str">
        <f>IF($O72="","",VLOOKUP($O72,'Adopted vs YTD group'!$A$5:$M$500,3,FALSE))</f>
        <v>GENERAL FUND</v>
      </c>
      <c r="C72" t="str">
        <f>IF($O72="","",VLOOKUP($O72,'Adopted vs YTD group'!$A$5:$M$500,4,FALSE))</f>
        <v>3110</v>
      </c>
      <c r="D72" t="str">
        <f>IF($O72="","",VLOOKUP($O72,'Adopted vs YTD group'!$A$5:$M$500,5,FALSE))</f>
        <v>SHERIFF</v>
      </c>
      <c r="E72" t="str">
        <f>IF($O72="","",VLOOKUP($O72,'Adopted vs YTD group'!$A$5:$M$500,6,FALSE))</f>
        <v>2000</v>
      </c>
      <c r="F72" t="str">
        <f>IF($O72="","",VLOOKUP($O72,'Adopted vs YTD group'!$A$5:$M$500,7,FALSE))</f>
        <v>EQUIPMENT</v>
      </c>
      <c r="G72" s="10">
        <f>IF($O72="","",VLOOKUP($O72,'Adopted vs YTD group'!$A$5:$M$500,8,FALSE))</f>
        <v>191653</v>
      </c>
      <c r="H72" s="10">
        <f>IF($O72="","",VLOOKUP($O72,'Adopted vs YTD group'!$A$5:$M$500,9,FALSE))</f>
        <v>260653.56</v>
      </c>
      <c r="I72" s="10">
        <f t="shared" si="2"/>
        <v>-69000.56</v>
      </c>
      <c r="J72" s="6">
        <f t="shared" si="3"/>
        <v>1.36</v>
      </c>
      <c r="O72">
        <f>IF((MAX($O$4:O71)+1)&gt;'Data (2)'!$A$1,"",MAX($O$4:O71)+1)</f>
        <v>68</v>
      </c>
    </row>
    <row r="73" spans="1:15" x14ac:dyDescent="0.2">
      <c r="A73" t="str">
        <f>IF($O73="","",VLOOKUP($O73,'Adopted vs YTD group'!$A$5:$M$500,2,FALSE))</f>
        <v>A</v>
      </c>
      <c r="B73" t="str">
        <f>IF($O73="","",VLOOKUP($O73,'Adopted vs YTD group'!$A$5:$M$500,3,FALSE))</f>
        <v>GENERAL FUND</v>
      </c>
      <c r="C73" t="str">
        <f>IF($O73="","",VLOOKUP($O73,'Adopted vs YTD group'!$A$5:$M$500,4,FALSE))</f>
        <v>3150</v>
      </c>
      <c r="D73" t="str">
        <f>IF($O73="","",VLOOKUP($O73,'Adopted vs YTD group'!$A$5:$M$500,5,FALSE))</f>
        <v>JAIL</v>
      </c>
      <c r="E73" t="str">
        <f>IF($O73="","",VLOOKUP($O73,'Adopted vs YTD group'!$A$5:$M$500,6,FALSE))</f>
        <v>1000</v>
      </c>
      <c r="F73" t="str">
        <f>IF($O73="","",VLOOKUP($O73,'Adopted vs YTD group'!$A$5:$M$500,7,FALSE))</f>
        <v>PERSONAL SERVICES</v>
      </c>
      <c r="G73" s="10">
        <f>IF($O73="","",VLOOKUP($O73,'Adopted vs YTD group'!$A$5:$M$500,8,FALSE))</f>
        <v>1250363</v>
      </c>
      <c r="H73" s="10">
        <f>IF($O73="","",VLOOKUP($O73,'Adopted vs YTD group'!$A$5:$M$500,9,FALSE))</f>
        <v>1320581.0299999998</v>
      </c>
      <c r="I73" s="10">
        <f t="shared" si="2"/>
        <v>-70218.029999999795</v>
      </c>
      <c r="J73" s="6">
        <f t="shared" si="3"/>
        <v>1.0562</v>
      </c>
      <c r="O73">
        <f>IF((MAX($O$4:O72)+1)&gt;'Data (2)'!$A$1,"",MAX($O$4:O72)+1)</f>
        <v>69</v>
      </c>
    </row>
    <row r="74" spans="1:15" x14ac:dyDescent="0.2">
      <c r="A74" t="str">
        <f>IF($O74="","",VLOOKUP($O74,'Adopted vs YTD group'!$A$5:$M$500,2,FALSE))</f>
        <v>A</v>
      </c>
      <c r="B74" t="str">
        <f>IF($O74="","",VLOOKUP($O74,'Adopted vs YTD group'!$A$5:$M$500,3,FALSE))</f>
        <v>GENERAL FUND</v>
      </c>
      <c r="C74" t="str">
        <f>IF($O74="","",VLOOKUP($O74,'Adopted vs YTD group'!$A$5:$M$500,4,FALSE))</f>
        <v>1185</v>
      </c>
      <c r="D74" t="str">
        <f>IF($O74="","",VLOOKUP($O74,'Adopted vs YTD group'!$A$5:$M$500,5,FALSE))</f>
        <v>CORONERS &amp; MEDICAL EXAMINERS</v>
      </c>
      <c r="E74" t="str">
        <f>IF($O74="","",VLOOKUP($O74,'Adopted vs YTD group'!$A$5:$M$500,6,FALSE))</f>
        <v>4000</v>
      </c>
      <c r="F74" t="str">
        <f>IF($O74="","",VLOOKUP($O74,'Adopted vs YTD group'!$A$5:$M$500,7,FALSE))</f>
        <v>CONTRACTUAL EXPENSES</v>
      </c>
      <c r="G74" s="10">
        <f>IF($O74="","",VLOOKUP($O74,'Adopted vs YTD group'!$A$5:$M$500,8,FALSE))</f>
        <v>35000</v>
      </c>
      <c r="H74" s="10">
        <f>IF($O74="","",VLOOKUP($O74,'Adopted vs YTD group'!$A$5:$M$500,9,FALSE))</f>
        <v>114618.49</v>
      </c>
      <c r="I74" s="10">
        <f t="shared" si="2"/>
        <v>-79618.490000000005</v>
      </c>
      <c r="J74" s="6">
        <f t="shared" si="3"/>
        <v>3.2747999999999999</v>
      </c>
      <c r="O74">
        <f>IF((MAX($O$4:O73)+1)&gt;'Data (2)'!$A$1,"",MAX($O$4:O73)+1)</f>
        <v>70</v>
      </c>
    </row>
    <row r="75" spans="1:15" x14ac:dyDescent="0.2">
      <c r="A75" t="str">
        <f>IF($O75="","",VLOOKUP($O75,'Adopted vs YTD group'!$A$5:$M$500,2,FALSE))</f>
        <v>A</v>
      </c>
      <c r="B75" t="str">
        <f>IF($O75="","",VLOOKUP($O75,'Adopted vs YTD group'!$A$5:$M$500,3,FALSE))</f>
        <v>GENERAL FUND</v>
      </c>
      <c r="C75" t="str">
        <f>IF($O75="","",VLOOKUP($O75,'Adopted vs YTD group'!$A$5:$M$500,4,FALSE))</f>
        <v>6010</v>
      </c>
      <c r="D75" t="str">
        <f>IF($O75="","",VLOOKUP($O75,'Adopted vs YTD group'!$A$5:$M$500,5,FALSE))</f>
        <v>SOCIAL SERVICES ADMIN</v>
      </c>
      <c r="E75" t="str">
        <f>IF($O75="","",VLOOKUP($O75,'Adopted vs YTD group'!$A$5:$M$500,6,FALSE))</f>
        <v>2000</v>
      </c>
      <c r="F75" t="str">
        <f>IF($O75="","",VLOOKUP($O75,'Adopted vs YTD group'!$A$5:$M$500,7,FALSE))</f>
        <v>EQUIPMENT</v>
      </c>
      <c r="G75" s="10">
        <f>IF($O75="","",VLOOKUP($O75,'Adopted vs YTD group'!$A$5:$M$500,8,FALSE))</f>
        <v>54000</v>
      </c>
      <c r="H75" s="10">
        <f>IF($O75="","",VLOOKUP($O75,'Adopted vs YTD group'!$A$5:$M$500,9,FALSE))</f>
        <v>141225.88</v>
      </c>
      <c r="I75" s="10">
        <f t="shared" si="2"/>
        <v>-87225.88</v>
      </c>
      <c r="J75" s="6">
        <f t="shared" si="3"/>
        <v>2.6153</v>
      </c>
      <c r="O75">
        <f>IF((MAX($O$4:O74)+1)&gt;'Data (2)'!$A$1,"",MAX($O$4:O74)+1)</f>
        <v>71</v>
      </c>
    </row>
    <row r="76" spans="1:15" x14ac:dyDescent="0.2">
      <c r="A76" t="str">
        <f>IF($O76="","",VLOOKUP($O76,'Adopted vs YTD group'!$A$5:$M$500,2,FALSE))</f>
        <v>A</v>
      </c>
      <c r="B76" t="str">
        <f>IF($O76="","",VLOOKUP($O76,'Adopted vs YTD group'!$A$5:$M$500,3,FALSE))</f>
        <v>GENERAL FUND</v>
      </c>
      <c r="C76" t="str">
        <f>IF($O76="","",VLOOKUP($O76,'Adopted vs YTD group'!$A$5:$M$500,4,FALSE))</f>
        <v>4310</v>
      </c>
      <c r="D76" t="str">
        <f>IF($O76="","",VLOOKUP($O76,'Adopted vs YTD group'!$A$5:$M$500,5,FALSE))</f>
        <v>MENTAL HEALTH</v>
      </c>
      <c r="E76" t="str">
        <f>IF($O76="","",VLOOKUP($O76,'Adopted vs YTD group'!$A$5:$M$500,6,FALSE))</f>
        <v>2000</v>
      </c>
      <c r="F76" t="str">
        <f>IF($O76="","",VLOOKUP($O76,'Adopted vs YTD group'!$A$5:$M$500,7,FALSE))</f>
        <v>EQUIPMENT</v>
      </c>
      <c r="G76" s="10">
        <f>IF($O76="","",VLOOKUP($O76,'Adopted vs YTD group'!$A$5:$M$500,8,FALSE))</f>
        <v>6000</v>
      </c>
      <c r="H76" s="10">
        <f>IF($O76="","",VLOOKUP($O76,'Adopted vs YTD group'!$A$5:$M$500,9,FALSE))</f>
        <v>95559.43</v>
      </c>
      <c r="I76" s="10">
        <f t="shared" si="2"/>
        <v>-89559.43</v>
      </c>
      <c r="J76" s="6">
        <f t="shared" si="3"/>
        <v>15.926600000000001</v>
      </c>
      <c r="O76">
        <f>IF((MAX($O$4:O75)+1)&gt;'Data (2)'!$A$1,"",MAX($O$4:O75)+1)</f>
        <v>72</v>
      </c>
    </row>
    <row r="77" spans="1:15" x14ac:dyDescent="0.2">
      <c r="A77" t="str">
        <f>IF($O77="","",VLOOKUP($O77,'Adopted vs YTD group'!$A$5:$M$500,2,FALSE))</f>
        <v>A</v>
      </c>
      <c r="B77" t="str">
        <f>IF($O77="","",VLOOKUP($O77,'Adopted vs YTD group'!$A$5:$M$500,3,FALSE))</f>
        <v>GENERAL FUND</v>
      </c>
      <c r="C77" t="str">
        <f>IF($O77="","",VLOOKUP($O77,'Adopted vs YTD group'!$A$5:$M$500,4,FALSE))</f>
        <v>6010</v>
      </c>
      <c r="D77" t="str">
        <f>IF($O77="","",VLOOKUP($O77,'Adopted vs YTD group'!$A$5:$M$500,5,FALSE))</f>
        <v>SOCIAL SERVICES ADMIN</v>
      </c>
      <c r="E77" t="str">
        <f>IF($O77="","",VLOOKUP($O77,'Adopted vs YTD group'!$A$5:$M$500,6,FALSE))</f>
        <v>4000</v>
      </c>
      <c r="F77" t="str">
        <f>IF($O77="","",VLOOKUP($O77,'Adopted vs YTD group'!$A$5:$M$500,7,FALSE))</f>
        <v>CONTRACTUAL EXPENSES</v>
      </c>
      <c r="G77" s="10">
        <f>IF($O77="","",VLOOKUP($O77,'Adopted vs YTD group'!$A$5:$M$500,8,FALSE))</f>
        <v>500326</v>
      </c>
      <c r="H77" s="10">
        <f>IF($O77="","",VLOOKUP($O77,'Adopted vs YTD group'!$A$5:$M$500,9,FALSE))</f>
        <v>597944.47999999986</v>
      </c>
      <c r="I77" s="10">
        <f t="shared" si="2"/>
        <v>-97618.479999999865</v>
      </c>
      <c r="J77" s="6">
        <f t="shared" si="3"/>
        <v>1.1951000000000001</v>
      </c>
      <c r="O77">
        <f>IF((MAX($O$4:O76)+1)&gt;'Data (2)'!$A$1,"",MAX($O$4:O76)+1)</f>
        <v>73</v>
      </c>
    </row>
    <row r="78" spans="1:15" x14ac:dyDescent="0.2">
      <c r="A78" t="str">
        <f>IF($O78="","",VLOOKUP($O78,'Adopted vs YTD group'!$A$5:$M$500,2,FALSE))</f>
        <v>A</v>
      </c>
      <c r="B78" t="str">
        <f>IF($O78="","",VLOOKUP($O78,'Adopted vs YTD group'!$A$5:$M$500,3,FALSE))</f>
        <v>GENERAL FUND</v>
      </c>
      <c r="C78" t="str">
        <f>IF($O78="","",VLOOKUP($O78,'Adopted vs YTD group'!$A$5:$M$500,4,FALSE))</f>
        <v>9566</v>
      </c>
      <c r="D78" t="str">
        <f>IF($O78="","",VLOOKUP($O78,'Adopted vs YTD group'!$A$5:$M$500,5,FALSE))</f>
        <v>TRANSFER TO DEBT SERVICE</v>
      </c>
      <c r="E78" t="str">
        <f>IF($O78="","",VLOOKUP($O78,'Adopted vs YTD group'!$A$5:$M$500,6,FALSE))</f>
        <v>9000</v>
      </c>
      <c r="F78" t="str">
        <f>IF($O78="","",VLOOKUP($O78,'Adopted vs YTD group'!$A$5:$M$500,7,FALSE))</f>
        <v>TRANSFERS</v>
      </c>
      <c r="G78" s="10">
        <f>IF($O78="","",VLOOKUP($O78,'Adopted vs YTD group'!$A$5:$M$500,8,FALSE))</f>
        <v>812500</v>
      </c>
      <c r="H78" s="10">
        <f>IF($O78="","",VLOOKUP($O78,'Adopted vs YTD group'!$A$5:$M$500,9,FALSE))</f>
        <v>921308.65</v>
      </c>
      <c r="I78" s="10">
        <f t="shared" si="2"/>
        <v>-108808.65000000002</v>
      </c>
      <c r="J78" s="6">
        <f t="shared" si="3"/>
        <v>1.1338999999999999</v>
      </c>
      <c r="O78">
        <f>IF((MAX($O$4:O77)+1)&gt;'Data (2)'!$A$1,"",MAX($O$4:O77)+1)</f>
        <v>74</v>
      </c>
    </row>
    <row r="79" spans="1:15" x14ac:dyDescent="0.2">
      <c r="A79" t="str">
        <f>IF($O79="","",VLOOKUP($O79,'Adopted vs YTD group'!$A$5:$M$500,2,FALSE))</f>
        <v>A</v>
      </c>
      <c r="B79" t="str">
        <f>IF($O79="","",VLOOKUP($O79,'Adopted vs YTD group'!$A$5:$M$500,3,FALSE))</f>
        <v>GENERAL FUND</v>
      </c>
      <c r="C79" t="str">
        <f>IF($O79="","",VLOOKUP($O79,'Adopted vs YTD group'!$A$5:$M$500,4,FALSE))</f>
        <v>6123</v>
      </c>
      <c r="D79" t="str">
        <f>IF($O79="","",VLOOKUP($O79,'Adopted vs YTD group'!$A$5:$M$500,5,FALSE))</f>
        <v>JUVENILE DEL. FOSTER CARE</v>
      </c>
      <c r="E79" t="str">
        <f>IF($O79="","",VLOOKUP($O79,'Adopted vs YTD group'!$A$5:$M$500,6,FALSE))</f>
        <v>4000</v>
      </c>
      <c r="F79" t="str">
        <f>IF($O79="","",VLOOKUP($O79,'Adopted vs YTD group'!$A$5:$M$500,7,FALSE))</f>
        <v>CONTRACTUAL EXPENSES</v>
      </c>
      <c r="G79" s="10">
        <f>IF($O79="","",VLOOKUP($O79,'Adopted vs YTD group'!$A$5:$M$500,8,FALSE))</f>
        <v>102000</v>
      </c>
      <c r="H79" s="10">
        <f>IF($O79="","",VLOOKUP($O79,'Adopted vs YTD group'!$A$5:$M$500,9,FALSE))</f>
        <v>225429.33</v>
      </c>
      <c r="I79" s="10">
        <f t="shared" si="2"/>
        <v>-123429.32999999999</v>
      </c>
      <c r="J79" s="6">
        <f t="shared" si="3"/>
        <v>2.2101000000000002</v>
      </c>
      <c r="O79">
        <f>IF((MAX($O$4:O78)+1)&gt;'Data (2)'!$A$1,"",MAX($O$4:O78)+1)</f>
        <v>75</v>
      </c>
    </row>
    <row r="80" spans="1:15" x14ac:dyDescent="0.2">
      <c r="A80" t="str">
        <f>IF($O80="","",VLOOKUP($O80,'Adopted vs YTD group'!$A$5:$M$500,2,FALSE))</f>
        <v>A</v>
      </c>
      <c r="B80" t="str">
        <f>IF($O80="","",VLOOKUP($O80,'Adopted vs YTD group'!$A$5:$M$500,3,FALSE))</f>
        <v>GENERAL FUND</v>
      </c>
      <c r="C80" t="str">
        <f>IF($O80="","",VLOOKUP($O80,'Adopted vs YTD group'!$A$5:$M$500,4,FALSE))</f>
        <v>3410</v>
      </c>
      <c r="D80" t="str">
        <f>IF($O80="","",VLOOKUP($O80,'Adopted vs YTD group'!$A$5:$M$500,5,FALSE))</f>
        <v>EMERGENCY SVCS - FIRE PREV.</v>
      </c>
      <c r="E80" t="str">
        <f>IF($O80="","",VLOOKUP($O80,'Adopted vs YTD group'!$A$5:$M$500,6,FALSE))</f>
        <v>2000</v>
      </c>
      <c r="F80" t="str">
        <f>IF($O80="","",VLOOKUP($O80,'Adopted vs YTD group'!$A$5:$M$500,7,FALSE))</f>
        <v>EQUIPMENT</v>
      </c>
      <c r="G80" s="10">
        <f>IF($O80="","",VLOOKUP($O80,'Adopted vs YTD group'!$A$5:$M$500,8,FALSE))</f>
        <v>112500</v>
      </c>
      <c r="H80" s="10">
        <f>IF($O80="","",VLOOKUP($O80,'Adopted vs YTD group'!$A$5:$M$500,9,FALSE))</f>
        <v>265232.68</v>
      </c>
      <c r="I80" s="10">
        <f t="shared" si="2"/>
        <v>-152732.68</v>
      </c>
      <c r="J80" s="6">
        <f t="shared" si="3"/>
        <v>2.3576000000000001</v>
      </c>
      <c r="O80">
        <f>IF((MAX($O$4:O79)+1)&gt;'Data (2)'!$A$1,"",MAX($O$4:O79)+1)</f>
        <v>76</v>
      </c>
    </row>
    <row r="81" spans="1:15" x14ac:dyDescent="0.2">
      <c r="A81" t="str">
        <f>IF($O81="","",VLOOKUP($O81,'Adopted vs YTD group'!$A$5:$M$500,2,FALSE))</f>
        <v>A</v>
      </c>
      <c r="B81" t="str">
        <f>IF($O81="","",VLOOKUP($O81,'Adopted vs YTD group'!$A$5:$M$500,3,FALSE))</f>
        <v>GENERAL FUND</v>
      </c>
      <c r="C81" t="str">
        <f>IF($O81="","",VLOOKUP($O81,'Adopted vs YTD group'!$A$5:$M$500,4,FALSE))</f>
        <v>4310</v>
      </c>
      <c r="D81" t="str">
        <f>IF($O81="","",VLOOKUP($O81,'Adopted vs YTD group'!$A$5:$M$500,5,FALSE))</f>
        <v>MENTAL HEALTH</v>
      </c>
      <c r="E81" t="str">
        <f>IF($O81="","",VLOOKUP($O81,'Adopted vs YTD group'!$A$5:$M$500,6,FALSE))</f>
        <v>4000</v>
      </c>
      <c r="F81" t="str">
        <f>IF($O81="","",VLOOKUP($O81,'Adopted vs YTD group'!$A$5:$M$500,7,FALSE))</f>
        <v>CONTRACTUAL EXPENSES</v>
      </c>
      <c r="G81" s="10">
        <f>IF($O81="","",VLOOKUP($O81,'Adopted vs YTD group'!$A$5:$M$500,8,FALSE))</f>
        <v>601966</v>
      </c>
      <c r="H81" s="10">
        <f>IF($O81="","",VLOOKUP($O81,'Adopted vs YTD group'!$A$5:$M$500,9,FALSE))</f>
        <v>814003.62999999989</v>
      </c>
      <c r="I81" s="10">
        <f t="shared" si="2"/>
        <v>-212037.62999999989</v>
      </c>
      <c r="J81" s="6">
        <f t="shared" si="3"/>
        <v>1.3522000000000001</v>
      </c>
      <c r="O81">
        <f>IF((MAX($O$4:O80)+1)&gt;'Data (2)'!$A$1,"",MAX($O$4:O80)+1)</f>
        <v>77</v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140</v>
      </c>
      <c r="B5" t="str">
        <f>IF(R5="","",VLOOKUP($R5,Data!$A$4:$X$2000,Data!$E$2,FALSE))</f>
        <v>A</v>
      </c>
      <c r="C5" t="str">
        <f>IF(R5="","",VLOOKUP($R5,Data!$A$4:$X$2000,Data!$F$2,FALSE))</f>
        <v>GENERAL FUND</v>
      </c>
      <c r="D5" t="str">
        <f>IF(R5="","",VLOOKUP($R5,Data!$A$4:$X$2000,Data!$G$2,FALSE))</f>
        <v>1110</v>
      </c>
      <c r="E5" t="str">
        <f>IF(R5="","",VLOOKUP($R5,Data!$A$4:$X$2000,Data!$H$2,FALSE))</f>
        <v>COUNTY COURT</v>
      </c>
      <c r="F5" t="str">
        <f>IF(R5="","",VLOOKUP($R5,Data!$A$4:$X$2000,Data!$I$2,FALSE))</f>
        <v>4000</v>
      </c>
      <c r="G5" t="str">
        <f>IF(R5="","",VLOOKUP($R5,Data!$A$4:$X$2000,Data!$J$2,FALSE))</f>
        <v>CONTRACTUAL EXPENSES</v>
      </c>
      <c r="H5" t="str">
        <f>IF(R5="","",VLOOKUP($R5,Data!$A$4:$X$2000,Data!$K$2,FALSE))</f>
        <v>4600</v>
      </c>
      <c r="I5" t="str">
        <f>IF(R5="","",VLOOKUP($R5,Data!$A$4:$X$2000,Data!$L$2,FALSE))</f>
        <v>PSYCHIATRIC CARE</v>
      </c>
      <c r="J5" s="10">
        <f>IF(R5="","",VLOOKUP($R5,Data!$A$4:$X$2000,Data!$M$2,FALSE))</f>
        <v>5000</v>
      </c>
      <c r="K5" s="10">
        <f>IF(R5="","",VLOOKUP($R5,Data!$A$4:$X$2000,Data!$Q$2,FALSE)+VLOOKUP($R5,Data!$A$4:$X$2000,Data!$O$2,FALSE))</f>
        <v>21054.28</v>
      </c>
      <c r="L5" s="10">
        <f>IF(R5="","",J5-K5)</f>
        <v>-16054.279999999999</v>
      </c>
      <c r="M5" s="6">
        <f>IF(R5="","",IF(J5=0,0,ROUND((K5)/J5,4)))</f>
        <v>4.2108999999999996</v>
      </c>
      <c r="R5">
        <v>1</v>
      </c>
    </row>
    <row r="6" spans="1:18" x14ac:dyDescent="0.2">
      <c r="A6" s="11">
        <f>IF(L6="","",RANK(L6,$L$5:$L$500)+COUNTIF($L$3:L5,L6))</f>
        <v>106</v>
      </c>
      <c r="B6" t="str">
        <f>IF(R6="","",VLOOKUP($R6,Data!$A$4:$X$2000,Data!$E$2,FALSE))</f>
        <v>A</v>
      </c>
      <c r="C6" t="str">
        <f>IF(R6="","",VLOOKUP($R6,Data!$A$4:$X$2000,Data!$F$2,FALSE))</f>
        <v>GENERAL FUND</v>
      </c>
      <c r="D6" t="str">
        <f>IF(R6="","",VLOOKUP($R6,Data!$A$4:$X$2000,Data!$G$2,FALSE))</f>
        <v>1165</v>
      </c>
      <c r="E6" t="str">
        <f>IF(R6="","",VLOOKUP($R6,Data!$A$4:$X$2000,Data!$H$2,FALSE))</f>
        <v>DISTRICT ATTORNEY</v>
      </c>
      <c r="F6" t="str">
        <f>IF(R6="","",VLOOKUP($R6,Data!$A$4:$X$2000,Data!$I$2,FALSE))</f>
        <v>1000</v>
      </c>
      <c r="G6" t="str">
        <f>IF(R6="","",VLOOKUP($R6,Data!$A$4:$X$2000,Data!$J$2,FALSE))</f>
        <v>PERSONAL SERVICES</v>
      </c>
      <c r="H6" t="str">
        <f>IF(R6="","",VLOOKUP($R6,Data!$A$4:$X$2000,Data!$K$2,FALSE))</f>
        <v>1002</v>
      </c>
      <c r="I6" t="str">
        <f>IF(R6="","",VLOOKUP($R6,Data!$A$4:$X$2000,Data!$L$2,FALSE))</f>
        <v>SECRETARY TO D.A.</v>
      </c>
      <c r="J6" s="10">
        <f>IF(R6="","",VLOOKUP($R6,Data!$A$4:$X$2000,Data!$M$2,FALSE))</f>
        <v>42628</v>
      </c>
      <c r="K6" s="10">
        <f>IF(R6="","",VLOOKUP($R6,Data!$A$4:$X$2000,Data!$Q$2,FALSE)+VLOOKUP($R6,Data!$A$4:$X$2000,Data!$O$2,FALSE))</f>
        <v>32102.12</v>
      </c>
      <c r="L6" s="10">
        <f t="shared" ref="L6:L69" si="0">IF(R6="","",J6-K6)</f>
        <v>10525.880000000001</v>
      </c>
      <c r="M6" s="6">
        <f t="shared" ref="M6:M69" si="1">IF(R6="","",IF(J6=0,0,ROUND((K6)/J6,4)))</f>
        <v>0.75309999999999999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40</v>
      </c>
      <c r="B7" t="str">
        <f>IF(R7="","",VLOOKUP($R7,Data!$A$4:$X$2000,Data!$E$2,FALSE))</f>
        <v>A</v>
      </c>
      <c r="C7" t="str">
        <f>IF(R7="","",VLOOKUP($R7,Data!$A$4:$X$2000,Data!$F$2,FALSE))</f>
        <v>GENERAL FUND</v>
      </c>
      <c r="D7" t="str">
        <f>IF(R7="","",VLOOKUP($R7,Data!$A$4:$X$2000,Data!$G$2,FALSE))</f>
        <v>1170</v>
      </c>
      <c r="E7" t="str">
        <f>IF(R7="","",VLOOKUP($R7,Data!$A$4:$X$2000,Data!$H$2,FALSE))</f>
        <v>LEGAL DEFENSE OF INDIGENTS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4221</v>
      </c>
      <c r="I7" t="str">
        <f>IF(R7="","",VLOOKUP($R7,Data!$A$4:$X$2000,Data!$L$2,FALSE))</f>
        <v>ASSIGNED COUNSEL</v>
      </c>
      <c r="J7" s="10">
        <f>IF(R7="","",VLOOKUP($R7,Data!$A$4:$X$2000,Data!$M$2,FALSE))</f>
        <v>450000</v>
      </c>
      <c r="K7" s="10">
        <f>IF(R7="","",VLOOKUP($R7,Data!$A$4:$X$2000,Data!$Q$2,FALSE)+VLOOKUP($R7,Data!$A$4:$X$2000,Data!$O$2,FALSE))</f>
        <v>419261.17</v>
      </c>
      <c r="L7" s="10">
        <f t="shared" si="0"/>
        <v>30738.830000000016</v>
      </c>
      <c r="M7" s="6">
        <f t="shared" si="1"/>
        <v>0.93169999999999997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30</v>
      </c>
      <c r="B8" t="str">
        <f>IF(R8="","",VLOOKUP($R8,Data!$A$4:$X$2000,Data!$E$2,FALSE))</f>
        <v>A</v>
      </c>
      <c r="C8" t="str">
        <f>IF(R8="","",VLOOKUP($R8,Data!$A$4:$X$2000,Data!$F$2,FALSE))</f>
        <v>GENERAL FUND</v>
      </c>
      <c r="D8" t="str">
        <f>IF(R8="","",VLOOKUP($R8,Data!$A$4:$X$2000,Data!$G$2,FALSE))</f>
        <v>1170</v>
      </c>
      <c r="E8" t="str">
        <f>IF(R8="","",VLOOKUP($R8,Data!$A$4:$X$2000,Data!$H$2,FALSE))</f>
        <v>LEGAL DEFENSE OF INDIGENTS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4222</v>
      </c>
      <c r="I8" t="str">
        <f>IF(R8="","",VLOOKUP($R8,Data!$A$4:$X$2000,Data!$L$2,FALSE))</f>
        <v>CLIENT SERVICES</v>
      </c>
      <c r="J8" s="10">
        <f>IF(R8="","",VLOOKUP($R8,Data!$A$4:$X$2000,Data!$M$2,FALSE))</f>
        <v>45660</v>
      </c>
      <c r="K8" s="10">
        <f>IF(R8="","",VLOOKUP($R8,Data!$A$4:$X$2000,Data!$Q$2,FALSE)+VLOOKUP($R8,Data!$A$4:$X$2000,Data!$O$2,FALSE))</f>
        <v>3983.81</v>
      </c>
      <c r="L8" s="10">
        <f t="shared" si="0"/>
        <v>41676.19</v>
      </c>
      <c r="M8" s="6">
        <f t="shared" si="1"/>
        <v>8.72E-2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75</v>
      </c>
      <c r="B9" t="str">
        <f>IF(R9="","",VLOOKUP($R9,Data!$A$4:$X$2000,Data!$E$2,FALSE))</f>
        <v>A</v>
      </c>
      <c r="C9" t="str">
        <f>IF(R9="","",VLOOKUP($R9,Data!$A$4:$X$2000,Data!$F$2,FALSE))</f>
        <v>GENERAL FUND</v>
      </c>
      <c r="D9" t="str">
        <f>IF(R9="","",VLOOKUP($R9,Data!$A$4:$X$2000,Data!$G$2,FALSE))</f>
        <v>1170</v>
      </c>
      <c r="E9" t="str">
        <f>IF(R9="","",VLOOKUP($R9,Data!$A$4:$X$2000,Data!$H$2,FALSE))</f>
        <v>LEGAL DEFENSE OF INDIGENTS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4321</v>
      </c>
      <c r="I9" t="str">
        <f>IF(R9="","",VLOOKUP($R9,Data!$A$4:$X$2000,Data!$L$2,FALSE))</f>
        <v>TRAINING &amp; EDUCATION</v>
      </c>
      <c r="J9" s="10">
        <f>IF(R9="","",VLOOKUP($R9,Data!$A$4:$X$2000,Data!$M$2,FALSE))</f>
        <v>15000</v>
      </c>
      <c r="K9" s="10">
        <f>IF(R9="","",VLOOKUP($R9,Data!$A$4:$X$2000,Data!$Q$2,FALSE)+VLOOKUP($R9,Data!$A$4:$X$2000,Data!$O$2,FALSE))</f>
        <v>217.82</v>
      </c>
      <c r="L9" s="10">
        <f t="shared" si="0"/>
        <v>14782.18</v>
      </c>
      <c r="M9" s="6">
        <f t="shared" si="1"/>
        <v>1.4500000000000001E-2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178</v>
      </c>
      <c r="B10" t="str">
        <f>IF(R10="","",VLOOKUP($R10,Data!$A$4:$X$2000,Data!$E$2,FALSE))</f>
        <v>A</v>
      </c>
      <c r="C10" t="str">
        <f>IF(R10="","",VLOOKUP($R10,Data!$A$4:$X$2000,Data!$F$2,FALSE))</f>
        <v>GENERAL FUND</v>
      </c>
      <c r="D10" t="str">
        <f>IF(R10="","",VLOOKUP($R10,Data!$A$4:$X$2000,Data!$G$2,FALSE))</f>
        <v>1185</v>
      </c>
      <c r="E10" t="str">
        <f>IF(R10="","",VLOOKUP($R10,Data!$A$4:$X$2000,Data!$H$2,FALSE))</f>
        <v>CORONERS &amp; MEDICAL EXAMINERS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4260</v>
      </c>
      <c r="I10" t="str">
        <f>IF(R10="","",VLOOKUP($R10,Data!$A$4:$X$2000,Data!$L$2,FALSE))</f>
        <v>AUTOPSIES</v>
      </c>
      <c r="J10" s="10">
        <f>IF(R10="","",VLOOKUP($R10,Data!$A$4:$X$2000,Data!$M$2,FALSE))</f>
        <v>25000</v>
      </c>
      <c r="K10" s="10">
        <f>IF(R10="","",VLOOKUP($R10,Data!$A$4:$X$2000,Data!$Q$2,FALSE)+VLOOKUP($R10,Data!$A$4:$X$2000,Data!$O$2,FALSE))</f>
        <v>95948.49</v>
      </c>
      <c r="L10" s="10">
        <f t="shared" si="0"/>
        <v>-70948.490000000005</v>
      </c>
      <c r="M10" s="6">
        <f t="shared" si="1"/>
        <v>3.8378999999999999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138</v>
      </c>
      <c r="B11" t="str">
        <f>IF(R11="","",VLOOKUP($R11,Data!$A$4:$X$2000,Data!$E$2,FALSE))</f>
        <v>A</v>
      </c>
      <c r="C11" t="str">
        <f>IF(R11="","",VLOOKUP($R11,Data!$A$4:$X$2000,Data!$F$2,FALSE))</f>
        <v>GENERAL FUND</v>
      </c>
      <c r="D11" t="str">
        <f>IF(R11="","",VLOOKUP($R11,Data!$A$4:$X$2000,Data!$G$2,FALSE))</f>
        <v>1325</v>
      </c>
      <c r="E11" t="str">
        <f>IF(R11="","",VLOOKUP($R11,Data!$A$4:$X$2000,Data!$H$2,FALSE))</f>
        <v>TREASURER</v>
      </c>
      <c r="F11" t="str">
        <f>IF(R11="","",VLOOKUP($R11,Data!$A$4:$X$2000,Data!$I$2,FALSE))</f>
        <v>1000</v>
      </c>
      <c r="G11" t="str">
        <f>IF(R11="","",VLOOKUP($R11,Data!$A$4:$X$2000,Data!$J$2,FALSE))</f>
        <v>PERSONAL SERVICES</v>
      </c>
      <c r="H11">
        <f>IF(R11="","",VLOOKUP($R11,Data!$A$4:$X$2000,Data!$K$2,FALSE))</f>
        <v>1007</v>
      </c>
      <c r="I11" t="str">
        <f>IF(R11="","",VLOOKUP($R11,Data!$A$4:$X$2000,Data!$L$2,FALSE))</f>
        <v>TAX CLERK G07</v>
      </c>
      <c r="J11" s="10">
        <f>IF(R11="","",VLOOKUP($R11,Data!$A$4:$X$2000,Data!$M$2,FALSE))</f>
        <v>34011</v>
      </c>
      <c r="K11" s="10">
        <f>IF(R11="","",VLOOKUP($R11,Data!$A$4:$X$2000,Data!$Q$2,FALSE)+VLOOKUP($R11,Data!$A$4:$X$2000,Data!$O$2,FALSE))</f>
        <v>49627.49</v>
      </c>
      <c r="L11" s="10">
        <f t="shared" si="0"/>
        <v>-15616.489999999998</v>
      </c>
      <c r="M11" s="6">
        <f t="shared" si="1"/>
        <v>1.4592000000000001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43</v>
      </c>
      <c r="B12" t="str">
        <f>IF(R12="","",VLOOKUP($R12,Data!$A$4:$X$2000,Data!$E$2,FALSE))</f>
        <v>A</v>
      </c>
      <c r="C12" t="str">
        <f>IF(R12="","",VLOOKUP($R12,Data!$A$4:$X$2000,Data!$F$2,FALSE))</f>
        <v>GENERAL FUND</v>
      </c>
      <c r="D12" t="str">
        <f>IF(R12="","",VLOOKUP($R12,Data!$A$4:$X$2000,Data!$G$2,FALSE))</f>
        <v>1325</v>
      </c>
      <c r="E12" t="str">
        <f>IF(R12="","",VLOOKUP($R12,Data!$A$4:$X$2000,Data!$H$2,FALSE))</f>
        <v>TREASURER</v>
      </c>
      <c r="F12" t="str">
        <f>IF(R12="","",VLOOKUP($R12,Data!$A$4:$X$2000,Data!$I$2,FALSE))</f>
        <v>1000</v>
      </c>
      <c r="G12" t="str">
        <f>IF(R12="","",VLOOKUP($R12,Data!$A$4:$X$2000,Data!$J$2,FALSE))</f>
        <v>PERSONAL SERVICES</v>
      </c>
      <c r="H12" t="str">
        <f>IF(R12="","",VLOOKUP($R12,Data!$A$4:$X$2000,Data!$K$2,FALSE))</f>
        <v>1009</v>
      </c>
      <c r="I12" t="str">
        <f>IF(R12="","",VLOOKUP($R12,Data!$A$4:$X$2000,Data!$L$2,FALSE))</f>
        <v>JR TAX COORDINATOR    G12</v>
      </c>
      <c r="J12" s="10">
        <f>IF(R12="","",VLOOKUP($R12,Data!$A$4:$X$2000,Data!$M$2,FALSE))</f>
        <v>45083</v>
      </c>
      <c r="K12" s="10">
        <f>IF(R12="","",VLOOKUP($R12,Data!$A$4:$X$2000,Data!$Q$2,FALSE)+VLOOKUP($R12,Data!$A$4:$X$2000,Data!$O$2,FALSE))</f>
        <v>18655.05</v>
      </c>
      <c r="L12" s="10">
        <f t="shared" si="0"/>
        <v>26427.95</v>
      </c>
      <c r="M12" s="6">
        <f t="shared" si="1"/>
        <v>0.4138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100</v>
      </c>
      <c r="B13" t="str">
        <f>IF(R13="","",VLOOKUP($R13,Data!$A$4:$X$2000,Data!$E$2,FALSE))</f>
        <v>A</v>
      </c>
      <c r="C13" t="str">
        <f>IF(R13="","",VLOOKUP($R13,Data!$A$4:$X$2000,Data!$F$2,FALSE))</f>
        <v>GENERAL FUND</v>
      </c>
      <c r="D13" t="str">
        <f>IF(R13="","",VLOOKUP($R13,Data!$A$4:$X$2000,Data!$G$2,FALSE))</f>
        <v>1410</v>
      </c>
      <c r="E13" t="str">
        <f>IF(R13="","",VLOOKUP($R13,Data!$A$4:$X$2000,Data!$H$2,FALSE))</f>
        <v>COUNTY CLERK</v>
      </c>
      <c r="F13" t="str">
        <f>IF(R13="","",VLOOKUP($R13,Data!$A$4:$X$2000,Data!$I$2,FALSE))</f>
        <v>1000</v>
      </c>
      <c r="G13" t="str">
        <f>IF(R13="","",VLOOKUP($R13,Data!$A$4:$X$2000,Data!$J$2,FALSE))</f>
        <v>PERSONAL SERVICES</v>
      </c>
      <c r="H13" t="str">
        <f>IF(R13="","",VLOOKUP($R13,Data!$A$4:$X$2000,Data!$K$2,FALSE))</f>
        <v>1004</v>
      </c>
      <c r="I13" t="str">
        <f>IF(R13="","",VLOOKUP($R13,Data!$A$4:$X$2000,Data!$L$2,FALSE))</f>
        <v>MOTOR VEHICLE REP II  G12</v>
      </c>
      <c r="J13" s="10">
        <f>IF(R13="","",VLOOKUP($R13,Data!$A$4:$X$2000,Data!$M$2,FALSE))</f>
        <v>40218</v>
      </c>
      <c r="K13" s="10">
        <f>IF(R13="","",VLOOKUP($R13,Data!$A$4:$X$2000,Data!$Q$2,FALSE)+VLOOKUP($R13,Data!$A$4:$X$2000,Data!$O$2,FALSE))</f>
        <v>28979.57</v>
      </c>
      <c r="L13" s="10">
        <f t="shared" si="0"/>
        <v>11238.43</v>
      </c>
      <c r="M13" s="6">
        <f t="shared" si="1"/>
        <v>0.72060000000000002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70</v>
      </c>
      <c r="B14" t="str">
        <f>IF(R14="","",VLOOKUP($R14,Data!$A$4:$X$2000,Data!$E$2,FALSE))</f>
        <v>A</v>
      </c>
      <c r="C14" t="str">
        <f>IF(R14="","",VLOOKUP($R14,Data!$A$4:$X$2000,Data!$F$2,FALSE))</f>
        <v>GENERAL FUND</v>
      </c>
      <c r="D14" t="str">
        <f>IF(R14="","",VLOOKUP($R14,Data!$A$4:$X$2000,Data!$G$2,FALSE))</f>
        <v>1410</v>
      </c>
      <c r="E14" t="str">
        <f>IF(R14="","",VLOOKUP($R14,Data!$A$4:$X$2000,Data!$H$2,FALSE))</f>
        <v>COUNTY CLERK</v>
      </c>
      <c r="F14" t="str">
        <f>IF(R14="","",VLOOKUP($R14,Data!$A$4:$X$2000,Data!$I$2,FALSE))</f>
        <v>1000</v>
      </c>
      <c r="G14" t="str">
        <f>IF(R14="","",VLOOKUP($R14,Data!$A$4:$X$2000,Data!$J$2,FALSE))</f>
        <v>PERSONAL SERVICES</v>
      </c>
      <c r="H14" t="str">
        <f>IF(R14="","",VLOOKUP($R14,Data!$A$4:$X$2000,Data!$K$2,FALSE))</f>
        <v>1010</v>
      </c>
      <c r="I14" t="str">
        <f>IF(R14="","",VLOOKUP($R14,Data!$A$4:$X$2000,Data!$L$2,FALSE))</f>
        <v>DMV CLERK       G07</v>
      </c>
      <c r="J14" s="10">
        <f>IF(R14="","",VLOOKUP($R14,Data!$A$4:$X$2000,Data!$M$2,FALSE))</f>
        <v>32963</v>
      </c>
      <c r="K14" s="10">
        <f>IF(R14="","",VLOOKUP($R14,Data!$A$4:$X$2000,Data!$Q$2,FALSE)+VLOOKUP($R14,Data!$A$4:$X$2000,Data!$O$2,FALSE))</f>
        <v>17686.03</v>
      </c>
      <c r="L14" s="10">
        <f t="shared" si="0"/>
        <v>15276.970000000001</v>
      </c>
      <c r="M14" s="6">
        <f t="shared" si="1"/>
        <v>0.53649999999999998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81</v>
      </c>
      <c r="B15" t="str">
        <f>IF(R15="","",VLOOKUP($R15,Data!$A$4:$X$2000,Data!$E$2,FALSE))</f>
        <v>A</v>
      </c>
      <c r="C15" t="str">
        <f>IF(R15="","",VLOOKUP($R15,Data!$A$4:$X$2000,Data!$F$2,FALSE))</f>
        <v>GENERAL FUND</v>
      </c>
      <c r="D15" t="str">
        <f>IF(R15="","",VLOOKUP($R15,Data!$A$4:$X$2000,Data!$G$2,FALSE))</f>
        <v>1410</v>
      </c>
      <c r="E15" t="str">
        <f>IF(R15="","",VLOOKUP($R15,Data!$A$4:$X$2000,Data!$H$2,FALSE))</f>
        <v>COUNTY CLERK</v>
      </c>
      <c r="F15" t="str">
        <f>IF(R15="","",VLOOKUP($R15,Data!$A$4:$X$2000,Data!$I$2,FALSE))</f>
        <v>1000</v>
      </c>
      <c r="G15" t="str">
        <f>IF(R15="","",VLOOKUP($R15,Data!$A$4:$X$2000,Data!$J$2,FALSE))</f>
        <v>PERSONAL SERVICES</v>
      </c>
      <c r="H15" t="str">
        <f>IF(R15="","",VLOOKUP($R15,Data!$A$4:$X$2000,Data!$K$2,FALSE))</f>
        <v>1014</v>
      </c>
      <c r="I15" t="str">
        <f>IF(R15="","",VLOOKUP($R15,Data!$A$4:$X$2000,Data!$L$2,FALSE))</f>
        <v>MOTOR VEHICLE REP I   G10</v>
      </c>
      <c r="J15" s="10">
        <f>IF(R15="","",VLOOKUP($R15,Data!$A$4:$X$2000,Data!$M$2,FALSE))</f>
        <v>34479</v>
      </c>
      <c r="K15" s="10">
        <f>IF(R15="","",VLOOKUP($R15,Data!$A$4:$X$2000,Data!$Q$2,FALSE)+VLOOKUP($R15,Data!$A$4:$X$2000,Data!$O$2,FALSE))</f>
        <v>21045.15</v>
      </c>
      <c r="L15" s="10">
        <f t="shared" si="0"/>
        <v>13433.849999999999</v>
      </c>
      <c r="M15" s="6">
        <f t="shared" si="1"/>
        <v>0.61040000000000005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153</v>
      </c>
      <c r="B16" t="str">
        <f>IF(R16="","",VLOOKUP($R16,Data!$A$4:$X$2000,Data!$E$2,FALSE))</f>
        <v>A</v>
      </c>
      <c r="C16" t="str">
        <f>IF(R16="","",VLOOKUP($R16,Data!$A$4:$X$2000,Data!$F$2,FALSE))</f>
        <v>GENERAL FUND</v>
      </c>
      <c r="D16" t="str">
        <f>IF(R16="","",VLOOKUP($R16,Data!$A$4:$X$2000,Data!$G$2,FALSE))</f>
        <v>1415</v>
      </c>
      <c r="E16" t="str">
        <f>IF(R16="","",VLOOKUP($R16,Data!$A$4:$X$2000,Data!$H$2,FALSE))</f>
        <v>RECORDS MANAGEMENT</v>
      </c>
      <c r="F16" t="str">
        <f>IF(R16="","",VLOOKUP($R16,Data!$A$4:$X$2000,Data!$I$2,FALSE))</f>
        <v>4000</v>
      </c>
      <c r="G16" t="str">
        <f>IF(R16="","",VLOOKUP($R16,Data!$A$4:$X$2000,Data!$J$2,FALSE))</f>
        <v>CONTRACTUAL EXPENSES</v>
      </c>
      <c r="H16" t="str">
        <f>IF(R16="","",VLOOKUP($R16,Data!$A$4:$X$2000,Data!$K$2,FALSE))</f>
        <v>4232</v>
      </c>
      <c r="I16" t="str">
        <f>IF(R16="","",VLOOKUP($R16,Data!$A$4:$X$2000,Data!$L$2,FALSE))</f>
        <v>LOCAL GOVT REC IMPROVEMENT</v>
      </c>
      <c r="J16" s="10">
        <f>IF(R16="","",VLOOKUP($R16,Data!$A$4:$X$2000,Data!$M$2,FALSE))</f>
        <v>0</v>
      </c>
      <c r="K16" s="10">
        <f>IF(R16="","",VLOOKUP($R16,Data!$A$4:$X$2000,Data!$Q$2,FALSE)+VLOOKUP($R16,Data!$A$4:$X$2000,Data!$O$2,FALSE))</f>
        <v>22885.69</v>
      </c>
      <c r="L16" s="10">
        <f t="shared" si="0"/>
        <v>-22885.69</v>
      </c>
      <c r="M16" s="6">
        <f t="shared" si="1"/>
        <v>0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160</v>
      </c>
      <c r="B17" t="str">
        <f>IF(R17="","",VLOOKUP($R17,Data!$A$4:$X$2000,Data!$E$2,FALSE))</f>
        <v>A</v>
      </c>
      <c r="C17" t="str">
        <f>IF(R17="","",VLOOKUP($R17,Data!$A$4:$X$2000,Data!$F$2,FALSE))</f>
        <v>GENERAL FUND</v>
      </c>
      <c r="D17" t="str">
        <f>IF(R17="","",VLOOKUP($R17,Data!$A$4:$X$2000,Data!$G$2,FALSE))</f>
        <v>1420</v>
      </c>
      <c r="E17" t="str">
        <f>IF(R17="","",VLOOKUP($R17,Data!$A$4:$X$2000,Data!$H$2,FALSE))</f>
        <v>COUNTY ATTORNEY</v>
      </c>
      <c r="F17" t="str">
        <f>IF(R17="","",VLOOKUP($R17,Data!$A$4:$X$2000,Data!$I$2,FALSE))</f>
        <v>4000</v>
      </c>
      <c r="G17" t="str">
        <f>IF(R17="","",VLOOKUP($R17,Data!$A$4:$X$2000,Data!$J$2,FALSE))</f>
        <v>CONTRACTUAL EXPENSES</v>
      </c>
      <c r="H17" t="str">
        <f>IF(R17="","",VLOOKUP($R17,Data!$A$4:$X$2000,Data!$K$2,FALSE))</f>
        <v>4673</v>
      </c>
      <c r="I17" t="str">
        <f>IF(R17="","",VLOOKUP($R17,Data!$A$4:$X$2000,Data!$L$2,FALSE))</f>
        <v>LEGAL FEES</v>
      </c>
      <c r="J17" s="10">
        <f>IF(R17="","",VLOOKUP($R17,Data!$A$4:$X$2000,Data!$M$2,FALSE))</f>
        <v>10000</v>
      </c>
      <c r="K17" s="10">
        <f>IF(R17="","",VLOOKUP($R17,Data!$A$4:$X$2000,Data!$Q$2,FALSE)+VLOOKUP($R17,Data!$A$4:$X$2000,Data!$O$2,FALSE))</f>
        <v>39338.089999999997</v>
      </c>
      <c r="L17" s="10">
        <f t="shared" si="0"/>
        <v>-29338.089999999997</v>
      </c>
      <c r="M17" s="6">
        <f t="shared" si="1"/>
        <v>3.9338000000000002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57</v>
      </c>
      <c r="B18" t="str">
        <f>IF(R18="","",VLOOKUP($R18,Data!$A$4:$X$2000,Data!$E$2,FALSE))</f>
        <v>A</v>
      </c>
      <c r="C18" t="str">
        <f>IF(R18="","",VLOOKUP($R18,Data!$A$4:$X$2000,Data!$F$2,FALSE))</f>
        <v>GENERAL FUND</v>
      </c>
      <c r="D18" t="str">
        <f>IF(R18="","",VLOOKUP($R18,Data!$A$4:$X$2000,Data!$G$2,FALSE))</f>
        <v>1420</v>
      </c>
      <c r="E18" t="str">
        <f>IF(R18="","",VLOOKUP($R18,Data!$A$4:$X$2000,Data!$H$2,FALSE))</f>
        <v>COUNTY ATTORNEY</v>
      </c>
      <c r="F18" t="str">
        <f>IF(R18="","",VLOOKUP($R18,Data!$A$4:$X$2000,Data!$I$2,FALSE))</f>
        <v>4000</v>
      </c>
      <c r="G18" t="str">
        <f>IF(R18="","",VLOOKUP($R18,Data!$A$4:$X$2000,Data!$J$2,FALSE))</f>
        <v>CONTRACTUAL EXPENSES</v>
      </c>
      <c r="H18" t="str">
        <f>IF(R18="","",VLOOKUP($R18,Data!$A$4:$X$2000,Data!$K$2,FALSE))</f>
        <v>4674</v>
      </c>
      <c r="I18" t="str">
        <f>IF(R18="","",VLOOKUP($R18,Data!$A$4:$X$2000,Data!$L$2,FALSE))</f>
        <v>LABOR ARBITRATION</v>
      </c>
      <c r="J18" s="10">
        <f>IF(R18="","",VLOOKUP($R18,Data!$A$4:$X$2000,Data!$M$2,FALSE))</f>
        <v>20000</v>
      </c>
      <c r="K18" s="10">
        <f>IF(R18="","",VLOOKUP($R18,Data!$A$4:$X$2000,Data!$Q$2,FALSE)+VLOOKUP($R18,Data!$A$4:$X$2000,Data!$O$2,FALSE))</f>
        <v>730.72</v>
      </c>
      <c r="L18" s="10">
        <f t="shared" si="0"/>
        <v>19269.28</v>
      </c>
      <c r="M18" s="6">
        <f t="shared" si="1"/>
        <v>3.6499999999999998E-2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170</v>
      </c>
      <c r="B19" t="str">
        <f>IF(R19="","",VLOOKUP($R19,Data!$A$4:$X$2000,Data!$E$2,FALSE))</f>
        <v>A</v>
      </c>
      <c r="C19" t="str">
        <f>IF(R19="","",VLOOKUP($R19,Data!$A$4:$X$2000,Data!$F$2,FALSE))</f>
        <v>GENERAL FUND</v>
      </c>
      <c r="D19" t="str">
        <f>IF(R19="","",VLOOKUP($R19,Data!$A$4:$X$2000,Data!$G$2,FALSE))</f>
        <v>1430</v>
      </c>
      <c r="E19" t="str">
        <f>IF(R19="","",VLOOKUP($R19,Data!$A$4:$X$2000,Data!$H$2,FALSE))</f>
        <v>PERSONNEL</v>
      </c>
      <c r="F19" t="str">
        <f>IF(R19="","",VLOOKUP($R19,Data!$A$4:$X$2000,Data!$I$2,FALSE))</f>
        <v>1000</v>
      </c>
      <c r="G19" t="str">
        <f>IF(R19="","",VLOOKUP($R19,Data!$A$4:$X$2000,Data!$J$2,FALSE))</f>
        <v>PERSONAL SERVICES</v>
      </c>
      <c r="H19" t="str">
        <f>IF(R19="","",VLOOKUP($R19,Data!$A$4:$X$2000,Data!$K$2,FALSE))</f>
        <v>1002</v>
      </c>
      <c r="I19" t="str">
        <f>IF(R19="","",VLOOKUP($R19,Data!$A$4:$X$2000,Data!$L$2,FALSE))</f>
        <v>PERSONNEL OFFICER</v>
      </c>
      <c r="J19" s="10">
        <f>IF(R19="","",VLOOKUP($R19,Data!$A$4:$X$2000,Data!$M$2,FALSE))</f>
        <v>0</v>
      </c>
      <c r="K19" s="10">
        <f>IF(R19="","",VLOOKUP($R19,Data!$A$4:$X$2000,Data!$Q$2,FALSE)+VLOOKUP($R19,Data!$A$4:$X$2000,Data!$O$2,FALSE))</f>
        <v>56241.54</v>
      </c>
      <c r="L19" s="10">
        <f t="shared" si="0"/>
        <v>-56241.54</v>
      </c>
      <c r="M19" s="6">
        <f t="shared" si="1"/>
        <v>0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22</v>
      </c>
      <c r="B20" t="str">
        <f>IF(R20="","",VLOOKUP($R20,Data!$A$4:$X$2000,Data!$E$2,FALSE))</f>
        <v>A</v>
      </c>
      <c r="C20" t="str">
        <f>IF(R20="","",VLOOKUP($R20,Data!$A$4:$X$2000,Data!$F$2,FALSE))</f>
        <v>GENERAL FUND</v>
      </c>
      <c r="D20" t="str">
        <f>IF(R20="","",VLOOKUP($R20,Data!$A$4:$X$2000,Data!$G$2,FALSE))</f>
        <v>1430</v>
      </c>
      <c r="E20" t="str">
        <f>IF(R20="","",VLOOKUP($R20,Data!$A$4:$X$2000,Data!$H$2,FALSE))</f>
        <v>PERSONNEL</v>
      </c>
      <c r="F20" t="str">
        <f>IF(R20="","",VLOOKUP($R20,Data!$A$4:$X$2000,Data!$I$2,FALSE))</f>
        <v>1000</v>
      </c>
      <c r="G20" t="str">
        <f>IF(R20="","",VLOOKUP($R20,Data!$A$4:$X$2000,Data!$J$2,FALSE))</f>
        <v>PERSONAL SERVICES</v>
      </c>
      <c r="H20" t="str">
        <f>IF(R20="","",VLOOKUP($R20,Data!$A$4:$X$2000,Data!$K$2,FALSE))</f>
        <v>1003</v>
      </c>
      <c r="I20" t="str">
        <f>IF(R20="","",VLOOKUP($R20,Data!$A$4:$X$2000,Data!$L$2,FALSE))</f>
        <v>DEP. DIRECTOR OF PERSONNEL</v>
      </c>
      <c r="J20" s="10">
        <f>IF(R20="","",VLOOKUP($R20,Data!$A$4:$X$2000,Data!$M$2,FALSE))</f>
        <v>60160</v>
      </c>
      <c r="K20" s="10">
        <f>IF(R20="","",VLOOKUP($R20,Data!$A$4:$X$2000,Data!$Q$2,FALSE)+VLOOKUP($R20,Data!$A$4:$X$2000,Data!$O$2,FALSE))</f>
        <v>3918.46</v>
      </c>
      <c r="L20" s="10">
        <f t="shared" si="0"/>
        <v>56241.54</v>
      </c>
      <c r="M20" s="6">
        <f t="shared" si="1"/>
        <v>6.5100000000000005E-2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143</v>
      </c>
      <c r="B21" t="str">
        <f>IF(R21="","",VLOOKUP($R21,Data!$A$4:$X$2000,Data!$E$2,FALSE))</f>
        <v>A</v>
      </c>
      <c r="C21" t="str">
        <f>IF(R21="","",VLOOKUP($R21,Data!$A$4:$X$2000,Data!$F$2,FALSE))</f>
        <v>GENERAL FUND</v>
      </c>
      <c r="D21" t="str">
        <f>IF(R21="","",VLOOKUP($R21,Data!$A$4:$X$2000,Data!$G$2,FALSE))</f>
        <v>1450</v>
      </c>
      <c r="E21" t="str">
        <f>IF(R21="","",VLOOKUP($R21,Data!$A$4:$X$2000,Data!$H$2,FALSE))</f>
        <v>ELECTIONS</v>
      </c>
      <c r="F21" t="str">
        <f>IF(R21="","",VLOOKUP($R21,Data!$A$4:$X$2000,Data!$I$2,FALSE))</f>
        <v>4000</v>
      </c>
      <c r="G21" t="str">
        <f>IF(R21="","",VLOOKUP($R21,Data!$A$4:$X$2000,Data!$J$2,FALSE))</f>
        <v>CONTRACTUAL EXPENSES</v>
      </c>
      <c r="H21" t="str">
        <f>IF(R21="","",VLOOKUP($R21,Data!$A$4:$X$2000,Data!$K$2,FALSE))</f>
        <v>4204</v>
      </c>
      <c r="I21" t="str">
        <f>IF(R21="","",VLOOKUP($R21,Data!$A$4:$X$2000,Data!$L$2,FALSE))</f>
        <v>ELECTION INSPECTORS</v>
      </c>
      <c r="J21" s="10">
        <f>IF(R21="","",VLOOKUP($R21,Data!$A$4:$X$2000,Data!$M$2,FALSE))</f>
        <v>55000</v>
      </c>
      <c r="K21" s="10">
        <f>IF(R21="","",VLOOKUP($R21,Data!$A$4:$X$2000,Data!$Q$2,FALSE)+VLOOKUP($R21,Data!$A$4:$X$2000,Data!$O$2,FALSE))</f>
        <v>74272.5</v>
      </c>
      <c r="L21" s="10">
        <f t="shared" si="0"/>
        <v>-19272.5</v>
      </c>
      <c r="M21" s="6">
        <f t="shared" si="1"/>
        <v>1.3504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124</v>
      </c>
      <c r="B22" t="str">
        <f>IF(R22="","",VLOOKUP($R22,Data!$A$4:$X$2000,Data!$E$2,FALSE))</f>
        <v>A</v>
      </c>
      <c r="C22" t="str">
        <f>IF(R22="","",VLOOKUP($R22,Data!$A$4:$X$2000,Data!$F$2,FALSE))</f>
        <v>GENERAL FUND</v>
      </c>
      <c r="D22" t="str">
        <f>IF(R22="","",VLOOKUP($R22,Data!$A$4:$X$2000,Data!$G$2,FALSE))</f>
        <v>1450</v>
      </c>
      <c r="E22" t="str">
        <f>IF(R22="","",VLOOKUP($R22,Data!$A$4:$X$2000,Data!$H$2,FALSE))</f>
        <v>ELECTIONS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4312</v>
      </c>
      <c r="I22" t="str">
        <f>IF(R22="","",VLOOKUP($R22,Data!$A$4:$X$2000,Data!$L$2,FALSE))</f>
        <v>MACHINE TECHNICIANS</v>
      </c>
      <c r="J22" s="10">
        <f>IF(R22="","",VLOOKUP($R22,Data!$A$4:$X$2000,Data!$M$2,FALSE))</f>
        <v>16000</v>
      </c>
      <c r="K22" s="10">
        <f>IF(R22="","",VLOOKUP($R22,Data!$A$4:$X$2000,Data!$Q$2,FALSE)+VLOOKUP($R22,Data!$A$4:$X$2000,Data!$O$2,FALSE))</f>
        <v>27175</v>
      </c>
      <c r="L22" s="10">
        <f t="shared" si="0"/>
        <v>-11175</v>
      </c>
      <c r="M22" s="6">
        <f t="shared" si="1"/>
        <v>1.6983999999999999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54</v>
      </c>
      <c r="B23" t="str">
        <f>IF(R23="","",VLOOKUP($R23,Data!$A$4:$X$2000,Data!$E$2,FALSE))</f>
        <v>A</v>
      </c>
      <c r="C23" t="str">
        <f>IF(R23="","",VLOOKUP($R23,Data!$A$4:$X$2000,Data!$F$2,FALSE))</f>
        <v>GENERAL FUND</v>
      </c>
      <c r="D23" t="str">
        <f>IF(R23="","",VLOOKUP($R23,Data!$A$4:$X$2000,Data!$G$2,FALSE))</f>
        <v>1490</v>
      </c>
      <c r="E23" t="str">
        <f>IF(R23="","",VLOOKUP($R23,Data!$A$4:$X$2000,Data!$H$2,FALSE))</f>
        <v>PUBLIC WORKS</v>
      </c>
      <c r="F23" t="str">
        <f>IF(R23="","",VLOOKUP($R23,Data!$A$4:$X$2000,Data!$I$2,FALSE))</f>
        <v>1000</v>
      </c>
      <c r="G23" t="str">
        <f>IF(R23="","",VLOOKUP($R23,Data!$A$4:$X$2000,Data!$J$2,FALSE))</f>
        <v>PERSONAL SERVICES</v>
      </c>
      <c r="H23" t="str">
        <f>IF(R23="","",VLOOKUP($R23,Data!$A$4:$X$2000,Data!$K$2,FALSE))</f>
        <v>1002</v>
      </c>
      <c r="I23" t="str">
        <f>IF(R23="","",VLOOKUP($R23,Data!$A$4:$X$2000,Data!$L$2,FALSE))</f>
        <v>DEP COMMISSIONER OPERATIONS</v>
      </c>
      <c r="J23" s="10">
        <f>IF(R23="","",VLOOKUP($R23,Data!$A$4:$X$2000,Data!$M$2,FALSE))</f>
        <v>19890</v>
      </c>
      <c r="K23" s="10">
        <f>IF(R23="","",VLOOKUP($R23,Data!$A$4:$X$2000,Data!$Q$2,FALSE)+VLOOKUP($R23,Data!$A$4:$X$2000,Data!$O$2,FALSE))</f>
        <v>0</v>
      </c>
      <c r="L23" s="10">
        <f t="shared" si="0"/>
        <v>19890</v>
      </c>
      <c r="M23" s="6">
        <f t="shared" si="1"/>
        <v>0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89</v>
      </c>
      <c r="B24" t="str">
        <f>IF(R24="","",VLOOKUP($R24,Data!$A$4:$X$2000,Data!$E$2,FALSE))</f>
        <v>A</v>
      </c>
      <c r="C24" t="str">
        <f>IF(R24="","",VLOOKUP($R24,Data!$A$4:$X$2000,Data!$F$2,FALSE))</f>
        <v>GENERAL FUND</v>
      </c>
      <c r="D24" t="str">
        <f>IF(R24="","",VLOOKUP($R24,Data!$A$4:$X$2000,Data!$G$2,FALSE))</f>
        <v>1490</v>
      </c>
      <c r="E24" t="str">
        <f>IF(R24="","",VLOOKUP($R24,Data!$A$4:$X$2000,Data!$H$2,FALSE))</f>
        <v>PUBLIC WORKS</v>
      </c>
      <c r="F24" t="str">
        <f>IF(R24="","",VLOOKUP($R24,Data!$A$4:$X$2000,Data!$I$2,FALSE))</f>
        <v>1000</v>
      </c>
      <c r="G24" t="str">
        <f>IF(R24="","",VLOOKUP($R24,Data!$A$4:$X$2000,Data!$J$2,FALSE))</f>
        <v>PERSONAL SERVICES</v>
      </c>
      <c r="H24" t="str">
        <f>IF(R24="","",VLOOKUP($R24,Data!$A$4:$X$2000,Data!$K$2,FALSE))</f>
        <v>1004</v>
      </c>
      <c r="I24" t="str">
        <f>IF(R24="","",VLOOKUP($R24,Data!$A$4:$X$2000,Data!$L$2,FALSE))</f>
        <v>DEPUTY COMMISSIONER ADMIN.</v>
      </c>
      <c r="J24" s="10">
        <f>IF(R24="","",VLOOKUP($R24,Data!$A$4:$X$2000,Data!$M$2,FALSE))</f>
        <v>32000</v>
      </c>
      <c r="K24" s="10">
        <f>IF(R24="","",VLOOKUP($R24,Data!$A$4:$X$2000,Data!$Q$2,FALSE)+VLOOKUP($R24,Data!$A$4:$X$2000,Data!$O$2,FALSE))</f>
        <v>20065.5</v>
      </c>
      <c r="L24" s="10">
        <f t="shared" si="0"/>
        <v>11934.5</v>
      </c>
      <c r="M24" s="6">
        <f t="shared" si="1"/>
        <v>0.627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59</v>
      </c>
      <c r="B25" t="str">
        <f>IF(R25="","",VLOOKUP($R25,Data!$A$4:$X$2000,Data!$E$2,FALSE))</f>
        <v>A</v>
      </c>
      <c r="C25" t="str">
        <f>IF(R25="","",VLOOKUP($R25,Data!$A$4:$X$2000,Data!$F$2,FALSE))</f>
        <v>GENERAL FUND</v>
      </c>
      <c r="D25" t="str">
        <f>IF(R25="","",VLOOKUP($R25,Data!$A$4:$X$2000,Data!$G$2,FALSE))</f>
        <v>1490</v>
      </c>
      <c r="E25" t="str">
        <f>IF(R25="","",VLOOKUP($R25,Data!$A$4:$X$2000,Data!$H$2,FALSE))</f>
        <v>PUBLIC WORKS</v>
      </c>
      <c r="F25" t="str">
        <f>IF(R25="","",VLOOKUP($R25,Data!$A$4:$X$2000,Data!$I$2,FALSE))</f>
        <v>1000</v>
      </c>
      <c r="G25" t="str">
        <f>IF(R25="","",VLOOKUP($R25,Data!$A$4:$X$2000,Data!$J$2,FALSE))</f>
        <v>PERSONAL SERVICES</v>
      </c>
      <c r="H25" t="str">
        <f>IF(R25="","",VLOOKUP($R25,Data!$A$4:$X$2000,Data!$K$2,FALSE))</f>
        <v>1006</v>
      </c>
      <c r="I25" t="str">
        <f>IF(R25="","",VLOOKUP($R25,Data!$A$4:$X$2000,Data!$L$2,FALSE))</f>
        <v>DEPUTY COMMISSIONER</v>
      </c>
      <c r="J25" s="10">
        <f>IF(R25="","",VLOOKUP($R25,Data!$A$4:$X$2000,Data!$M$2,FALSE))</f>
        <v>63925</v>
      </c>
      <c r="K25" s="10">
        <f>IF(R25="","",VLOOKUP($R25,Data!$A$4:$X$2000,Data!$Q$2,FALSE)+VLOOKUP($R25,Data!$A$4:$X$2000,Data!$O$2,FALSE))</f>
        <v>46124.38</v>
      </c>
      <c r="L25" s="10">
        <f t="shared" si="0"/>
        <v>17800.620000000003</v>
      </c>
      <c r="M25" s="6">
        <f t="shared" si="1"/>
        <v>0.72150000000000003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92</v>
      </c>
      <c r="B26" t="str">
        <f>IF(R26="","",VLOOKUP($R26,Data!$A$4:$X$2000,Data!$E$2,FALSE))</f>
        <v>A</v>
      </c>
      <c r="C26" t="str">
        <f>IF(R26="","",VLOOKUP($R26,Data!$A$4:$X$2000,Data!$F$2,FALSE))</f>
        <v>GENERAL FUND</v>
      </c>
      <c r="D26" t="str">
        <f>IF(R26="","",VLOOKUP($R26,Data!$A$4:$X$2000,Data!$G$2,FALSE))</f>
        <v>1620</v>
      </c>
      <c r="E26" t="str">
        <f>IF(R26="","",VLOOKUP($R26,Data!$A$4:$X$2000,Data!$H$2,FALSE))</f>
        <v>BUILDINGS &amp; GROUNDS</v>
      </c>
      <c r="F26" t="str">
        <f>IF(R26="","",VLOOKUP($R26,Data!$A$4:$X$2000,Data!$I$2,FALSE))</f>
        <v>2000</v>
      </c>
      <c r="G26" t="str">
        <f>IF(R26="","",VLOOKUP($R26,Data!$A$4:$X$2000,Data!$J$2,FALSE))</f>
        <v>EQUIPMENT</v>
      </c>
      <c r="H26" t="str">
        <f>IF(R26="","",VLOOKUP($R26,Data!$A$4:$X$2000,Data!$K$2,FALSE))</f>
        <v>2201</v>
      </c>
      <c r="I26" t="str">
        <f>IF(R26="","",VLOOKUP($R26,Data!$A$4:$X$2000,Data!$L$2,FALSE))</f>
        <v>EQUIPMENT</v>
      </c>
      <c r="J26" s="10">
        <f>IF(R26="","",VLOOKUP($R26,Data!$A$4:$X$2000,Data!$M$2,FALSE))</f>
        <v>23000</v>
      </c>
      <c r="K26" s="10">
        <f>IF(R26="","",VLOOKUP($R26,Data!$A$4:$X$2000,Data!$Q$2,FALSE)+VLOOKUP($R26,Data!$A$4:$X$2000,Data!$O$2,FALSE))</f>
        <v>11149.51</v>
      </c>
      <c r="L26" s="10">
        <f t="shared" si="0"/>
        <v>11850.49</v>
      </c>
      <c r="M26" s="6">
        <f t="shared" si="1"/>
        <v>0.48480000000000001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19</v>
      </c>
      <c r="B27" t="str">
        <f>IF(R27="","",VLOOKUP($R27,Data!$A$4:$X$2000,Data!$E$2,FALSE))</f>
        <v>A</v>
      </c>
      <c r="C27" t="str">
        <f>IF(R27="","",VLOOKUP($R27,Data!$A$4:$X$2000,Data!$F$2,FALSE))</f>
        <v>GENERAL FUND</v>
      </c>
      <c r="D27" t="str">
        <f>IF(R27="","",VLOOKUP($R27,Data!$A$4:$X$2000,Data!$G$2,FALSE))</f>
        <v>1620</v>
      </c>
      <c r="E27" t="str">
        <f>IF(R27="","",VLOOKUP($R27,Data!$A$4:$X$2000,Data!$H$2,FALSE))</f>
        <v>BUILDINGS &amp; GROUNDS</v>
      </c>
      <c r="F27" t="str">
        <f>IF(R27="","",VLOOKUP($R27,Data!$A$4:$X$2000,Data!$I$2,FALSE))</f>
        <v>2000</v>
      </c>
      <c r="G27" t="str">
        <f>IF(R27="","",VLOOKUP($R27,Data!$A$4:$X$2000,Data!$J$2,FALSE))</f>
        <v>EQUIPMENT</v>
      </c>
      <c r="H27" t="str">
        <f>IF(R27="","",VLOOKUP($R27,Data!$A$4:$X$2000,Data!$K$2,FALSE))</f>
        <v>2960</v>
      </c>
      <c r="I27" t="str">
        <f>IF(R27="","",VLOOKUP($R27,Data!$A$4:$X$2000,Data!$L$2,FALSE))</f>
        <v>COUNTY OFFICE ANNEX</v>
      </c>
      <c r="J27" s="10">
        <f>IF(R27="","",VLOOKUP($R27,Data!$A$4:$X$2000,Data!$M$2,FALSE))</f>
        <v>65000</v>
      </c>
      <c r="K27" s="10">
        <f>IF(R27="","",VLOOKUP($R27,Data!$A$4:$X$2000,Data!$Q$2,FALSE)+VLOOKUP($R27,Data!$A$4:$X$2000,Data!$O$2,FALSE))</f>
        <v>0</v>
      </c>
      <c r="L27" s="10">
        <f t="shared" si="0"/>
        <v>65000</v>
      </c>
      <c r="M27" s="6">
        <f t="shared" si="1"/>
        <v>0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84</v>
      </c>
      <c r="B28" t="str">
        <f>IF(R28="","",VLOOKUP($R28,Data!$A$4:$X$2000,Data!$E$2,FALSE))</f>
        <v>A</v>
      </c>
      <c r="C28" t="str">
        <f>IF(R28="","",VLOOKUP($R28,Data!$A$4:$X$2000,Data!$F$2,FALSE))</f>
        <v>GENERAL FUND</v>
      </c>
      <c r="D28" t="str">
        <f>IF(R28="","",VLOOKUP($R28,Data!$A$4:$X$2000,Data!$G$2,FALSE))</f>
        <v>1620</v>
      </c>
      <c r="E28" t="str">
        <f>IF(R28="","",VLOOKUP($R28,Data!$A$4:$X$2000,Data!$H$2,FALSE))</f>
        <v>BUILDINGS &amp; GROUNDS</v>
      </c>
      <c r="F28" t="str">
        <f>IF(R28="","",VLOOKUP($R28,Data!$A$4:$X$2000,Data!$I$2,FALSE))</f>
        <v>4000</v>
      </c>
      <c r="G28" t="str">
        <f>IF(R28="","",VLOOKUP($R28,Data!$A$4:$X$2000,Data!$J$2,FALSE))</f>
        <v>CONTRACTUAL EXPENSES</v>
      </c>
      <c r="H28" t="str">
        <f>IF(R28="","",VLOOKUP($R28,Data!$A$4:$X$2000,Data!$K$2,FALSE))</f>
        <v>4402</v>
      </c>
      <c r="I28" t="str">
        <f>IF(R28="","",VLOOKUP($R28,Data!$A$4:$X$2000,Data!$L$2,FALSE))</f>
        <v>ELECTRICITY</v>
      </c>
      <c r="J28" s="10">
        <f>IF(R28="","",VLOOKUP($R28,Data!$A$4:$X$2000,Data!$M$2,FALSE))</f>
        <v>270000</v>
      </c>
      <c r="K28" s="10">
        <f>IF(R28="","",VLOOKUP($R28,Data!$A$4:$X$2000,Data!$Q$2,FALSE)+VLOOKUP($R28,Data!$A$4:$X$2000,Data!$O$2,FALSE))</f>
        <v>257166.94</v>
      </c>
      <c r="L28" s="10">
        <f t="shared" si="0"/>
        <v>12833.059999999998</v>
      </c>
      <c r="M28" s="6">
        <f t="shared" si="1"/>
        <v>0.95250000000000001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86</v>
      </c>
      <c r="B29" t="str">
        <f>IF(R29="","",VLOOKUP($R29,Data!$A$4:$X$2000,Data!$E$2,FALSE))</f>
        <v>A</v>
      </c>
      <c r="C29" t="str">
        <f>IF(R29="","",VLOOKUP($R29,Data!$A$4:$X$2000,Data!$F$2,FALSE))</f>
        <v>GENERAL FUND</v>
      </c>
      <c r="D29" t="str">
        <f>IF(R29="","",VLOOKUP($R29,Data!$A$4:$X$2000,Data!$G$2,FALSE))</f>
        <v>1620</v>
      </c>
      <c r="E29" t="str">
        <f>IF(R29="","",VLOOKUP($R29,Data!$A$4:$X$2000,Data!$H$2,FALSE))</f>
        <v>BUILDINGS &amp; GROUNDS</v>
      </c>
      <c r="F29" t="str">
        <f>IF(R29="","",VLOOKUP($R29,Data!$A$4:$X$2000,Data!$I$2,FALSE))</f>
        <v>4000</v>
      </c>
      <c r="G29" t="str">
        <f>IF(R29="","",VLOOKUP($R29,Data!$A$4:$X$2000,Data!$J$2,FALSE))</f>
        <v>CONTRACTUAL EXPENSES</v>
      </c>
      <c r="H29" t="str">
        <f>IF(R29="","",VLOOKUP($R29,Data!$A$4:$X$2000,Data!$K$2,FALSE))</f>
        <v>4403</v>
      </c>
      <c r="I29" t="str">
        <f>IF(R29="","",VLOOKUP($R29,Data!$A$4:$X$2000,Data!$L$2,FALSE))</f>
        <v>WATER &amp; SEWER CHARGES</v>
      </c>
      <c r="J29" s="10">
        <f>IF(R29="","",VLOOKUP($R29,Data!$A$4:$X$2000,Data!$M$2,FALSE))</f>
        <v>95000</v>
      </c>
      <c r="K29" s="10">
        <f>IF(R29="","",VLOOKUP($R29,Data!$A$4:$X$2000,Data!$Q$2,FALSE)+VLOOKUP($R29,Data!$A$4:$X$2000,Data!$O$2,FALSE))</f>
        <v>82299.22</v>
      </c>
      <c r="L29" s="10">
        <f t="shared" si="0"/>
        <v>12700.779999999999</v>
      </c>
      <c r="M29" s="6">
        <f t="shared" si="1"/>
        <v>0.86629999999999996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77</v>
      </c>
      <c r="B30" t="str">
        <f>IF(R30="","",VLOOKUP($R30,Data!$A$4:$X$2000,Data!$E$2,FALSE))</f>
        <v>A</v>
      </c>
      <c r="C30" t="str">
        <f>IF(R30="","",VLOOKUP($R30,Data!$A$4:$X$2000,Data!$F$2,FALSE))</f>
        <v>GENERAL FUND</v>
      </c>
      <c r="D30" t="str">
        <f>IF(R30="","",VLOOKUP($R30,Data!$A$4:$X$2000,Data!$G$2,FALSE))</f>
        <v>1620</v>
      </c>
      <c r="E30" t="str">
        <f>IF(R30="","",VLOOKUP($R30,Data!$A$4:$X$2000,Data!$H$2,FALSE))</f>
        <v>BUILDINGS &amp; GROUNDS</v>
      </c>
      <c r="F30" t="str">
        <f>IF(R30="","",VLOOKUP($R30,Data!$A$4:$X$2000,Data!$I$2,FALSE))</f>
        <v>4000</v>
      </c>
      <c r="G30" t="str">
        <f>IF(R30="","",VLOOKUP($R30,Data!$A$4:$X$2000,Data!$J$2,FALSE))</f>
        <v>CONTRACTUAL EXPENSES</v>
      </c>
      <c r="H30" t="str">
        <f>IF(R30="","",VLOOKUP($R30,Data!$A$4:$X$2000,Data!$K$2,FALSE))</f>
        <v>4520</v>
      </c>
      <c r="I30" t="str">
        <f>IF(R30="","",VLOOKUP($R30,Data!$A$4:$X$2000,Data!$L$2,FALSE))</f>
        <v>BUILDING IMPROVEMENTS</v>
      </c>
      <c r="J30" s="10">
        <f>IF(R30="","",VLOOKUP($R30,Data!$A$4:$X$2000,Data!$M$2,FALSE))</f>
        <v>102825</v>
      </c>
      <c r="K30" s="10">
        <f>IF(R30="","",VLOOKUP($R30,Data!$A$4:$X$2000,Data!$Q$2,FALSE)+VLOOKUP($R30,Data!$A$4:$X$2000,Data!$O$2,FALSE))</f>
        <v>88219.03</v>
      </c>
      <c r="L30" s="10">
        <f t="shared" si="0"/>
        <v>14605.970000000001</v>
      </c>
      <c r="M30" s="6">
        <f t="shared" si="1"/>
        <v>0.85799999999999998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91</v>
      </c>
      <c r="B31" t="str">
        <f>IF(R31="","",VLOOKUP($R31,Data!$A$4:$X$2000,Data!$E$2,FALSE))</f>
        <v>A</v>
      </c>
      <c r="C31" t="str">
        <f>IF(R31="","",VLOOKUP($R31,Data!$A$4:$X$2000,Data!$F$2,FALSE))</f>
        <v>GENERAL FUND</v>
      </c>
      <c r="D31" t="str">
        <f>IF(R31="","",VLOOKUP($R31,Data!$A$4:$X$2000,Data!$G$2,FALSE))</f>
        <v>1620</v>
      </c>
      <c r="E31" t="str">
        <f>IF(R31="","",VLOOKUP($R31,Data!$A$4:$X$2000,Data!$H$2,FALSE))</f>
        <v>BUILDINGS &amp; GROUNDS</v>
      </c>
      <c r="F31" t="str">
        <f>IF(R31="","",VLOOKUP($R31,Data!$A$4:$X$2000,Data!$I$2,FALSE))</f>
        <v>4000</v>
      </c>
      <c r="G31" t="str">
        <f>IF(R31="","",VLOOKUP($R31,Data!$A$4:$X$2000,Data!$J$2,FALSE))</f>
        <v>CONTRACTUAL EXPENSES</v>
      </c>
      <c r="H31" t="str">
        <f>IF(R31="","",VLOOKUP($R31,Data!$A$4:$X$2000,Data!$K$2,FALSE))</f>
        <v>4539</v>
      </c>
      <c r="I31" t="str">
        <f>IF(R31="","",VLOOKUP($R31,Data!$A$4:$X$2000,Data!$L$2,FALSE))</f>
        <v>PARKING LOT MAINTENANCE</v>
      </c>
      <c r="J31" s="10">
        <f>IF(R31="","",VLOOKUP($R31,Data!$A$4:$X$2000,Data!$M$2,FALSE))</f>
        <v>20000</v>
      </c>
      <c r="K31" s="10">
        <f>IF(R31="","",VLOOKUP($R31,Data!$A$4:$X$2000,Data!$Q$2,FALSE)+VLOOKUP($R31,Data!$A$4:$X$2000,Data!$O$2,FALSE))</f>
        <v>8144.62</v>
      </c>
      <c r="L31" s="10">
        <f t="shared" si="0"/>
        <v>11855.380000000001</v>
      </c>
      <c r="M31" s="6">
        <f t="shared" si="1"/>
        <v>0.40720000000000001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97</v>
      </c>
      <c r="B32" t="str">
        <f>IF(R32="","",VLOOKUP($R32,Data!$A$4:$X$2000,Data!$E$2,FALSE))</f>
        <v>A</v>
      </c>
      <c r="C32" t="str">
        <f>IF(R32="","",VLOOKUP($R32,Data!$A$4:$X$2000,Data!$F$2,FALSE))</f>
        <v>GENERAL FUND</v>
      </c>
      <c r="D32" t="str">
        <f>IF(R32="","",VLOOKUP($R32,Data!$A$4:$X$2000,Data!$G$2,FALSE))</f>
        <v>1620</v>
      </c>
      <c r="E32" t="str">
        <f>IF(R32="","",VLOOKUP($R32,Data!$A$4:$X$2000,Data!$H$2,FALSE))</f>
        <v>BUILDINGS &amp; GROUNDS</v>
      </c>
      <c r="F32" t="str">
        <f>IF(R32="","",VLOOKUP($R32,Data!$A$4:$X$2000,Data!$I$2,FALSE))</f>
        <v>4000</v>
      </c>
      <c r="G32" t="str">
        <f>IF(R32="","",VLOOKUP($R32,Data!$A$4:$X$2000,Data!$J$2,FALSE))</f>
        <v>CONTRACTUAL EXPENSES</v>
      </c>
      <c r="H32" t="str">
        <f>IF(R32="","",VLOOKUP($R32,Data!$A$4:$X$2000,Data!$K$2,FALSE))</f>
        <v>4599</v>
      </c>
      <c r="I32" t="str">
        <f>IF(R32="","",VLOOKUP($R32,Data!$A$4:$X$2000,Data!$L$2,FALSE))</f>
        <v>REPAIRS AND MAINTENANCE</v>
      </c>
      <c r="J32" s="10">
        <f>IF(R32="","",VLOOKUP($R32,Data!$A$4:$X$2000,Data!$M$2,FALSE))</f>
        <v>40000</v>
      </c>
      <c r="K32" s="10">
        <f>IF(R32="","",VLOOKUP($R32,Data!$A$4:$X$2000,Data!$Q$2,FALSE)+VLOOKUP($R32,Data!$A$4:$X$2000,Data!$O$2,FALSE))</f>
        <v>28479.54</v>
      </c>
      <c r="L32" s="10">
        <f t="shared" si="0"/>
        <v>11520.46</v>
      </c>
      <c r="M32" s="6">
        <f t="shared" si="1"/>
        <v>0.71199999999999997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177</v>
      </c>
      <c r="B33" t="str">
        <f>IF(R33="","",VLOOKUP($R33,Data!$A$4:$X$2000,Data!$E$2,FALSE))</f>
        <v>A</v>
      </c>
      <c r="C33" t="str">
        <f>IF(R33="","",VLOOKUP($R33,Data!$A$4:$X$2000,Data!$F$2,FALSE))</f>
        <v>GENERAL FUND</v>
      </c>
      <c r="D33" t="str">
        <f>IF(R33="","",VLOOKUP($R33,Data!$A$4:$X$2000,Data!$G$2,FALSE))</f>
        <v>1620</v>
      </c>
      <c r="E33" t="str">
        <f>IF(R33="","",VLOOKUP($R33,Data!$A$4:$X$2000,Data!$H$2,FALSE))</f>
        <v>BUILDINGS &amp; GROUNDS</v>
      </c>
      <c r="F33" t="str">
        <f>IF(R33="","",VLOOKUP($R33,Data!$A$4:$X$2000,Data!$I$2,FALSE))</f>
        <v>4000</v>
      </c>
      <c r="G33" t="str">
        <f>IF(R33="","",VLOOKUP($R33,Data!$A$4:$X$2000,Data!$J$2,FALSE))</f>
        <v>CONTRACTUAL EXPENSES</v>
      </c>
      <c r="H33" t="str">
        <f>IF(R33="","",VLOOKUP($R33,Data!$A$4:$X$2000,Data!$K$2,FALSE))</f>
        <v>4604</v>
      </c>
      <c r="I33" t="str">
        <f>IF(R33="","",VLOOKUP($R33,Data!$A$4:$X$2000,Data!$L$2,FALSE))</f>
        <v>COURTHOUSE REPAIRS &amp; MAINT.</v>
      </c>
      <c r="J33" s="10">
        <f>IF(R33="","",VLOOKUP($R33,Data!$A$4:$X$2000,Data!$M$2,FALSE))</f>
        <v>75000</v>
      </c>
      <c r="K33" s="10">
        <f>IF(R33="","",VLOOKUP($R33,Data!$A$4:$X$2000,Data!$Q$2,FALSE)+VLOOKUP($R33,Data!$A$4:$X$2000,Data!$O$2,FALSE))</f>
        <v>144811.22</v>
      </c>
      <c r="L33" s="10">
        <f t="shared" si="0"/>
        <v>-69811.22</v>
      </c>
      <c r="M33" s="6">
        <f t="shared" si="1"/>
        <v>1.9308000000000001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58</v>
      </c>
      <c r="B34" t="str">
        <f>IF(R34="","",VLOOKUP($R34,Data!$A$4:$X$2000,Data!$E$2,FALSE))</f>
        <v>A</v>
      </c>
      <c r="C34" t="str">
        <f>IF(R34="","",VLOOKUP($R34,Data!$A$4:$X$2000,Data!$F$2,FALSE))</f>
        <v>GENERAL FUND</v>
      </c>
      <c r="D34" t="str">
        <f>IF(R34="","",VLOOKUP($R34,Data!$A$4:$X$2000,Data!$G$2,FALSE))</f>
        <v>1620</v>
      </c>
      <c r="E34" t="str">
        <f>IF(R34="","",VLOOKUP($R34,Data!$A$4:$X$2000,Data!$H$2,FALSE))</f>
        <v>BUILDINGS &amp; GROUNDS</v>
      </c>
      <c r="F34" t="str">
        <f>IF(R34="","",VLOOKUP($R34,Data!$A$4:$X$2000,Data!$I$2,FALSE))</f>
        <v>4000</v>
      </c>
      <c r="G34" t="str">
        <f>IF(R34="","",VLOOKUP($R34,Data!$A$4:$X$2000,Data!$J$2,FALSE))</f>
        <v>CONTRACTUAL EXPENSES</v>
      </c>
      <c r="H34" t="str">
        <f>IF(R34="","",VLOOKUP($R34,Data!$A$4:$X$2000,Data!$K$2,FALSE))</f>
        <v>4786</v>
      </c>
      <c r="I34" t="str">
        <f>IF(R34="","",VLOOKUP($R34,Data!$A$4:$X$2000,Data!$L$2,FALSE))</f>
        <v>TEMPORARY OFFICES EXPENSES</v>
      </c>
      <c r="J34" s="10">
        <f>IF(R34="","",VLOOKUP($R34,Data!$A$4:$X$2000,Data!$M$2,FALSE))</f>
        <v>18000</v>
      </c>
      <c r="K34" s="10">
        <f>IF(R34="","",VLOOKUP($R34,Data!$A$4:$X$2000,Data!$Q$2,FALSE)+VLOOKUP($R34,Data!$A$4:$X$2000,Data!$O$2,FALSE))</f>
        <v>0</v>
      </c>
      <c r="L34" s="10">
        <f t="shared" si="0"/>
        <v>18000</v>
      </c>
      <c r="M34" s="6">
        <f t="shared" si="1"/>
        <v>0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23</v>
      </c>
      <c r="B35" t="str">
        <f>IF(R35="","",VLOOKUP($R35,Data!$A$4:$X$2000,Data!$E$2,FALSE))</f>
        <v>A</v>
      </c>
      <c r="C35" t="str">
        <f>IF(R35="","",VLOOKUP($R35,Data!$A$4:$X$2000,Data!$F$2,FALSE))</f>
        <v>GENERAL FUND</v>
      </c>
      <c r="D35" t="str">
        <f>IF(R35="","",VLOOKUP($R35,Data!$A$4:$X$2000,Data!$G$2,FALSE))</f>
        <v>1620</v>
      </c>
      <c r="E35" t="str">
        <f>IF(R35="","",VLOOKUP($R35,Data!$A$4:$X$2000,Data!$H$2,FALSE))</f>
        <v>BUILDINGS &amp; GROUNDS</v>
      </c>
      <c r="F35" t="str">
        <f>IF(R35="","",VLOOKUP($R35,Data!$A$4:$X$2000,Data!$I$2,FALSE))</f>
        <v>4000</v>
      </c>
      <c r="G35" t="str">
        <f>IF(R35="","",VLOOKUP($R35,Data!$A$4:$X$2000,Data!$J$2,FALSE))</f>
        <v>CONTRACTUAL EXPENSES</v>
      </c>
      <c r="H35" t="str">
        <f>IF(R35="","",VLOOKUP($R35,Data!$A$4:$X$2000,Data!$K$2,FALSE))</f>
        <v>4799</v>
      </c>
      <c r="I35" t="str">
        <f>IF(R35="","",VLOOKUP($R35,Data!$A$4:$X$2000,Data!$L$2,FALSE))</f>
        <v>RECONSTRUCT/REEQUIP COSTS</v>
      </c>
      <c r="J35" s="10">
        <f>IF(R35="","",VLOOKUP($R35,Data!$A$4:$X$2000,Data!$M$2,FALSE))</f>
        <v>282000</v>
      </c>
      <c r="K35" s="10">
        <f>IF(R35="","",VLOOKUP($R35,Data!$A$4:$X$2000,Data!$Q$2,FALSE)+VLOOKUP($R35,Data!$A$4:$X$2000,Data!$O$2,FALSE))</f>
        <v>231658.97</v>
      </c>
      <c r="L35" s="10">
        <f t="shared" si="0"/>
        <v>50341.03</v>
      </c>
      <c r="M35" s="6">
        <f t="shared" si="1"/>
        <v>0.82150000000000001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74</v>
      </c>
      <c r="B36" t="str">
        <f>IF(R36="","",VLOOKUP($R36,Data!$A$4:$X$2000,Data!$E$2,FALSE))</f>
        <v>A</v>
      </c>
      <c r="C36" t="str">
        <f>IF(R36="","",VLOOKUP($R36,Data!$A$4:$X$2000,Data!$F$2,FALSE))</f>
        <v>GENERAL FUND</v>
      </c>
      <c r="D36" t="str">
        <f>IF(R36="","",VLOOKUP($R36,Data!$A$4:$X$2000,Data!$G$2,FALSE))</f>
        <v>1680</v>
      </c>
      <c r="E36" t="str">
        <f>IF(R36="","",VLOOKUP($R36,Data!$A$4:$X$2000,Data!$H$2,FALSE))</f>
        <v>INFORMATION TECHNOLOGY</v>
      </c>
      <c r="F36" t="str">
        <f>IF(R36="","",VLOOKUP($R36,Data!$A$4:$X$2000,Data!$I$2,FALSE))</f>
        <v>1000</v>
      </c>
      <c r="G36" t="str">
        <f>IF(R36="","",VLOOKUP($R36,Data!$A$4:$X$2000,Data!$J$2,FALSE))</f>
        <v>PERSONAL SERVICES</v>
      </c>
      <c r="H36" t="str">
        <f>IF(R36="","",VLOOKUP($R36,Data!$A$4:$X$2000,Data!$K$2,FALSE))</f>
        <v>1025</v>
      </c>
      <c r="I36" t="str">
        <f>IF(R36="","",VLOOKUP($R36,Data!$A$4:$X$2000,Data!$L$2,FALSE))</f>
        <v>INFO SYSTEMS SPEC G14</v>
      </c>
      <c r="J36" s="10">
        <f>IF(R36="","",VLOOKUP($R36,Data!$A$4:$X$2000,Data!$M$2,FALSE))</f>
        <v>39153</v>
      </c>
      <c r="K36" s="10">
        <f>IF(R36="","",VLOOKUP($R36,Data!$A$4:$X$2000,Data!$Q$2,FALSE)+VLOOKUP($R36,Data!$A$4:$X$2000,Data!$O$2,FALSE))</f>
        <v>24366.79</v>
      </c>
      <c r="L36" s="10">
        <f t="shared" si="0"/>
        <v>14786.21</v>
      </c>
      <c r="M36" s="6">
        <f t="shared" si="1"/>
        <v>0.62229999999999996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145</v>
      </c>
      <c r="B37" t="str">
        <f>IF(R37="","",VLOOKUP($R37,Data!$A$4:$X$2000,Data!$E$2,FALSE))</f>
        <v>A</v>
      </c>
      <c r="C37" t="str">
        <f>IF(R37="","",VLOOKUP($R37,Data!$A$4:$X$2000,Data!$F$2,FALSE))</f>
        <v>GENERAL FUND</v>
      </c>
      <c r="D37" t="str">
        <f>IF(R37="","",VLOOKUP($R37,Data!$A$4:$X$2000,Data!$G$2,FALSE))</f>
        <v>1680</v>
      </c>
      <c r="E37" t="str">
        <f>IF(R37="","",VLOOKUP($R37,Data!$A$4:$X$2000,Data!$H$2,FALSE))</f>
        <v>INFORMATION TECHNOLOGY</v>
      </c>
      <c r="F37" t="str">
        <f>IF(R37="","",VLOOKUP($R37,Data!$A$4:$X$2000,Data!$I$2,FALSE))</f>
        <v>2000</v>
      </c>
      <c r="G37" t="str">
        <f>IF(R37="","",VLOOKUP($R37,Data!$A$4:$X$2000,Data!$J$2,FALSE))</f>
        <v>EQUIPMENT</v>
      </c>
      <c r="H37" t="str">
        <f>IF(R37="","",VLOOKUP($R37,Data!$A$4:$X$2000,Data!$K$2,FALSE))</f>
        <v>2205</v>
      </c>
      <c r="I37" t="str">
        <f>IF(R37="","",VLOOKUP($R37,Data!$A$4:$X$2000,Data!$L$2,FALSE))</f>
        <v>COMPUTER EQUIPMENT</v>
      </c>
      <c r="J37" s="10">
        <f>IF(R37="","",VLOOKUP($R37,Data!$A$4:$X$2000,Data!$M$2,FALSE))</f>
        <v>3500</v>
      </c>
      <c r="K37" s="10">
        <f>IF(R37="","",VLOOKUP($R37,Data!$A$4:$X$2000,Data!$Q$2,FALSE)+VLOOKUP($R37,Data!$A$4:$X$2000,Data!$O$2,FALSE))</f>
        <v>23209.74</v>
      </c>
      <c r="L37" s="10">
        <f t="shared" si="0"/>
        <v>-19709.740000000002</v>
      </c>
      <c r="M37" s="6">
        <f t="shared" si="1"/>
        <v>6.6314000000000002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144</v>
      </c>
      <c r="B38" t="str">
        <f>IF(R38="","",VLOOKUP($R38,Data!$A$4:$X$2000,Data!$E$2,FALSE))</f>
        <v>A</v>
      </c>
      <c r="C38" t="str">
        <f>IF(R38="","",VLOOKUP($R38,Data!$A$4:$X$2000,Data!$F$2,FALSE))</f>
        <v>GENERAL FUND</v>
      </c>
      <c r="D38" t="str">
        <f>IF(R38="","",VLOOKUP($R38,Data!$A$4:$X$2000,Data!$G$2,FALSE))</f>
        <v>1680</v>
      </c>
      <c r="E38" t="str">
        <f>IF(R38="","",VLOOKUP($R38,Data!$A$4:$X$2000,Data!$H$2,FALSE))</f>
        <v>INFORMATION TECHNOLOGY</v>
      </c>
      <c r="F38" t="str">
        <f>IF(R38="","",VLOOKUP($R38,Data!$A$4:$X$2000,Data!$I$2,FALSE))</f>
        <v>4000</v>
      </c>
      <c r="G38" t="str">
        <f>IF(R38="","",VLOOKUP($R38,Data!$A$4:$X$2000,Data!$J$2,FALSE))</f>
        <v>CONTRACTUAL EXPENSES</v>
      </c>
      <c r="H38" t="str">
        <f>IF(R38="","",VLOOKUP($R38,Data!$A$4:$X$2000,Data!$K$2,FALSE))</f>
        <v>4111</v>
      </c>
      <c r="I38" t="str">
        <f>IF(R38="","",VLOOKUP($R38,Data!$A$4:$X$2000,Data!$L$2,FALSE))</f>
        <v>COMPUTER SUPPLIES</v>
      </c>
      <c r="J38" s="10">
        <f>IF(R38="","",VLOOKUP($R38,Data!$A$4:$X$2000,Data!$M$2,FALSE))</f>
        <v>25000</v>
      </c>
      <c r="K38" s="10">
        <f>IF(R38="","",VLOOKUP($R38,Data!$A$4:$X$2000,Data!$Q$2,FALSE)+VLOOKUP($R38,Data!$A$4:$X$2000,Data!$O$2,FALSE))</f>
        <v>44662.48</v>
      </c>
      <c r="L38" s="10">
        <f t="shared" si="0"/>
        <v>-19662.480000000003</v>
      </c>
      <c r="M38" s="6">
        <f t="shared" si="1"/>
        <v>1.7865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126</v>
      </c>
      <c r="B39" t="str">
        <f>IF(R39="","",VLOOKUP($R39,Data!$A$4:$X$2000,Data!$E$2,FALSE))</f>
        <v>A</v>
      </c>
      <c r="C39" t="str">
        <f>IF(R39="","",VLOOKUP($R39,Data!$A$4:$X$2000,Data!$F$2,FALSE))</f>
        <v>GENERAL FUND</v>
      </c>
      <c r="D39" t="str">
        <f>IF(R39="","",VLOOKUP($R39,Data!$A$4:$X$2000,Data!$G$2,FALSE))</f>
        <v>1680</v>
      </c>
      <c r="E39" t="str">
        <f>IF(R39="","",VLOOKUP($R39,Data!$A$4:$X$2000,Data!$H$2,FALSE))</f>
        <v>INFORMATION TECHNOLOGY</v>
      </c>
      <c r="F39" t="str">
        <f>IF(R39="","",VLOOKUP($R39,Data!$A$4:$X$2000,Data!$I$2,FALSE))</f>
        <v>4000</v>
      </c>
      <c r="G39" t="str">
        <f>IF(R39="","",VLOOKUP($R39,Data!$A$4:$X$2000,Data!$J$2,FALSE))</f>
        <v>CONTRACTUAL EXPENSES</v>
      </c>
      <c r="H39" t="str">
        <f>IF(R39="","",VLOOKUP($R39,Data!$A$4:$X$2000,Data!$K$2,FALSE))</f>
        <v>4112</v>
      </c>
      <c r="I39" t="str">
        <f>IF(R39="","",VLOOKUP($R39,Data!$A$4:$X$2000,Data!$L$2,FALSE))</f>
        <v>SOFTWARE</v>
      </c>
      <c r="J39" s="10">
        <f>IF(R39="","",VLOOKUP($R39,Data!$A$4:$X$2000,Data!$M$2,FALSE))</f>
        <v>5000</v>
      </c>
      <c r="K39" s="10">
        <f>IF(R39="","",VLOOKUP($R39,Data!$A$4:$X$2000,Data!$Q$2,FALSE)+VLOOKUP($R39,Data!$A$4:$X$2000,Data!$O$2,FALSE))</f>
        <v>16261.03</v>
      </c>
      <c r="L39" s="10">
        <f t="shared" si="0"/>
        <v>-11261.03</v>
      </c>
      <c r="M39" s="6">
        <f t="shared" si="1"/>
        <v>3.2522000000000002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61</v>
      </c>
      <c r="B40" t="str">
        <f>IF(R40="","",VLOOKUP($R40,Data!$A$4:$X$2000,Data!$E$2,FALSE))</f>
        <v>A</v>
      </c>
      <c r="C40" t="str">
        <f>IF(R40="","",VLOOKUP($R40,Data!$A$4:$X$2000,Data!$F$2,FALSE))</f>
        <v>GENERAL FUND</v>
      </c>
      <c r="D40" t="str">
        <f>IF(R40="","",VLOOKUP($R40,Data!$A$4:$X$2000,Data!$G$2,FALSE))</f>
        <v>1680</v>
      </c>
      <c r="E40" t="str">
        <f>IF(R40="","",VLOOKUP($R40,Data!$A$4:$X$2000,Data!$H$2,FALSE))</f>
        <v>INFORMATION TECHNOLOGY</v>
      </c>
      <c r="F40" t="str">
        <f>IF(R40="","",VLOOKUP($R40,Data!$A$4:$X$2000,Data!$I$2,FALSE))</f>
        <v>4000</v>
      </c>
      <c r="G40" t="str">
        <f>IF(R40="","",VLOOKUP($R40,Data!$A$4:$X$2000,Data!$J$2,FALSE))</f>
        <v>CONTRACTUAL EXPENSES</v>
      </c>
      <c r="H40" t="str">
        <f>IF(R40="","",VLOOKUP($R40,Data!$A$4:$X$2000,Data!$K$2,FALSE))</f>
        <v>4206</v>
      </c>
      <c r="I40" t="str">
        <f>IF(R40="","",VLOOKUP($R40,Data!$A$4:$X$2000,Data!$L$2,FALSE))</f>
        <v>MAINTENANCE CONTRACTS</v>
      </c>
      <c r="J40" s="10">
        <f>IF(R40="","",VLOOKUP($R40,Data!$A$4:$X$2000,Data!$M$2,FALSE))</f>
        <v>109000</v>
      </c>
      <c r="K40" s="10">
        <f>IF(R40="","",VLOOKUP($R40,Data!$A$4:$X$2000,Data!$Q$2,FALSE)+VLOOKUP($R40,Data!$A$4:$X$2000,Data!$O$2,FALSE))</f>
        <v>91865.21</v>
      </c>
      <c r="L40" s="10">
        <f t="shared" si="0"/>
        <v>17134.789999999994</v>
      </c>
      <c r="M40" s="6">
        <f t="shared" si="1"/>
        <v>0.84279999999999999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152</v>
      </c>
      <c r="B41" t="str">
        <f>IF(R41="","",VLOOKUP($R41,Data!$A$4:$X$2000,Data!$E$2,FALSE))</f>
        <v>A</v>
      </c>
      <c r="C41" t="str">
        <f>IF(R41="","",VLOOKUP($R41,Data!$A$4:$X$2000,Data!$F$2,FALSE))</f>
        <v>GENERAL FUND</v>
      </c>
      <c r="D41" t="str">
        <f>IF(R41="","",VLOOKUP($R41,Data!$A$4:$X$2000,Data!$G$2,FALSE))</f>
        <v>1680</v>
      </c>
      <c r="E41" t="str">
        <f>IF(R41="","",VLOOKUP($R41,Data!$A$4:$X$2000,Data!$H$2,FALSE))</f>
        <v>INFORMATION TECHNOLOGY</v>
      </c>
      <c r="F41" t="str">
        <f>IF(R41="","",VLOOKUP($R41,Data!$A$4:$X$2000,Data!$I$2,FALSE))</f>
        <v>4000</v>
      </c>
      <c r="G41" t="str">
        <f>IF(R41="","",VLOOKUP($R41,Data!$A$4:$X$2000,Data!$J$2,FALSE))</f>
        <v>CONTRACTUAL EXPENSES</v>
      </c>
      <c r="H41" t="str">
        <f>IF(R41="","",VLOOKUP($R41,Data!$A$4:$X$2000,Data!$K$2,FALSE))</f>
        <v>4244</v>
      </c>
      <c r="I41" t="str">
        <f>IF(R41="","",VLOOKUP($R41,Data!$A$4:$X$2000,Data!$L$2,FALSE))</f>
        <v>MISCELLANEOUS CONTRACTS</v>
      </c>
      <c r="J41" s="10">
        <f>IF(R41="","",VLOOKUP($R41,Data!$A$4:$X$2000,Data!$M$2,FALSE))</f>
        <v>0</v>
      </c>
      <c r="K41" s="10">
        <f>IF(R41="","",VLOOKUP($R41,Data!$A$4:$X$2000,Data!$Q$2,FALSE)+VLOOKUP($R41,Data!$A$4:$X$2000,Data!$O$2,FALSE))</f>
        <v>22500</v>
      </c>
      <c r="L41" s="10">
        <f t="shared" si="0"/>
        <v>-22500</v>
      </c>
      <c r="M41" s="6">
        <f t="shared" si="1"/>
        <v>0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146</v>
      </c>
      <c r="B42" t="str">
        <f>IF(R42="","",VLOOKUP($R42,Data!$A$4:$X$2000,Data!$E$2,FALSE))</f>
        <v>A</v>
      </c>
      <c r="C42" t="str">
        <f>IF(R42="","",VLOOKUP($R42,Data!$A$4:$X$2000,Data!$F$2,FALSE))</f>
        <v>GENERAL FUND</v>
      </c>
      <c r="D42" t="str">
        <f>IF(R42="","",VLOOKUP($R42,Data!$A$4:$X$2000,Data!$G$2,FALSE))</f>
        <v>1910</v>
      </c>
      <c r="E42" t="str">
        <f>IF(R42="","",VLOOKUP($R42,Data!$A$4:$X$2000,Data!$H$2,FALSE))</f>
        <v>SPECIAL ITEMS - INSURANCE</v>
      </c>
      <c r="F42" t="str">
        <f>IF(R42="","",VLOOKUP($R42,Data!$A$4:$X$2000,Data!$I$2,FALSE))</f>
        <v>4000</v>
      </c>
      <c r="G42" t="str">
        <f>IF(R42="","",VLOOKUP($R42,Data!$A$4:$X$2000,Data!$J$2,FALSE))</f>
        <v>CONTRACTUAL EXPENSES</v>
      </c>
      <c r="H42" t="str">
        <f>IF(R42="","",VLOOKUP($R42,Data!$A$4:$X$2000,Data!$K$2,FALSE))</f>
        <v>4205</v>
      </c>
      <c r="I42" t="str">
        <f>IF(R42="","",VLOOKUP($R42,Data!$A$4:$X$2000,Data!$L$2,FALSE))</f>
        <v>INSURANCE</v>
      </c>
      <c r="J42" s="10">
        <f>IF(R42="","",VLOOKUP($R42,Data!$A$4:$X$2000,Data!$M$2,FALSE))</f>
        <v>600000</v>
      </c>
      <c r="K42" s="10">
        <f>IF(R42="","",VLOOKUP($R42,Data!$A$4:$X$2000,Data!$Q$2,FALSE)+VLOOKUP($R42,Data!$A$4:$X$2000,Data!$O$2,FALSE))</f>
        <v>619712.80000000005</v>
      </c>
      <c r="L42" s="10">
        <f t="shared" si="0"/>
        <v>-19712.800000000047</v>
      </c>
      <c r="M42" s="6">
        <f t="shared" si="1"/>
        <v>1.0328999999999999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172</v>
      </c>
      <c r="B43" t="str">
        <f>IF(R43="","",VLOOKUP($R43,Data!$A$4:$X$2000,Data!$E$2,FALSE))</f>
        <v>A</v>
      </c>
      <c r="C43" t="str">
        <f>IF(R43="","",VLOOKUP($R43,Data!$A$4:$X$2000,Data!$F$2,FALSE))</f>
        <v>GENERAL FUND</v>
      </c>
      <c r="D43" t="str">
        <f>IF(R43="","",VLOOKUP($R43,Data!$A$4:$X$2000,Data!$G$2,FALSE))</f>
        <v>1989</v>
      </c>
      <c r="E43" t="str">
        <f>IF(R43="","",VLOOKUP($R43,Data!$A$4:$X$2000,Data!$H$2,FALSE))</f>
        <v>SALES TAX REVENUE SHARING</v>
      </c>
      <c r="F43" t="str">
        <f>IF(R43="","",VLOOKUP($R43,Data!$A$4:$X$2000,Data!$I$2,FALSE))</f>
        <v>4000</v>
      </c>
      <c r="G43" t="str">
        <f>IF(R43="","",VLOOKUP($R43,Data!$A$4:$X$2000,Data!$J$2,FALSE))</f>
        <v>CONTRACTUAL EXPENSES</v>
      </c>
      <c r="H43" t="str">
        <f>IF(R43="","",VLOOKUP($R43,Data!$A$4:$X$2000,Data!$K$2,FALSE))</f>
        <v>4308</v>
      </c>
      <c r="I43" t="str">
        <f>IF(R43="","",VLOOKUP($R43,Data!$A$4:$X$2000,Data!$L$2,FALSE))</f>
        <v>REVENUE SHARING</v>
      </c>
      <c r="J43" s="10">
        <f>IF(R43="","",VLOOKUP($R43,Data!$A$4:$X$2000,Data!$M$2,FALSE))</f>
        <v>734847</v>
      </c>
      <c r="K43" s="10">
        <f>IF(R43="","",VLOOKUP($R43,Data!$A$4:$X$2000,Data!$Q$2,FALSE)+VLOOKUP($R43,Data!$A$4:$X$2000,Data!$O$2,FALSE))</f>
        <v>793710.88</v>
      </c>
      <c r="L43" s="10">
        <f t="shared" si="0"/>
        <v>-58863.880000000005</v>
      </c>
      <c r="M43" s="6">
        <f t="shared" si="1"/>
        <v>1.0801000000000001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3</v>
      </c>
      <c r="B44" t="str">
        <f>IF(R44="","",VLOOKUP($R44,Data!$A$4:$X$2000,Data!$E$2,FALSE))</f>
        <v>A</v>
      </c>
      <c r="C44" t="str">
        <f>IF(R44="","",VLOOKUP($R44,Data!$A$4:$X$2000,Data!$F$2,FALSE))</f>
        <v>GENERAL FUND</v>
      </c>
      <c r="D44" t="str">
        <f>IF(R44="","",VLOOKUP($R44,Data!$A$4:$X$2000,Data!$G$2,FALSE))</f>
        <v>1990</v>
      </c>
      <c r="E44" t="str">
        <f>IF(R44="","",VLOOKUP($R44,Data!$A$4:$X$2000,Data!$H$2,FALSE))</f>
        <v>CONTINGENT ACCOUNT</v>
      </c>
      <c r="F44" t="str">
        <f>IF(R44="","",VLOOKUP($R44,Data!$A$4:$X$2000,Data!$I$2,FALSE))</f>
        <v>4000</v>
      </c>
      <c r="G44" t="str">
        <f>IF(R44="","",VLOOKUP($R44,Data!$A$4:$X$2000,Data!$J$2,FALSE))</f>
        <v>CONTRACTUAL EXPENSES</v>
      </c>
      <c r="H44" t="str">
        <f>IF(R44="","",VLOOKUP($R44,Data!$A$4:$X$2000,Data!$K$2,FALSE))</f>
        <v>4298</v>
      </c>
      <c r="I44" t="str">
        <f>IF(R44="","",VLOOKUP($R44,Data!$A$4:$X$2000,Data!$L$2,FALSE))</f>
        <v>CONTINGENT ACCOUNT</v>
      </c>
      <c r="J44" s="10">
        <f>IF(R44="","",VLOOKUP($R44,Data!$A$4:$X$2000,Data!$M$2,FALSE))</f>
        <v>687557</v>
      </c>
      <c r="K44" s="10">
        <f>IF(R44="","",VLOOKUP($R44,Data!$A$4:$X$2000,Data!$Q$2,FALSE)+VLOOKUP($R44,Data!$A$4:$X$2000,Data!$O$2,FALSE))</f>
        <v>0</v>
      </c>
      <c r="L44" s="10">
        <f t="shared" si="0"/>
        <v>687557</v>
      </c>
      <c r="M44" s="6">
        <f t="shared" si="1"/>
        <v>0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149</v>
      </c>
      <c r="B45" t="str">
        <f>IF(R45="","",VLOOKUP($R45,Data!$A$4:$X$2000,Data!$E$2,FALSE))</f>
        <v>A</v>
      </c>
      <c r="C45" t="str">
        <f>IF(R45="","",VLOOKUP($R45,Data!$A$4:$X$2000,Data!$F$2,FALSE))</f>
        <v>GENERAL FUND</v>
      </c>
      <c r="D45" t="str">
        <f>IF(R45="","",VLOOKUP($R45,Data!$A$4:$X$2000,Data!$G$2,FALSE))</f>
        <v>2490</v>
      </c>
      <c r="E45" t="str">
        <f>IF(R45="","",VLOOKUP($R45,Data!$A$4:$X$2000,Data!$H$2,FALSE))</f>
        <v>COMMUNITY COLLEGE TUITION</v>
      </c>
      <c r="F45" t="str">
        <f>IF(R45="","",VLOOKUP($R45,Data!$A$4:$X$2000,Data!$I$2,FALSE))</f>
        <v>4000</v>
      </c>
      <c r="G45" t="str">
        <f>IF(R45="","",VLOOKUP($R45,Data!$A$4:$X$2000,Data!$J$2,FALSE))</f>
        <v>CONTRACTUAL EXPENSES</v>
      </c>
      <c r="H45" t="str">
        <f>IF(R45="","",VLOOKUP($R45,Data!$A$4:$X$2000,Data!$K$2,FALSE))</f>
        <v>4655</v>
      </c>
      <c r="I45" t="str">
        <f>IF(R45="","",VLOOKUP($R45,Data!$A$4:$X$2000,Data!$L$2,FALSE))</f>
        <v>TUITION</v>
      </c>
      <c r="J45" s="10">
        <f>IF(R45="","",VLOOKUP($R45,Data!$A$4:$X$2000,Data!$M$2,FALSE))</f>
        <v>370000</v>
      </c>
      <c r="K45" s="10">
        <f>IF(R45="","",VLOOKUP($R45,Data!$A$4:$X$2000,Data!$Q$2,FALSE)+VLOOKUP($R45,Data!$A$4:$X$2000,Data!$O$2,FALSE))</f>
        <v>391805.56</v>
      </c>
      <c r="L45" s="10">
        <f t="shared" si="0"/>
        <v>-21805.559999999998</v>
      </c>
      <c r="M45" s="6">
        <f t="shared" si="1"/>
        <v>1.0589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14</v>
      </c>
      <c r="B46" t="str">
        <f>IF(R46="","",VLOOKUP($R46,Data!$A$4:$X$2000,Data!$E$2,FALSE))</f>
        <v>A</v>
      </c>
      <c r="C46" t="str">
        <f>IF(R46="","",VLOOKUP($R46,Data!$A$4:$X$2000,Data!$F$2,FALSE))</f>
        <v>GENERAL FUND</v>
      </c>
      <c r="D46" t="str">
        <f>IF(R46="","",VLOOKUP($R46,Data!$A$4:$X$2000,Data!$G$2,FALSE))</f>
        <v>2960</v>
      </c>
      <c r="E46" t="str">
        <f>IF(R46="","",VLOOKUP($R46,Data!$A$4:$X$2000,Data!$H$2,FALSE))</f>
        <v>EDUCATION OF PHYS HAND CHILD</v>
      </c>
      <c r="F46" t="str">
        <f>IF(R46="","",VLOOKUP($R46,Data!$A$4:$X$2000,Data!$I$2,FALSE))</f>
        <v>4000</v>
      </c>
      <c r="G46" t="str">
        <f>IF(R46="","",VLOOKUP($R46,Data!$A$4:$X$2000,Data!$J$2,FALSE))</f>
        <v>CONTRACTUAL EXPENSES</v>
      </c>
      <c r="H46" t="str">
        <f>IF(R46="","",VLOOKUP($R46,Data!$A$4:$X$2000,Data!$K$2,FALSE))</f>
        <v>4212</v>
      </c>
      <c r="I46" t="str">
        <f>IF(R46="","",VLOOKUP($R46,Data!$A$4:$X$2000,Data!$L$2,FALSE))</f>
        <v>SERVICES AGE 3-5</v>
      </c>
      <c r="J46" s="10">
        <f>IF(R46="","",VLOOKUP($R46,Data!$A$4:$X$2000,Data!$M$2,FALSE))</f>
        <v>1200000</v>
      </c>
      <c r="K46" s="10">
        <f>IF(R46="","",VLOOKUP($R46,Data!$A$4:$X$2000,Data!$Q$2,FALSE)+VLOOKUP($R46,Data!$A$4:$X$2000,Data!$O$2,FALSE))</f>
        <v>1093586.77</v>
      </c>
      <c r="L46" s="10">
        <f t="shared" si="0"/>
        <v>106413.22999999998</v>
      </c>
      <c r="M46" s="6">
        <f t="shared" si="1"/>
        <v>0.9113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21</v>
      </c>
      <c r="B47" t="str">
        <f>IF(R47="","",VLOOKUP($R47,Data!$A$4:$X$2000,Data!$E$2,FALSE))</f>
        <v>A</v>
      </c>
      <c r="C47" t="str">
        <f>IF(R47="","",VLOOKUP($R47,Data!$A$4:$X$2000,Data!$F$2,FALSE))</f>
        <v>GENERAL FUND</v>
      </c>
      <c r="D47" t="str">
        <f>IF(R47="","",VLOOKUP($R47,Data!$A$4:$X$2000,Data!$G$2,FALSE))</f>
        <v>2960</v>
      </c>
      <c r="E47" t="str">
        <f>IF(R47="","",VLOOKUP($R47,Data!$A$4:$X$2000,Data!$H$2,FALSE))</f>
        <v>EDUCATION OF PHYS HAND CHILD</v>
      </c>
      <c r="F47" t="str">
        <f>IF(R47="","",VLOOKUP($R47,Data!$A$4:$X$2000,Data!$I$2,FALSE))</f>
        <v>4000</v>
      </c>
      <c r="G47" t="str">
        <f>IF(R47="","",VLOOKUP($R47,Data!$A$4:$X$2000,Data!$J$2,FALSE))</f>
        <v>CONTRACTUAL EXPENSES</v>
      </c>
      <c r="H47" t="str">
        <f>IF(R47="","",VLOOKUP($R47,Data!$A$4:$X$2000,Data!$K$2,FALSE))</f>
        <v>4238</v>
      </c>
      <c r="I47" t="str">
        <f>IF(R47="","",VLOOKUP($R47,Data!$A$4:$X$2000,Data!$L$2,FALSE))</f>
        <v>TRANSPORTATION 3-5</v>
      </c>
      <c r="J47" s="10">
        <f>IF(R47="","",VLOOKUP($R47,Data!$A$4:$X$2000,Data!$M$2,FALSE))</f>
        <v>280000</v>
      </c>
      <c r="K47" s="10">
        <f>IF(R47="","",VLOOKUP($R47,Data!$A$4:$X$2000,Data!$Q$2,FALSE)+VLOOKUP($R47,Data!$A$4:$X$2000,Data!$O$2,FALSE))</f>
        <v>220947.8</v>
      </c>
      <c r="L47" s="10">
        <f t="shared" si="0"/>
        <v>59052.200000000012</v>
      </c>
      <c r="M47" s="6">
        <f t="shared" si="1"/>
        <v>0.78910000000000002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49</v>
      </c>
      <c r="B48" t="str">
        <f>IF(R48="","",VLOOKUP($R48,Data!$A$4:$X$2000,Data!$E$2,FALSE))</f>
        <v>A</v>
      </c>
      <c r="C48" t="str">
        <f>IF(R48="","",VLOOKUP($R48,Data!$A$4:$X$2000,Data!$F$2,FALSE))</f>
        <v>GENERAL FUND</v>
      </c>
      <c r="D48" t="str">
        <f>IF(R48="","",VLOOKUP($R48,Data!$A$4:$X$2000,Data!$G$2,FALSE))</f>
        <v>3020</v>
      </c>
      <c r="E48" t="str">
        <f>IF(R48="","",VLOOKUP($R48,Data!$A$4:$X$2000,Data!$H$2,FALSE))</f>
        <v>COMMUNICATION SYSTEM</v>
      </c>
      <c r="F48" t="str">
        <f>IF(R48="","",VLOOKUP($R48,Data!$A$4:$X$2000,Data!$I$2,FALSE))</f>
        <v>1000</v>
      </c>
      <c r="G48" t="str">
        <f>IF(R48="","",VLOOKUP($R48,Data!$A$4:$X$2000,Data!$J$2,FALSE))</f>
        <v>PERSONAL SERVICES</v>
      </c>
      <c r="H48" t="str">
        <f>IF(R48="","",VLOOKUP($R48,Data!$A$4:$X$2000,Data!$K$2,FALSE))</f>
        <v>1011</v>
      </c>
      <c r="I48" t="str">
        <f>IF(R48="","",VLOOKUP($R48,Data!$A$4:$X$2000,Data!$L$2,FALSE))</f>
        <v>EMERGENCY SERV. DISPATCHER</v>
      </c>
      <c r="J48" s="10">
        <f>IF(R48="","",VLOOKUP($R48,Data!$A$4:$X$2000,Data!$M$2,FALSE))</f>
        <v>32015</v>
      </c>
      <c r="K48" s="10">
        <f>IF(R48="","",VLOOKUP($R48,Data!$A$4:$X$2000,Data!$Q$2,FALSE)+VLOOKUP($R48,Data!$A$4:$X$2000,Data!$O$2,FALSE))</f>
        <v>7306.11</v>
      </c>
      <c r="L48" s="10">
        <f t="shared" si="0"/>
        <v>24708.89</v>
      </c>
      <c r="M48" s="6">
        <f t="shared" si="1"/>
        <v>0.22819999999999999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18</v>
      </c>
      <c r="B49" t="str">
        <f>IF(R49="","",VLOOKUP($R49,Data!$A$4:$X$2000,Data!$E$2,FALSE))</f>
        <v>A</v>
      </c>
      <c r="C49" t="str">
        <f>IF(R49="","",VLOOKUP($R49,Data!$A$4:$X$2000,Data!$F$2,FALSE))</f>
        <v>GENERAL FUND</v>
      </c>
      <c r="D49" t="str">
        <f>IF(R49="","",VLOOKUP($R49,Data!$A$4:$X$2000,Data!$G$2,FALSE))</f>
        <v>3020</v>
      </c>
      <c r="E49" t="str">
        <f>IF(R49="","",VLOOKUP($R49,Data!$A$4:$X$2000,Data!$H$2,FALSE))</f>
        <v>COMMUNICATION SYSTEM</v>
      </c>
      <c r="F49" t="str">
        <f>IF(R49="","",VLOOKUP($R49,Data!$A$4:$X$2000,Data!$I$2,FALSE))</f>
        <v>2000</v>
      </c>
      <c r="G49" t="str">
        <f>IF(R49="","",VLOOKUP($R49,Data!$A$4:$X$2000,Data!$J$2,FALSE))</f>
        <v>EQUIPMENT</v>
      </c>
      <c r="H49" t="str">
        <f>IF(R49="","",VLOOKUP($R49,Data!$A$4:$X$2000,Data!$K$2,FALSE))</f>
        <v>2510</v>
      </c>
      <c r="I49" t="str">
        <f>IF(R49="","",VLOOKUP($R49,Data!$A$4:$X$2000,Data!$L$2,FALSE))</f>
        <v>SICG EQUIPMENT</v>
      </c>
      <c r="J49" s="10">
        <f>IF(R49="","",VLOOKUP($R49,Data!$A$4:$X$2000,Data!$M$2,FALSE))</f>
        <v>2000000</v>
      </c>
      <c r="K49" s="10">
        <f>IF(R49="","",VLOOKUP($R49,Data!$A$4:$X$2000,Data!$Q$2,FALSE)+VLOOKUP($R49,Data!$A$4:$X$2000,Data!$O$2,FALSE))</f>
        <v>1921423.9100000001</v>
      </c>
      <c r="L49" s="10">
        <f t="shared" si="0"/>
        <v>78576.089999999851</v>
      </c>
      <c r="M49" s="6">
        <f t="shared" si="1"/>
        <v>0.9607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166</v>
      </c>
      <c r="B50" t="str">
        <f>IF(R50="","",VLOOKUP($R50,Data!$A$4:$X$2000,Data!$E$2,FALSE))</f>
        <v>A</v>
      </c>
      <c r="C50" t="str">
        <f>IF(R50="","",VLOOKUP($R50,Data!$A$4:$X$2000,Data!$F$2,FALSE))</f>
        <v>GENERAL FUND</v>
      </c>
      <c r="D50" t="str">
        <f>IF(R50="","",VLOOKUP($R50,Data!$A$4:$X$2000,Data!$G$2,FALSE))</f>
        <v>3020</v>
      </c>
      <c r="E50" t="str">
        <f>IF(R50="","",VLOOKUP($R50,Data!$A$4:$X$2000,Data!$H$2,FALSE))</f>
        <v>COMMUNICATION SYSTEM</v>
      </c>
      <c r="F50" t="str">
        <f>IF(R50="","",VLOOKUP($R50,Data!$A$4:$X$2000,Data!$I$2,FALSE))</f>
        <v>2000</v>
      </c>
      <c r="G50" t="str">
        <f>IF(R50="","",VLOOKUP($R50,Data!$A$4:$X$2000,Data!$J$2,FALSE))</f>
        <v>EQUIPMENT</v>
      </c>
      <c r="H50" t="str">
        <f>IF(R50="","",VLOOKUP($R50,Data!$A$4:$X$2000,Data!$K$2,FALSE))</f>
        <v>2511</v>
      </c>
      <c r="I50" t="str">
        <f>IF(R50="","",VLOOKUP($R50,Data!$A$4:$X$2000,Data!$L$2,FALSE))</f>
        <v>P.S.A.P. EQUIPMENT</v>
      </c>
      <c r="J50" s="10">
        <f>IF(R50="","",VLOOKUP($R50,Data!$A$4:$X$2000,Data!$M$2,FALSE))</f>
        <v>0</v>
      </c>
      <c r="K50" s="10">
        <f>IF(R50="","",VLOOKUP($R50,Data!$A$4:$X$2000,Data!$Q$2,FALSE)+VLOOKUP($R50,Data!$A$4:$X$2000,Data!$O$2,FALSE))</f>
        <v>46167.32</v>
      </c>
      <c r="L50" s="10">
        <f t="shared" si="0"/>
        <v>-46167.32</v>
      </c>
      <c r="M50" s="6">
        <f t="shared" si="1"/>
        <v>0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36</v>
      </c>
      <c r="B51" t="str">
        <f>IF(R51="","",VLOOKUP($R51,Data!$A$4:$X$2000,Data!$E$2,FALSE))</f>
        <v>A</v>
      </c>
      <c r="C51" t="str">
        <f>IF(R51="","",VLOOKUP($R51,Data!$A$4:$X$2000,Data!$F$2,FALSE))</f>
        <v>GENERAL FUND</v>
      </c>
      <c r="D51" t="str">
        <f>IF(R51="","",VLOOKUP($R51,Data!$A$4:$X$2000,Data!$G$2,FALSE))</f>
        <v>3110</v>
      </c>
      <c r="E51" t="str">
        <f>IF(R51="","",VLOOKUP($R51,Data!$A$4:$X$2000,Data!$H$2,FALSE))</f>
        <v>SHERIFF</v>
      </c>
      <c r="F51" t="str">
        <f>IF(R51="","",VLOOKUP($R51,Data!$A$4:$X$2000,Data!$I$2,FALSE))</f>
        <v>1000</v>
      </c>
      <c r="G51" t="str">
        <f>IF(R51="","",VLOOKUP($R51,Data!$A$4:$X$2000,Data!$J$2,FALSE))</f>
        <v>PERSONAL SERVICES</v>
      </c>
      <c r="H51" t="str">
        <f>IF(R51="","",VLOOKUP($R51,Data!$A$4:$X$2000,Data!$K$2,FALSE))</f>
        <v>1002</v>
      </c>
      <c r="I51" t="str">
        <f>IF(R51="","",VLOOKUP($R51,Data!$A$4:$X$2000,Data!$L$2,FALSE))</f>
        <v>CHIEF DEPUTY</v>
      </c>
      <c r="J51" s="10">
        <f>IF(R51="","",VLOOKUP($R51,Data!$A$4:$X$2000,Data!$M$2,FALSE))</f>
        <v>60160</v>
      </c>
      <c r="K51" s="10">
        <f>IF(R51="","",VLOOKUP($R51,Data!$A$4:$X$2000,Data!$Q$2,FALSE)+VLOOKUP($R51,Data!$A$4:$X$2000,Data!$O$2,FALSE))</f>
        <v>25046.19</v>
      </c>
      <c r="L51" s="10">
        <f t="shared" si="0"/>
        <v>35113.81</v>
      </c>
      <c r="M51" s="6">
        <f t="shared" si="1"/>
        <v>0.4163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45</v>
      </c>
      <c r="B52" t="str">
        <f>IF(R52="","",VLOOKUP($R52,Data!$A$4:$X$2000,Data!$E$2,FALSE))</f>
        <v>A</v>
      </c>
      <c r="C52" t="str">
        <f>IF(R52="","",VLOOKUP($R52,Data!$A$4:$X$2000,Data!$F$2,FALSE))</f>
        <v>GENERAL FUND</v>
      </c>
      <c r="D52" t="str">
        <f>IF(R52="","",VLOOKUP($R52,Data!$A$4:$X$2000,Data!$G$2,FALSE))</f>
        <v>3110</v>
      </c>
      <c r="E52" t="str">
        <f>IF(R52="","",VLOOKUP($R52,Data!$A$4:$X$2000,Data!$H$2,FALSE))</f>
        <v>SHERIFF</v>
      </c>
      <c r="F52" t="str">
        <f>IF(R52="","",VLOOKUP($R52,Data!$A$4:$X$2000,Data!$I$2,FALSE))</f>
        <v>1000</v>
      </c>
      <c r="G52" t="str">
        <f>IF(R52="","",VLOOKUP($R52,Data!$A$4:$X$2000,Data!$J$2,FALSE))</f>
        <v>PERSONAL SERVICES</v>
      </c>
      <c r="H52" t="str">
        <f>IF(R52="","",VLOOKUP($R52,Data!$A$4:$X$2000,Data!$K$2,FALSE))</f>
        <v>1804</v>
      </c>
      <c r="I52" t="str">
        <f>IF(R52="","",VLOOKUP($R52,Data!$A$4:$X$2000,Data!$L$2,FALSE))</f>
        <v>DEPUTY SHERIFF PART TIME</v>
      </c>
      <c r="J52" s="10">
        <f>IF(R52="","",VLOOKUP($R52,Data!$A$4:$X$2000,Data!$M$2,FALSE))</f>
        <v>36000</v>
      </c>
      <c r="K52" s="10">
        <f>IF(R52="","",VLOOKUP($R52,Data!$A$4:$X$2000,Data!$Q$2,FALSE)+VLOOKUP($R52,Data!$A$4:$X$2000,Data!$O$2,FALSE))</f>
        <v>10186.91</v>
      </c>
      <c r="L52" s="10">
        <f t="shared" si="0"/>
        <v>25813.09</v>
      </c>
      <c r="M52" s="6">
        <f t="shared" si="1"/>
        <v>0.28299999999999997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132</v>
      </c>
      <c r="B53" t="str">
        <f>IF(R53="","",VLOOKUP($R53,Data!$A$4:$X$2000,Data!$E$2,FALSE))</f>
        <v>A</v>
      </c>
      <c r="C53" t="str">
        <f>IF(R53="","",VLOOKUP($R53,Data!$A$4:$X$2000,Data!$F$2,FALSE))</f>
        <v>GENERAL FUND</v>
      </c>
      <c r="D53" t="str">
        <f>IF(R53="","",VLOOKUP($R53,Data!$A$4:$X$2000,Data!$G$2,FALSE))</f>
        <v>3110</v>
      </c>
      <c r="E53" t="str">
        <f>IF(R53="","",VLOOKUP($R53,Data!$A$4:$X$2000,Data!$H$2,FALSE))</f>
        <v>SHERIFF</v>
      </c>
      <c r="F53" t="str">
        <f>IF(R53="","",VLOOKUP($R53,Data!$A$4:$X$2000,Data!$I$2,FALSE))</f>
        <v>1000</v>
      </c>
      <c r="G53" t="str">
        <f>IF(R53="","",VLOOKUP($R53,Data!$A$4:$X$2000,Data!$J$2,FALSE))</f>
        <v>PERSONAL SERVICES</v>
      </c>
      <c r="H53" t="str">
        <f>IF(R53="","",VLOOKUP($R53,Data!$A$4:$X$2000,Data!$K$2,FALSE))</f>
        <v>1901</v>
      </c>
      <c r="I53" t="str">
        <f>IF(R53="","",VLOOKUP($R53,Data!$A$4:$X$2000,Data!$L$2,FALSE))</f>
        <v>OVERTIME</v>
      </c>
      <c r="J53" s="10">
        <f>IF(R53="","",VLOOKUP($R53,Data!$A$4:$X$2000,Data!$M$2,FALSE))</f>
        <v>46000</v>
      </c>
      <c r="K53" s="10">
        <f>IF(R53="","",VLOOKUP($R53,Data!$A$4:$X$2000,Data!$Q$2,FALSE)+VLOOKUP($R53,Data!$A$4:$X$2000,Data!$O$2,FALSE))</f>
        <v>60403.16</v>
      </c>
      <c r="L53" s="10">
        <f t="shared" si="0"/>
        <v>-14403.160000000003</v>
      </c>
      <c r="M53" s="6">
        <f t="shared" si="1"/>
        <v>1.3130999999999999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135</v>
      </c>
      <c r="B54" t="str">
        <f>IF(R54="","",VLOOKUP($R54,Data!$A$4:$X$2000,Data!$E$2,FALSE))</f>
        <v>A</v>
      </c>
      <c r="C54" t="str">
        <f>IF(R54="","",VLOOKUP($R54,Data!$A$4:$X$2000,Data!$F$2,FALSE))</f>
        <v>GENERAL FUND</v>
      </c>
      <c r="D54" t="str">
        <f>IF(R54="","",VLOOKUP($R54,Data!$A$4:$X$2000,Data!$G$2,FALSE))</f>
        <v>3110</v>
      </c>
      <c r="E54" t="str">
        <f>IF(R54="","",VLOOKUP($R54,Data!$A$4:$X$2000,Data!$H$2,FALSE))</f>
        <v>SHERIFF</v>
      </c>
      <c r="F54" t="str">
        <f>IF(R54="","",VLOOKUP($R54,Data!$A$4:$X$2000,Data!$I$2,FALSE))</f>
        <v>1000</v>
      </c>
      <c r="G54" t="str">
        <f>IF(R54="","",VLOOKUP($R54,Data!$A$4:$X$2000,Data!$J$2,FALSE))</f>
        <v>PERSONAL SERVICES</v>
      </c>
      <c r="H54" t="str">
        <f>IF(R54="","",VLOOKUP($R54,Data!$A$4:$X$2000,Data!$K$2,FALSE))</f>
        <v>1902</v>
      </c>
      <c r="I54" t="str">
        <f>IF(R54="","",VLOOKUP($R54,Data!$A$4:$X$2000,Data!$L$2,FALSE))</f>
        <v>HOLIDAY PAY</v>
      </c>
      <c r="J54" s="10">
        <f>IF(R54="","",VLOOKUP($R54,Data!$A$4:$X$2000,Data!$M$2,FALSE))</f>
        <v>35000</v>
      </c>
      <c r="K54" s="10">
        <f>IF(R54="","",VLOOKUP($R54,Data!$A$4:$X$2000,Data!$Q$2,FALSE)+VLOOKUP($R54,Data!$A$4:$X$2000,Data!$O$2,FALSE))</f>
        <v>50089.68</v>
      </c>
      <c r="L54" s="10">
        <f t="shared" si="0"/>
        <v>-15089.68</v>
      </c>
      <c r="M54" s="6">
        <f t="shared" si="1"/>
        <v>1.4311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125</v>
      </c>
      <c r="B55" t="str">
        <f>IF(R55="","",VLOOKUP($R55,Data!$A$4:$X$2000,Data!$E$2,FALSE))</f>
        <v>A</v>
      </c>
      <c r="C55" t="str">
        <f>IF(R55="","",VLOOKUP($R55,Data!$A$4:$X$2000,Data!$F$2,FALSE))</f>
        <v>GENERAL FUND</v>
      </c>
      <c r="D55" t="str">
        <f>IF(R55="","",VLOOKUP($R55,Data!$A$4:$X$2000,Data!$G$2,FALSE))</f>
        <v>3110</v>
      </c>
      <c r="E55" t="str">
        <f>IF(R55="","",VLOOKUP($R55,Data!$A$4:$X$2000,Data!$H$2,FALSE))</f>
        <v>SHERIFF</v>
      </c>
      <c r="F55" t="str">
        <f>IF(R55="","",VLOOKUP($R55,Data!$A$4:$X$2000,Data!$I$2,FALSE))</f>
        <v>2000</v>
      </c>
      <c r="G55" t="str">
        <f>IF(R55="","",VLOOKUP($R55,Data!$A$4:$X$2000,Data!$J$2,FALSE))</f>
        <v>EQUIPMENT</v>
      </c>
      <c r="H55" t="str">
        <f>IF(R55="","",VLOOKUP($R55,Data!$A$4:$X$2000,Data!$K$2,FALSE))</f>
        <v>2314</v>
      </c>
      <c r="I55" t="str">
        <f>IF(R55="","",VLOOKUP($R55,Data!$A$4:$X$2000,Data!$L$2,FALSE))</f>
        <v>LAW ENFORCEMENT EQUIP.</v>
      </c>
      <c r="J55" s="10">
        <f>IF(R55="","",VLOOKUP($R55,Data!$A$4:$X$2000,Data!$M$2,FALSE))</f>
        <v>5000</v>
      </c>
      <c r="K55" s="10">
        <f>IF(R55="","",VLOOKUP($R55,Data!$A$4:$X$2000,Data!$Q$2,FALSE)+VLOOKUP($R55,Data!$A$4:$X$2000,Data!$O$2,FALSE))</f>
        <v>16194.380000000001</v>
      </c>
      <c r="L55" s="10">
        <f t="shared" si="0"/>
        <v>-11194.380000000001</v>
      </c>
      <c r="M55" s="6">
        <f t="shared" si="1"/>
        <v>3.2389000000000001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25</v>
      </c>
      <c r="B56" t="str">
        <f>IF(R56="","",VLOOKUP($R56,Data!$A$4:$X$2000,Data!$E$2,FALSE))</f>
        <v>A</v>
      </c>
      <c r="C56" t="str">
        <f>IF(R56="","",VLOOKUP($R56,Data!$A$4:$X$2000,Data!$F$2,FALSE))</f>
        <v>GENERAL FUND</v>
      </c>
      <c r="D56" t="str">
        <f>IF(R56="","",VLOOKUP($R56,Data!$A$4:$X$2000,Data!$G$2,FALSE))</f>
        <v>3110</v>
      </c>
      <c r="E56" t="str">
        <f>IF(R56="","",VLOOKUP($R56,Data!$A$4:$X$2000,Data!$H$2,FALSE))</f>
        <v>SHERIFF</v>
      </c>
      <c r="F56" t="str">
        <f>IF(R56="","",VLOOKUP($R56,Data!$A$4:$X$2000,Data!$I$2,FALSE))</f>
        <v>2000</v>
      </c>
      <c r="G56" t="str">
        <f>IF(R56="","",VLOOKUP($R56,Data!$A$4:$X$2000,Data!$J$2,FALSE))</f>
        <v>EQUIPMENT</v>
      </c>
      <c r="H56" t="str">
        <f>IF(R56="","",VLOOKUP($R56,Data!$A$4:$X$2000,Data!$K$2,FALSE))</f>
        <v>2325</v>
      </c>
      <c r="I56" t="str">
        <f>IF(R56="","",VLOOKUP($R56,Data!$A$4:$X$2000,Data!$L$2,FALSE))</f>
        <v>LETPP EQUIPMENT</v>
      </c>
      <c r="J56" s="10">
        <f>IF(R56="","",VLOOKUP($R56,Data!$A$4:$X$2000,Data!$M$2,FALSE))</f>
        <v>62629</v>
      </c>
      <c r="K56" s="10">
        <f>IF(R56="","",VLOOKUP($R56,Data!$A$4:$X$2000,Data!$Q$2,FALSE)+VLOOKUP($R56,Data!$A$4:$X$2000,Data!$O$2,FALSE))</f>
        <v>14307.75</v>
      </c>
      <c r="L56" s="10">
        <f t="shared" si="0"/>
        <v>48321.25</v>
      </c>
      <c r="M56" s="6">
        <f t="shared" si="1"/>
        <v>0.22850000000000001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180</v>
      </c>
      <c r="B57" t="str">
        <f>IF(R57="","",VLOOKUP($R57,Data!$A$4:$X$2000,Data!$E$2,FALSE))</f>
        <v>A</v>
      </c>
      <c r="C57" t="str">
        <f>IF(R57="","",VLOOKUP($R57,Data!$A$4:$X$2000,Data!$F$2,FALSE))</f>
        <v>GENERAL FUND</v>
      </c>
      <c r="D57" t="str">
        <f>IF(R57="","",VLOOKUP($R57,Data!$A$4:$X$2000,Data!$G$2,FALSE))</f>
        <v>3110</v>
      </c>
      <c r="E57" t="str">
        <f>IF(R57="","",VLOOKUP($R57,Data!$A$4:$X$2000,Data!$H$2,FALSE))</f>
        <v>SHERIFF</v>
      </c>
      <c r="F57" t="str">
        <f>IF(R57="","",VLOOKUP($R57,Data!$A$4:$X$2000,Data!$I$2,FALSE))</f>
        <v>2000</v>
      </c>
      <c r="G57" t="str">
        <f>IF(R57="","",VLOOKUP($R57,Data!$A$4:$X$2000,Data!$J$2,FALSE))</f>
        <v>EQUIPMENT</v>
      </c>
      <c r="H57" t="str">
        <f>IF(R57="","",VLOOKUP($R57,Data!$A$4:$X$2000,Data!$K$2,FALSE))</f>
        <v>2401</v>
      </c>
      <c r="I57" t="str">
        <f>IF(R57="","",VLOOKUP($R57,Data!$A$4:$X$2000,Data!$L$2,FALSE))</f>
        <v>VEHICLES</v>
      </c>
      <c r="J57" s="10">
        <f>IF(R57="","",VLOOKUP($R57,Data!$A$4:$X$2000,Data!$M$2,FALSE))</f>
        <v>90209</v>
      </c>
      <c r="K57" s="10">
        <f>IF(R57="","",VLOOKUP($R57,Data!$A$4:$X$2000,Data!$Q$2,FALSE)+VLOOKUP($R57,Data!$A$4:$X$2000,Data!$O$2,FALSE))</f>
        <v>196187.5</v>
      </c>
      <c r="L57" s="10">
        <f t="shared" si="0"/>
        <v>-105978.5</v>
      </c>
      <c r="M57" s="6">
        <f t="shared" si="1"/>
        <v>2.1747999999999998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137</v>
      </c>
      <c r="B58" t="str">
        <f>IF(R58="","",VLOOKUP($R58,Data!$A$4:$X$2000,Data!$E$2,FALSE))</f>
        <v>A</v>
      </c>
      <c r="C58" t="str">
        <f>IF(R58="","",VLOOKUP($R58,Data!$A$4:$X$2000,Data!$F$2,FALSE))</f>
        <v>GENERAL FUND</v>
      </c>
      <c r="D58" t="str">
        <f>IF(R58="","",VLOOKUP($R58,Data!$A$4:$X$2000,Data!$G$2,FALSE))</f>
        <v>3110</v>
      </c>
      <c r="E58" t="str">
        <f>IF(R58="","",VLOOKUP($R58,Data!$A$4:$X$2000,Data!$H$2,FALSE))</f>
        <v>SHERIFF</v>
      </c>
      <c r="F58" t="str">
        <f>IF(R58="","",VLOOKUP($R58,Data!$A$4:$X$2000,Data!$I$2,FALSE))</f>
        <v>4000</v>
      </c>
      <c r="G58" t="str">
        <f>IF(R58="","",VLOOKUP($R58,Data!$A$4:$X$2000,Data!$J$2,FALSE))</f>
        <v>CONTRACTUAL EXPENSES</v>
      </c>
      <c r="H58" t="str">
        <f>IF(R58="","",VLOOKUP($R58,Data!$A$4:$X$2000,Data!$K$2,FALSE))</f>
        <v>4103</v>
      </c>
      <c r="I58" t="str">
        <f>IF(R58="","",VLOOKUP($R58,Data!$A$4:$X$2000,Data!$L$2,FALSE))</f>
        <v>GAS &amp; OIL</v>
      </c>
      <c r="J58" s="10">
        <f>IF(R58="","",VLOOKUP($R58,Data!$A$4:$X$2000,Data!$M$2,FALSE))</f>
        <v>50000</v>
      </c>
      <c r="K58" s="10">
        <f>IF(R58="","",VLOOKUP($R58,Data!$A$4:$X$2000,Data!$Q$2,FALSE)+VLOOKUP($R58,Data!$A$4:$X$2000,Data!$O$2,FALSE))</f>
        <v>65585.259999999995</v>
      </c>
      <c r="L58" s="10">
        <f t="shared" si="0"/>
        <v>-15585.259999999995</v>
      </c>
      <c r="M58" s="6">
        <f t="shared" si="1"/>
        <v>1.3117000000000001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127</v>
      </c>
      <c r="B59" t="str">
        <f>IF(R59="","",VLOOKUP($R59,Data!$A$4:$X$2000,Data!$E$2,FALSE))</f>
        <v>A</v>
      </c>
      <c r="C59" t="str">
        <f>IF(R59="","",VLOOKUP($R59,Data!$A$4:$X$2000,Data!$F$2,FALSE))</f>
        <v>GENERAL FUND</v>
      </c>
      <c r="D59" t="str">
        <f>IF(R59="","",VLOOKUP($R59,Data!$A$4:$X$2000,Data!$G$2,FALSE))</f>
        <v>3110</v>
      </c>
      <c r="E59" t="str">
        <f>IF(R59="","",VLOOKUP($R59,Data!$A$4:$X$2000,Data!$H$2,FALSE))</f>
        <v>SHERIFF</v>
      </c>
      <c r="F59" t="str">
        <f>IF(R59="","",VLOOKUP($R59,Data!$A$4:$X$2000,Data!$I$2,FALSE))</f>
        <v>4000</v>
      </c>
      <c r="G59" t="str">
        <f>IF(R59="","",VLOOKUP($R59,Data!$A$4:$X$2000,Data!$J$2,FALSE))</f>
        <v>CONTRACTUAL EXPENSES</v>
      </c>
      <c r="H59" t="str">
        <f>IF(R59="","",VLOOKUP($R59,Data!$A$4:$X$2000,Data!$K$2,FALSE))</f>
        <v>4501</v>
      </c>
      <c r="I59" t="str">
        <f>IF(R59="","",VLOOKUP($R59,Data!$A$4:$X$2000,Data!$L$2,FALSE))</f>
        <v>VEHICLE MAINTENANCE</v>
      </c>
      <c r="J59" s="10">
        <f>IF(R59="","",VLOOKUP($R59,Data!$A$4:$X$2000,Data!$M$2,FALSE))</f>
        <v>50000</v>
      </c>
      <c r="K59" s="10">
        <f>IF(R59="","",VLOOKUP($R59,Data!$A$4:$X$2000,Data!$Q$2,FALSE)+VLOOKUP($R59,Data!$A$4:$X$2000,Data!$O$2,FALSE))</f>
        <v>62034.080000000002</v>
      </c>
      <c r="L59" s="10">
        <f t="shared" si="0"/>
        <v>-12034.080000000002</v>
      </c>
      <c r="M59" s="6">
        <f t="shared" si="1"/>
        <v>1.2406999999999999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130</v>
      </c>
      <c r="B60" t="str">
        <f>IF(R60="","",VLOOKUP($R60,Data!$A$4:$X$2000,Data!$E$2,FALSE))</f>
        <v>A</v>
      </c>
      <c r="C60" t="str">
        <f>IF(R60="","",VLOOKUP($R60,Data!$A$4:$X$2000,Data!$F$2,FALSE))</f>
        <v>GENERAL FUND</v>
      </c>
      <c r="D60" t="str">
        <f>IF(R60="","",VLOOKUP($R60,Data!$A$4:$X$2000,Data!$G$2,FALSE))</f>
        <v>3140</v>
      </c>
      <c r="E60" t="str">
        <f>IF(R60="","",VLOOKUP($R60,Data!$A$4:$X$2000,Data!$H$2,FALSE))</f>
        <v>PROBATION</v>
      </c>
      <c r="F60" t="str">
        <f>IF(R60="","",VLOOKUP($R60,Data!$A$4:$X$2000,Data!$I$2,FALSE))</f>
        <v>1000</v>
      </c>
      <c r="G60" t="str">
        <f>IF(R60="","",VLOOKUP($R60,Data!$A$4:$X$2000,Data!$J$2,FALSE))</f>
        <v>PERSONAL SERVICES</v>
      </c>
      <c r="H60" t="str">
        <f>IF(R60="","",VLOOKUP($R60,Data!$A$4:$X$2000,Data!$K$2,FALSE))</f>
        <v>1003</v>
      </c>
      <c r="I60" t="str">
        <f>IF(R60="","",VLOOKUP($R60,Data!$A$4:$X$2000,Data!$L$2,FALSE))</f>
        <v>PROB. OFFICER TRAINEE G14</v>
      </c>
      <c r="J60" s="10">
        <f>IF(R60="","",VLOOKUP($R60,Data!$A$4:$X$2000,Data!$M$2,FALSE))</f>
        <v>0</v>
      </c>
      <c r="K60" s="10">
        <f>IF(R60="","",VLOOKUP($R60,Data!$A$4:$X$2000,Data!$Q$2,FALSE)+VLOOKUP($R60,Data!$A$4:$X$2000,Data!$O$2,FALSE))</f>
        <v>13200.97</v>
      </c>
      <c r="L60" s="10">
        <f t="shared" si="0"/>
        <v>-13200.97</v>
      </c>
      <c r="M60" s="6">
        <f t="shared" si="1"/>
        <v>0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48</v>
      </c>
      <c r="B61" t="str">
        <f>IF(R61="","",VLOOKUP($R61,Data!$A$4:$X$2000,Data!$E$2,FALSE))</f>
        <v>A</v>
      </c>
      <c r="C61" t="str">
        <f>IF(R61="","",VLOOKUP($R61,Data!$A$4:$X$2000,Data!$F$2,FALSE))</f>
        <v>GENERAL FUND</v>
      </c>
      <c r="D61" t="str">
        <f>IF(R61="","",VLOOKUP($R61,Data!$A$4:$X$2000,Data!$G$2,FALSE))</f>
        <v>3140</v>
      </c>
      <c r="E61" t="str">
        <f>IF(R61="","",VLOOKUP($R61,Data!$A$4:$X$2000,Data!$H$2,FALSE))</f>
        <v>PROBATION</v>
      </c>
      <c r="F61" t="str">
        <f>IF(R61="","",VLOOKUP($R61,Data!$A$4:$X$2000,Data!$I$2,FALSE))</f>
        <v>1000</v>
      </c>
      <c r="G61" t="str">
        <f>IF(R61="","",VLOOKUP($R61,Data!$A$4:$X$2000,Data!$J$2,FALSE))</f>
        <v>PERSONAL SERVICES</v>
      </c>
      <c r="H61" t="str">
        <f>IF(R61="","",VLOOKUP($R61,Data!$A$4:$X$2000,Data!$K$2,FALSE))</f>
        <v>1006</v>
      </c>
      <c r="I61" t="str">
        <f>IF(R61="","",VLOOKUP($R61,Data!$A$4:$X$2000,Data!$L$2,FALSE))</f>
        <v>PROBATION OFFICER     G16</v>
      </c>
      <c r="J61" s="10">
        <f>IF(R61="","",VLOOKUP($R61,Data!$A$4:$X$2000,Data!$M$2,FALSE))</f>
        <v>56392</v>
      </c>
      <c r="K61" s="10">
        <f>IF(R61="","",VLOOKUP($R61,Data!$A$4:$X$2000,Data!$Q$2,FALSE)+VLOOKUP($R61,Data!$A$4:$X$2000,Data!$O$2,FALSE))</f>
        <v>31328.99</v>
      </c>
      <c r="L61" s="10">
        <f t="shared" si="0"/>
        <v>25063.01</v>
      </c>
      <c r="M61" s="6">
        <f t="shared" si="1"/>
        <v>0.55559999999999998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44</v>
      </c>
      <c r="B62" t="str">
        <f>IF(R62="","",VLOOKUP($R62,Data!$A$4:$X$2000,Data!$E$2,FALSE))</f>
        <v>A</v>
      </c>
      <c r="C62" t="str">
        <f>IF(R62="","",VLOOKUP($R62,Data!$A$4:$X$2000,Data!$F$2,FALSE))</f>
        <v>GENERAL FUND</v>
      </c>
      <c r="D62" t="str">
        <f>IF(R62="","",VLOOKUP($R62,Data!$A$4:$X$2000,Data!$G$2,FALSE))</f>
        <v>3140</v>
      </c>
      <c r="E62" t="str">
        <f>IF(R62="","",VLOOKUP($R62,Data!$A$4:$X$2000,Data!$H$2,FALSE))</f>
        <v>PROBATION</v>
      </c>
      <c r="F62" t="str">
        <f>IF(R62="","",VLOOKUP($R62,Data!$A$4:$X$2000,Data!$I$2,FALSE))</f>
        <v>1000</v>
      </c>
      <c r="G62" t="str">
        <f>IF(R62="","",VLOOKUP($R62,Data!$A$4:$X$2000,Data!$J$2,FALSE))</f>
        <v>PERSONAL SERVICES</v>
      </c>
      <c r="H62" t="str">
        <f>IF(R62="","",VLOOKUP($R62,Data!$A$4:$X$2000,Data!$K$2,FALSE))</f>
        <v>1016</v>
      </c>
      <c r="I62" t="str">
        <f>IF(R62="","",VLOOKUP($R62,Data!$A$4:$X$2000,Data!$L$2,FALSE))</f>
        <v>SR. MH ADVOC CARE MGR  G17</v>
      </c>
      <c r="J62" s="10">
        <f>IF(R62="","",VLOOKUP($R62,Data!$A$4:$X$2000,Data!$M$2,FALSE))</f>
        <v>42388</v>
      </c>
      <c r="K62" s="10">
        <f>IF(R62="","",VLOOKUP($R62,Data!$A$4:$X$2000,Data!$Q$2,FALSE)+VLOOKUP($R62,Data!$A$4:$X$2000,Data!$O$2,FALSE))</f>
        <v>16122.74</v>
      </c>
      <c r="L62" s="10">
        <f t="shared" si="0"/>
        <v>26265.260000000002</v>
      </c>
      <c r="M62" s="6">
        <f t="shared" si="1"/>
        <v>0.38040000000000002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110</v>
      </c>
      <c r="B63" t="str">
        <f>IF(R63="","",VLOOKUP($R63,Data!$A$4:$X$2000,Data!$E$2,FALSE))</f>
        <v>A</v>
      </c>
      <c r="C63" t="str">
        <f>IF(R63="","",VLOOKUP($R63,Data!$A$4:$X$2000,Data!$F$2,FALSE))</f>
        <v>GENERAL FUND</v>
      </c>
      <c r="D63" t="str">
        <f>IF(R63="","",VLOOKUP($R63,Data!$A$4:$X$2000,Data!$G$2,FALSE))</f>
        <v>3140</v>
      </c>
      <c r="E63" t="str">
        <f>IF(R63="","",VLOOKUP($R63,Data!$A$4:$X$2000,Data!$H$2,FALSE))</f>
        <v>PROBATION</v>
      </c>
      <c r="F63" t="str">
        <f>IF(R63="","",VLOOKUP($R63,Data!$A$4:$X$2000,Data!$I$2,FALSE))</f>
        <v>4000</v>
      </c>
      <c r="G63" t="str">
        <f>IF(R63="","",VLOOKUP($R63,Data!$A$4:$X$2000,Data!$J$2,FALSE))</f>
        <v>CONTRACTUAL EXPENSES</v>
      </c>
      <c r="H63" t="str">
        <f>IF(R63="","",VLOOKUP($R63,Data!$A$4:$X$2000,Data!$K$2,FALSE))</f>
        <v>4602</v>
      </c>
      <c r="I63" t="str">
        <f>IF(R63="","",VLOOKUP($R63,Data!$A$4:$X$2000,Data!$L$2,FALSE))</f>
        <v>ALTERN TO INCARCERATION</v>
      </c>
      <c r="J63" s="10">
        <f>IF(R63="","",VLOOKUP($R63,Data!$A$4:$X$2000,Data!$M$2,FALSE))</f>
        <v>64524</v>
      </c>
      <c r="K63" s="10">
        <f>IF(R63="","",VLOOKUP($R63,Data!$A$4:$X$2000,Data!$Q$2,FALSE)+VLOOKUP($R63,Data!$A$4:$X$2000,Data!$O$2,FALSE))</f>
        <v>54288.82</v>
      </c>
      <c r="L63" s="10">
        <f t="shared" si="0"/>
        <v>10235.18</v>
      </c>
      <c r="M63" s="6">
        <f t="shared" si="1"/>
        <v>0.84140000000000004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151</v>
      </c>
      <c r="B64" t="str">
        <f>IF(R64="","",VLOOKUP($R64,Data!$A$4:$X$2000,Data!$E$2,FALSE))</f>
        <v>A</v>
      </c>
      <c r="C64" t="str">
        <f>IF(R64="","",VLOOKUP($R64,Data!$A$4:$X$2000,Data!$F$2,FALSE))</f>
        <v>GENERAL FUND</v>
      </c>
      <c r="D64" t="str">
        <f>IF(R64="","",VLOOKUP($R64,Data!$A$4:$X$2000,Data!$G$2,FALSE))</f>
        <v>3150</v>
      </c>
      <c r="E64" t="str">
        <f>IF(R64="","",VLOOKUP($R64,Data!$A$4:$X$2000,Data!$H$2,FALSE))</f>
        <v>JAIL</v>
      </c>
      <c r="F64" t="str">
        <f>IF(R64="","",VLOOKUP($R64,Data!$A$4:$X$2000,Data!$I$2,FALSE))</f>
        <v>1000</v>
      </c>
      <c r="G64" t="str">
        <f>IF(R64="","",VLOOKUP($R64,Data!$A$4:$X$2000,Data!$J$2,FALSE))</f>
        <v>PERSONAL SERVICES</v>
      </c>
      <c r="H64" t="str">
        <f>IF(R64="","",VLOOKUP($R64,Data!$A$4:$X$2000,Data!$K$2,FALSE))</f>
        <v>1007</v>
      </c>
      <c r="I64" t="str">
        <f>IF(R64="","",VLOOKUP($R64,Data!$A$4:$X$2000,Data!$L$2,FALSE))</f>
        <v>CORRECTIONS SERGEANT</v>
      </c>
      <c r="J64" s="10">
        <f>IF(R64="","",VLOOKUP($R64,Data!$A$4:$X$2000,Data!$M$2,FALSE))</f>
        <v>0</v>
      </c>
      <c r="K64" s="10">
        <f>IF(R64="","",VLOOKUP($R64,Data!$A$4:$X$2000,Data!$Q$2,FALSE)+VLOOKUP($R64,Data!$A$4:$X$2000,Data!$O$2,FALSE))</f>
        <v>22494.26</v>
      </c>
      <c r="L64" s="10">
        <f t="shared" si="0"/>
        <v>-22494.26</v>
      </c>
      <c r="M64" s="6">
        <f t="shared" si="1"/>
        <v>0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85</v>
      </c>
      <c r="B65" t="str">
        <f>IF(R65="","",VLOOKUP($R65,Data!$A$4:$X$2000,Data!$E$2,FALSE))</f>
        <v>A</v>
      </c>
      <c r="C65" t="str">
        <f>IF(R65="","",VLOOKUP($R65,Data!$A$4:$X$2000,Data!$F$2,FALSE))</f>
        <v>GENERAL FUND</v>
      </c>
      <c r="D65" t="str">
        <f>IF(R65="","",VLOOKUP($R65,Data!$A$4:$X$2000,Data!$G$2,FALSE))</f>
        <v>3150</v>
      </c>
      <c r="E65" t="str">
        <f>IF(R65="","",VLOOKUP($R65,Data!$A$4:$X$2000,Data!$H$2,FALSE))</f>
        <v>JAIL</v>
      </c>
      <c r="F65" t="str">
        <f>IF(R65="","",VLOOKUP($R65,Data!$A$4:$X$2000,Data!$I$2,FALSE))</f>
        <v>1000</v>
      </c>
      <c r="G65" t="str">
        <f>IF(R65="","",VLOOKUP($R65,Data!$A$4:$X$2000,Data!$J$2,FALSE))</f>
        <v>PERSONAL SERVICES</v>
      </c>
      <c r="H65" t="str">
        <f>IF(R65="","",VLOOKUP($R65,Data!$A$4:$X$2000,Data!$K$2,FALSE))</f>
        <v>1015</v>
      </c>
      <c r="I65" t="str">
        <f>IF(R65="","",VLOOKUP($R65,Data!$A$4:$X$2000,Data!$L$2,FALSE))</f>
        <v>DEPUTY SHERIFF JAIL</v>
      </c>
      <c r="J65" s="10">
        <f>IF(R65="","",VLOOKUP($R65,Data!$A$4:$X$2000,Data!$M$2,FALSE))</f>
        <v>43696</v>
      </c>
      <c r="K65" s="10">
        <f>IF(R65="","",VLOOKUP($R65,Data!$A$4:$X$2000,Data!$Q$2,FALSE)+VLOOKUP($R65,Data!$A$4:$X$2000,Data!$O$2,FALSE))</f>
        <v>30925.29</v>
      </c>
      <c r="L65" s="10">
        <f t="shared" si="0"/>
        <v>12770.71</v>
      </c>
      <c r="M65" s="6">
        <f t="shared" si="1"/>
        <v>0.7077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116</v>
      </c>
      <c r="B66" t="str">
        <f>IF(R66="","",VLOOKUP($R66,Data!$A$4:$X$2000,Data!$E$2,FALSE))</f>
        <v>A</v>
      </c>
      <c r="C66" t="str">
        <f>IF(R66="","",VLOOKUP($R66,Data!$A$4:$X$2000,Data!$F$2,FALSE))</f>
        <v>GENERAL FUND</v>
      </c>
      <c r="D66" t="str">
        <f>IF(R66="","",VLOOKUP($R66,Data!$A$4:$X$2000,Data!$G$2,FALSE))</f>
        <v>3150</v>
      </c>
      <c r="E66" t="str">
        <f>IF(R66="","",VLOOKUP($R66,Data!$A$4:$X$2000,Data!$H$2,FALSE))</f>
        <v>JAIL</v>
      </c>
      <c r="F66" t="str">
        <f>IF(R66="","",VLOOKUP($R66,Data!$A$4:$X$2000,Data!$I$2,FALSE))</f>
        <v>1000</v>
      </c>
      <c r="G66" t="str">
        <f>IF(R66="","",VLOOKUP($R66,Data!$A$4:$X$2000,Data!$J$2,FALSE))</f>
        <v>PERSONAL SERVICES</v>
      </c>
      <c r="H66" t="str">
        <f>IF(R66="","",VLOOKUP($R66,Data!$A$4:$X$2000,Data!$K$2,FALSE))</f>
        <v>1036</v>
      </c>
      <c r="I66" t="str">
        <f>IF(R66="","",VLOOKUP($R66,Data!$A$4:$X$2000,Data!$L$2,FALSE))</f>
        <v>CORRECTIONS/CT SEC OFFICER</v>
      </c>
      <c r="J66" s="10">
        <f>IF(R66="","",VLOOKUP($R66,Data!$A$4:$X$2000,Data!$M$2,FALSE))</f>
        <v>38799</v>
      </c>
      <c r="K66" s="10">
        <f>IF(R66="","",VLOOKUP($R66,Data!$A$4:$X$2000,Data!$Q$2,FALSE)+VLOOKUP($R66,Data!$A$4:$X$2000,Data!$O$2,FALSE))</f>
        <v>48918</v>
      </c>
      <c r="L66" s="10">
        <f t="shared" si="0"/>
        <v>-10119</v>
      </c>
      <c r="M66" s="6">
        <f t="shared" si="1"/>
        <v>1.2607999999999999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105</v>
      </c>
      <c r="B67" t="str">
        <f>IF(R67="","",VLOOKUP($R67,Data!$A$4:$X$2000,Data!$E$2,FALSE))</f>
        <v>A</v>
      </c>
      <c r="C67" t="str">
        <f>IF(R67="","",VLOOKUP($R67,Data!$A$4:$X$2000,Data!$F$2,FALSE))</f>
        <v>GENERAL FUND</v>
      </c>
      <c r="D67" t="str">
        <f>IF(R67="","",VLOOKUP($R67,Data!$A$4:$X$2000,Data!$G$2,FALSE))</f>
        <v>3150</v>
      </c>
      <c r="E67" t="str">
        <f>IF(R67="","",VLOOKUP($R67,Data!$A$4:$X$2000,Data!$H$2,FALSE))</f>
        <v>JAIL</v>
      </c>
      <c r="F67" t="str">
        <f>IF(R67="","",VLOOKUP($R67,Data!$A$4:$X$2000,Data!$I$2,FALSE))</f>
        <v>1000</v>
      </c>
      <c r="G67" t="str">
        <f>IF(R67="","",VLOOKUP($R67,Data!$A$4:$X$2000,Data!$J$2,FALSE))</f>
        <v>PERSONAL SERVICES</v>
      </c>
      <c r="H67" t="str">
        <f>IF(R67="","",VLOOKUP($R67,Data!$A$4:$X$2000,Data!$K$2,FALSE))</f>
        <v>1045</v>
      </c>
      <c r="I67" t="str">
        <f>IF(R67="","",VLOOKUP($R67,Data!$A$4:$X$2000,Data!$L$2,FALSE))</f>
        <v>CORRECTIONS/CT SEC OFFICER</v>
      </c>
      <c r="J67" s="10">
        <f>IF(R67="","",VLOOKUP($R67,Data!$A$4:$X$2000,Data!$M$2,FALSE))</f>
        <v>38799</v>
      </c>
      <c r="K67" s="10">
        <f>IF(R67="","",VLOOKUP($R67,Data!$A$4:$X$2000,Data!$Q$2,FALSE)+VLOOKUP($R67,Data!$A$4:$X$2000,Data!$O$2,FALSE))</f>
        <v>28202.05</v>
      </c>
      <c r="L67" s="10">
        <f t="shared" si="0"/>
        <v>10596.95</v>
      </c>
      <c r="M67" s="6">
        <f t="shared" si="1"/>
        <v>0.72689999999999999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133</v>
      </c>
      <c r="B68" t="str">
        <f>IF(R68="","",VLOOKUP($R68,Data!$A$4:$X$2000,Data!$E$2,FALSE))</f>
        <v>A</v>
      </c>
      <c r="C68" t="str">
        <f>IF(R68="","",VLOOKUP($R68,Data!$A$4:$X$2000,Data!$F$2,FALSE))</f>
        <v>GENERAL FUND</v>
      </c>
      <c r="D68" t="str">
        <f>IF(R68="","",VLOOKUP($R68,Data!$A$4:$X$2000,Data!$G$2,FALSE))</f>
        <v>3150</v>
      </c>
      <c r="E68" t="str">
        <f>IF(R68="","",VLOOKUP($R68,Data!$A$4:$X$2000,Data!$H$2,FALSE))</f>
        <v>JAIL</v>
      </c>
      <c r="F68" t="str">
        <f>IF(R68="","",VLOOKUP($R68,Data!$A$4:$X$2000,Data!$I$2,FALSE))</f>
        <v>1000</v>
      </c>
      <c r="G68" t="str">
        <f>IF(R68="","",VLOOKUP($R68,Data!$A$4:$X$2000,Data!$J$2,FALSE))</f>
        <v>PERSONAL SERVICES</v>
      </c>
      <c r="H68" t="str">
        <f>IF(R68="","",VLOOKUP($R68,Data!$A$4:$X$2000,Data!$K$2,FALSE))</f>
        <v>1901</v>
      </c>
      <c r="I68" t="str">
        <f>IF(R68="","",VLOOKUP($R68,Data!$A$4:$X$2000,Data!$L$2,FALSE))</f>
        <v>OVERTIME</v>
      </c>
      <c r="J68" s="10">
        <f>IF(R68="","",VLOOKUP($R68,Data!$A$4:$X$2000,Data!$M$2,FALSE))</f>
        <v>90000</v>
      </c>
      <c r="K68" s="10">
        <f>IF(R68="","",VLOOKUP($R68,Data!$A$4:$X$2000,Data!$Q$2,FALSE)+VLOOKUP($R68,Data!$A$4:$X$2000,Data!$O$2,FALSE))</f>
        <v>104623.03</v>
      </c>
      <c r="L68" s="10">
        <f t="shared" si="0"/>
        <v>-14623.029999999999</v>
      </c>
      <c r="M68" s="6">
        <f t="shared" si="1"/>
        <v>1.1625000000000001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148</v>
      </c>
      <c r="B69" t="str">
        <f>IF(R69="","",VLOOKUP($R69,Data!$A$4:$X$2000,Data!$E$2,FALSE))</f>
        <v>A</v>
      </c>
      <c r="C69" t="str">
        <f>IF(R69="","",VLOOKUP($R69,Data!$A$4:$X$2000,Data!$F$2,FALSE))</f>
        <v>GENERAL FUND</v>
      </c>
      <c r="D69" t="str">
        <f>IF(R69="","",VLOOKUP($R69,Data!$A$4:$X$2000,Data!$G$2,FALSE))</f>
        <v>3150</v>
      </c>
      <c r="E69" t="str">
        <f>IF(R69="","",VLOOKUP($R69,Data!$A$4:$X$2000,Data!$H$2,FALSE))</f>
        <v>JAIL</v>
      </c>
      <c r="F69" t="str">
        <f>IF(R69="","",VLOOKUP($R69,Data!$A$4:$X$2000,Data!$I$2,FALSE))</f>
        <v>4000</v>
      </c>
      <c r="G69" t="str">
        <f>IF(R69="","",VLOOKUP($R69,Data!$A$4:$X$2000,Data!$J$2,FALSE))</f>
        <v>CONTRACTUAL EXPENSES</v>
      </c>
      <c r="H69" t="str">
        <f>IF(R69="","",VLOOKUP($R69,Data!$A$4:$X$2000,Data!$K$2,FALSE))</f>
        <v>4210</v>
      </c>
      <c r="I69" t="str">
        <f>IF(R69="","",VLOOKUP($R69,Data!$A$4:$X$2000,Data!$L$2,FALSE))</f>
        <v>INMATE MEDICAL EXPENSES</v>
      </c>
      <c r="J69" s="10">
        <f>IF(R69="","",VLOOKUP($R69,Data!$A$4:$X$2000,Data!$M$2,FALSE))</f>
        <v>40000</v>
      </c>
      <c r="K69" s="10">
        <f>IF(R69="","",VLOOKUP($R69,Data!$A$4:$X$2000,Data!$Q$2,FALSE)+VLOOKUP($R69,Data!$A$4:$X$2000,Data!$O$2,FALSE))</f>
        <v>60632.29</v>
      </c>
      <c r="L69" s="10">
        <f t="shared" si="0"/>
        <v>-20632.29</v>
      </c>
      <c r="M69" s="6">
        <f t="shared" si="1"/>
        <v>1.5158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5</v>
      </c>
      <c r="B70" t="str">
        <f>IF(R70="","",VLOOKUP($R70,Data!$A$4:$X$2000,Data!$E$2,FALSE))</f>
        <v>A</v>
      </c>
      <c r="C70" t="str">
        <f>IF(R70="","",VLOOKUP($R70,Data!$A$4:$X$2000,Data!$F$2,FALSE))</f>
        <v>GENERAL FUND</v>
      </c>
      <c r="D70" t="str">
        <f>IF(R70="","",VLOOKUP($R70,Data!$A$4:$X$2000,Data!$G$2,FALSE))</f>
        <v>3170</v>
      </c>
      <c r="E70" t="str">
        <f>IF(R70="","",VLOOKUP($R70,Data!$A$4:$X$2000,Data!$H$2,FALSE))</f>
        <v>OTHER CORRECTIONAL AGENCIES</v>
      </c>
      <c r="F70" t="str">
        <f>IF(R70="","",VLOOKUP($R70,Data!$A$4:$X$2000,Data!$I$2,FALSE))</f>
        <v>4000</v>
      </c>
      <c r="G70" t="str">
        <f>IF(R70="","",VLOOKUP($R70,Data!$A$4:$X$2000,Data!$J$2,FALSE))</f>
        <v>CONTRACTUAL EXPENSES</v>
      </c>
      <c r="H70" t="str">
        <f>IF(R70="","",VLOOKUP($R70,Data!$A$4:$X$2000,Data!$K$2,FALSE))</f>
        <v>4224</v>
      </c>
      <c r="I70" t="str">
        <f>IF(R70="","",VLOOKUP($R70,Data!$A$4:$X$2000,Data!$L$2,FALSE))</f>
        <v>INMATE BOARDING</v>
      </c>
      <c r="J70" s="10">
        <f>IF(R70="","",VLOOKUP($R70,Data!$A$4:$X$2000,Data!$M$2,FALSE))</f>
        <v>950000</v>
      </c>
      <c r="K70" s="10">
        <f>IF(R70="","",VLOOKUP($R70,Data!$A$4:$X$2000,Data!$Q$2,FALSE)+VLOOKUP($R70,Data!$A$4:$X$2000,Data!$O$2,FALSE))</f>
        <v>603764.66</v>
      </c>
      <c r="L70" s="10">
        <f t="shared" ref="L70:L133" si="2">IF(R70="","",J70-K70)</f>
        <v>346235.33999999997</v>
      </c>
      <c r="M70" s="6">
        <f t="shared" ref="M70:M133" si="3">IF(R70="","",IF(J70=0,0,ROUND((K70)/J70,4)))</f>
        <v>0.63549999999999995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163</v>
      </c>
      <c r="B71" t="str">
        <f>IF(R71="","",VLOOKUP($R71,Data!$A$4:$X$2000,Data!$E$2,FALSE))</f>
        <v>A</v>
      </c>
      <c r="C71" t="str">
        <f>IF(R71="","",VLOOKUP($R71,Data!$A$4:$X$2000,Data!$F$2,FALSE))</f>
        <v>GENERAL FUND</v>
      </c>
      <c r="D71" t="str">
        <f>IF(R71="","",VLOOKUP($R71,Data!$A$4:$X$2000,Data!$G$2,FALSE))</f>
        <v>3410</v>
      </c>
      <c r="E71" t="str">
        <f>IF(R71="","",VLOOKUP($R71,Data!$A$4:$X$2000,Data!$H$2,FALSE))</f>
        <v>EMERGENCY SVCS - FIRE PREV.</v>
      </c>
      <c r="F71" t="str">
        <f>IF(R71="","",VLOOKUP($R71,Data!$A$4:$X$2000,Data!$I$2,FALSE))</f>
        <v>2000</v>
      </c>
      <c r="G71" t="str">
        <f>IF(R71="","",VLOOKUP($R71,Data!$A$4:$X$2000,Data!$J$2,FALSE))</f>
        <v>EQUIPMENT</v>
      </c>
      <c r="H71" t="str">
        <f>IF(R71="","",VLOOKUP($R71,Data!$A$4:$X$2000,Data!$K$2,FALSE))</f>
        <v>2920</v>
      </c>
      <c r="I71" t="str">
        <f>IF(R71="","",VLOOKUP($R71,Data!$A$4:$X$2000,Data!$L$2,FALSE))</f>
        <v>HOMELAND SECURITY EQUIPMENT</v>
      </c>
      <c r="J71" s="10">
        <f>IF(R71="","",VLOOKUP($R71,Data!$A$4:$X$2000,Data!$M$2,FALSE))</f>
        <v>80000</v>
      </c>
      <c r="K71" s="10">
        <f>IF(R71="","",VLOOKUP($R71,Data!$A$4:$X$2000,Data!$Q$2,FALSE)+VLOOKUP($R71,Data!$A$4:$X$2000,Data!$O$2,FALSE))</f>
        <v>119562.93</v>
      </c>
      <c r="L71" s="10">
        <f t="shared" si="2"/>
        <v>-39562.929999999993</v>
      </c>
      <c r="M71" s="6">
        <f t="shared" si="3"/>
        <v>1.4944999999999999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182</v>
      </c>
      <c r="B72" t="str">
        <f>IF(R72="","",VLOOKUP($R72,Data!$A$4:$X$2000,Data!$E$2,FALSE))</f>
        <v>A</v>
      </c>
      <c r="C72" t="str">
        <f>IF(R72="","",VLOOKUP($R72,Data!$A$4:$X$2000,Data!$F$2,FALSE))</f>
        <v>GENERAL FUND</v>
      </c>
      <c r="D72" t="str">
        <f>IF(R72="","",VLOOKUP($R72,Data!$A$4:$X$2000,Data!$G$2,FALSE))</f>
        <v>3410</v>
      </c>
      <c r="E72" t="str">
        <f>IF(R72="","",VLOOKUP($R72,Data!$A$4:$X$2000,Data!$H$2,FALSE))</f>
        <v>EMERGENCY SVCS - FIRE PREV.</v>
      </c>
      <c r="F72" t="str">
        <f>IF(R72="","",VLOOKUP($R72,Data!$A$4:$X$2000,Data!$I$2,FALSE))</f>
        <v>2000</v>
      </c>
      <c r="G72" t="str">
        <f>IF(R72="","",VLOOKUP($R72,Data!$A$4:$X$2000,Data!$J$2,FALSE))</f>
        <v>EQUIPMENT</v>
      </c>
      <c r="H72" t="str">
        <f>IF(R72="","",VLOOKUP($R72,Data!$A$4:$X$2000,Data!$K$2,FALSE))</f>
        <v>2927</v>
      </c>
      <c r="I72" t="str">
        <f>IF(R72="","",VLOOKUP($R72,Data!$A$4:$X$2000,Data!$L$2,FALSE))</f>
        <v>FIRE PREVENTION EQUIP.</v>
      </c>
      <c r="J72" s="10">
        <f>IF(R72="","",VLOOKUP($R72,Data!$A$4:$X$2000,Data!$M$2,FALSE))</f>
        <v>0</v>
      </c>
      <c r="K72" s="10">
        <f>IF(R72="","",VLOOKUP($R72,Data!$A$4:$X$2000,Data!$Q$2,FALSE)+VLOOKUP($R72,Data!$A$4:$X$2000,Data!$O$2,FALSE))</f>
        <v>120000</v>
      </c>
      <c r="L72" s="10">
        <f t="shared" si="2"/>
        <v>-120000</v>
      </c>
      <c r="M72" s="6">
        <f t="shared" si="3"/>
        <v>0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96</v>
      </c>
      <c r="B73" t="str">
        <f>IF(R73="","",VLOOKUP($R73,Data!$A$4:$X$2000,Data!$E$2,FALSE))</f>
        <v>A</v>
      </c>
      <c r="C73" t="str">
        <f>IF(R73="","",VLOOKUP($R73,Data!$A$4:$X$2000,Data!$F$2,FALSE))</f>
        <v>GENERAL FUND</v>
      </c>
      <c r="D73" t="str">
        <f>IF(R73="","",VLOOKUP($R73,Data!$A$4:$X$2000,Data!$G$2,FALSE))</f>
        <v>3410</v>
      </c>
      <c r="E73" t="str">
        <f>IF(R73="","",VLOOKUP($R73,Data!$A$4:$X$2000,Data!$H$2,FALSE))</f>
        <v>EMERGENCY SVCS - FIRE PREV.</v>
      </c>
      <c r="F73" t="str">
        <f>IF(R73="","",VLOOKUP($R73,Data!$A$4:$X$2000,Data!$I$2,FALSE))</f>
        <v>4000</v>
      </c>
      <c r="G73" t="str">
        <f>IF(R73="","",VLOOKUP($R73,Data!$A$4:$X$2000,Data!$J$2,FALSE))</f>
        <v>CONTRACTUAL EXPENSES</v>
      </c>
      <c r="H73" t="str">
        <f>IF(R73="","",VLOOKUP($R73,Data!$A$4:$X$2000,Data!$K$2,FALSE))</f>
        <v>4406</v>
      </c>
      <c r="I73" t="str">
        <f>IF(R73="","",VLOOKUP($R73,Data!$A$4:$X$2000,Data!$L$2,FALSE))</f>
        <v>HOMELAND SECURITY EXPENSES</v>
      </c>
      <c r="J73" s="10">
        <f>IF(R73="","",VLOOKUP($R73,Data!$A$4:$X$2000,Data!$M$2,FALSE))</f>
        <v>25000</v>
      </c>
      <c r="K73" s="10">
        <f>IF(R73="","",VLOOKUP($R73,Data!$A$4:$X$2000,Data!$Q$2,FALSE)+VLOOKUP($R73,Data!$A$4:$X$2000,Data!$O$2,FALSE))</f>
        <v>13403.71</v>
      </c>
      <c r="L73" s="10">
        <f t="shared" si="2"/>
        <v>11596.29</v>
      </c>
      <c r="M73" s="6">
        <f t="shared" si="3"/>
        <v>0.53610000000000002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109</v>
      </c>
      <c r="B74" t="str">
        <f>IF(R74="","",VLOOKUP($R74,Data!$A$4:$X$2000,Data!$E$2,FALSE))</f>
        <v>A</v>
      </c>
      <c r="C74" t="str">
        <f>IF(R74="","",VLOOKUP($R74,Data!$A$4:$X$2000,Data!$F$2,FALSE))</f>
        <v>GENERAL FUND</v>
      </c>
      <c r="D74" t="str">
        <f>IF(R74="","",VLOOKUP($R74,Data!$A$4:$X$2000,Data!$G$2,FALSE))</f>
        <v>3410</v>
      </c>
      <c r="E74" t="str">
        <f>IF(R74="","",VLOOKUP($R74,Data!$A$4:$X$2000,Data!$H$2,FALSE))</f>
        <v>EMERGENCY SVCS - FIRE PREV.</v>
      </c>
      <c r="F74" t="str">
        <f>IF(R74="","",VLOOKUP($R74,Data!$A$4:$X$2000,Data!$I$2,FALSE))</f>
        <v>4000</v>
      </c>
      <c r="G74" t="str">
        <f>IF(R74="","",VLOOKUP($R74,Data!$A$4:$X$2000,Data!$J$2,FALSE))</f>
        <v>CONTRACTUAL EXPENSES</v>
      </c>
      <c r="H74" t="str">
        <f>IF(R74="","",VLOOKUP($R74,Data!$A$4:$X$2000,Data!$K$2,FALSE))</f>
        <v>4407</v>
      </c>
      <c r="I74" t="str">
        <f>IF(R74="","",VLOOKUP($R74,Data!$A$4:$X$2000,Data!$L$2,FALSE))</f>
        <v>H.S. HAZMAT EXPENSES</v>
      </c>
      <c r="J74" s="10">
        <f>IF(R74="","",VLOOKUP($R74,Data!$A$4:$X$2000,Data!$M$2,FALSE))</f>
        <v>25000</v>
      </c>
      <c r="K74" s="10">
        <f>IF(R74="","",VLOOKUP($R74,Data!$A$4:$X$2000,Data!$Q$2,FALSE)+VLOOKUP($R74,Data!$A$4:$X$2000,Data!$O$2,FALSE))</f>
        <v>14691.99</v>
      </c>
      <c r="L74" s="10">
        <f t="shared" si="2"/>
        <v>10308.01</v>
      </c>
      <c r="M74" s="6">
        <f t="shared" si="3"/>
        <v>0.5877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118</v>
      </c>
      <c r="B75" t="str">
        <f>IF(R75="","",VLOOKUP($R75,Data!$A$4:$X$2000,Data!$E$2,FALSE))</f>
        <v>A</v>
      </c>
      <c r="C75" t="str">
        <f>IF(R75="","",VLOOKUP($R75,Data!$A$4:$X$2000,Data!$F$2,FALSE))</f>
        <v>GENERAL FUND</v>
      </c>
      <c r="D75" t="str">
        <f>IF(R75="","",VLOOKUP($R75,Data!$A$4:$X$2000,Data!$G$2,FALSE))</f>
        <v>3630</v>
      </c>
      <c r="E75" t="str">
        <f>IF(R75="","",VLOOKUP($R75,Data!$A$4:$X$2000,Data!$H$2,FALSE))</f>
        <v>EMERGENCY SVCS-MEDICAL RESP.</v>
      </c>
      <c r="F75" t="str">
        <f>IF(R75="","",VLOOKUP($R75,Data!$A$4:$X$2000,Data!$I$2,FALSE))</f>
        <v>1000</v>
      </c>
      <c r="G75" t="str">
        <f>IF(R75="","",VLOOKUP($R75,Data!$A$4:$X$2000,Data!$J$2,FALSE))</f>
        <v>PERSONAL SERVICES</v>
      </c>
      <c r="H75" t="str">
        <f>IF(R75="","",VLOOKUP($R75,Data!$A$4:$X$2000,Data!$K$2,FALSE))</f>
        <v>1006</v>
      </c>
      <c r="I75" t="str">
        <f>IF(R75="","",VLOOKUP($R75,Data!$A$4:$X$2000,Data!$L$2,FALSE))</f>
        <v>EMT         G02</v>
      </c>
      <c r="J75" s="10">
        <f>IF(R75="","",VLOOKUP($R75,Data!$A$4:$X$2000,Data!$M$2,FALSE))</f>
        <v>0</v>
      </c>
      <c r="K75" s="10">
        <f>IF(R75="","",VLOOKUP($R75,Data!$A$4:$X$2000,Data!$Q$2,FALSE)+VLOOKUP($R75,Data!$A$4:$X$2000,Data!$O$2,FALSE))</f>
        <v>10261.76</v>
      </c>
      <c r="L75" s="10">
        <f t="shared" si="2"/>
        <v>-10261.76</v>
      </c>
      <c r="M75" s="6">
        <f t="shared" si="3"/>
        <v>0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119</v>
      </c>
      <c r="B76" t="str">
        <f>IF(R76="","",VLOOKUP($R76,Data!$A$4:$X$2000,Data!$E$2,FALSE))</f>
        <v>A</v>
      </c>
      <c r="C76" t="str">
        <f>IF(R76="","",VLOOKUP($R76,Data!$A$4:$X$2000,Data!$F$2,FALSE))</f>
        <v>GENERAL FUND</v>
      </c>
      <c r="D76" t="str">
        <f>IF(R76="","",VLOOKUP($R76,Data!$A$4:$X$2000,Data!$G$2,FALSE))</f>
        <v>3630</v>
      </c>
      <c r="E76" t="str">
        <f>IF(R76="","",VLOOKUP($R76,Data!$A$4:$X$2000,Data!$H$2,FALSE))</f>
        <v>EMERGENCY SVCS-MEDICAL RESP.</v>
      </c>
      <c r="F76" t="str">
        <f>IF(R76="","",VLOOKUP($R76,Data!$A$4:$X$2000,Data!$I$2,FALSE))</f>
        <v>1000</v>
      </c>
      <c r="G76" t="str">
        <f>IF(R76="","",VLOOKUP($R76,Data!$A$4:$X$2000,Data!$J$2,FALSE))</f>
        <v>PERSONAL SERVICES</v>
      </c>
      <c r="H76" t="str">
        <f>IF(R76="","",VLOOKUP($R76,Data!$A$4:$X$2000,Data!$K$2,FALSE))</f>
        <v>1007</v>
      </c>
      <c r="I76" t="str">
        <f>IF(R76="","",VLOOKUP($R76,Data!$A$4:$X$2000,Data!$L$2,FALSE))</f>
        <v>EMT         G02</v>
      </c>
      <c r="J76" s="10">
        <f>IF(R76="","",VLOOKUP($R76,Data!$A$4:$X$2000,Data!$M$2,FALSE))</f>
        <v>0</v>
      </c>
      <c r="K76" s="10">
        <f>IF(R76="","",VLOOKUP($R76,Data!$A$4:$X$2000,Data!$Q$2,FALSE)+VLOOKUP($R76,Data!$A$4:$X$2000,Data!$O$2,FALSE))</f>
        <v>10261.76</v>
      </c>
      <c r="L76" s="10">
        <f t="shared" si="2"/>
        <v>-10261.76</v>
      </c>
      <c r="M76" s="6">
        <f t="shared" si="3"/>
        <v>0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120</v>
      </c>
      <c r="B77" t="str">
        <f>IF(R77="","",VLOOKUP($R77,Data!$A$4:$X$2000,Data!$E$2,FALSE))</f>
        <v>A</v>
      </c>
      <c r="C77" t="str">
        <f>IF(R77="","",VLOOKUP($R77,Data!$A$4:$X$2000,Data!$F$2,FALSE))</f>
        <v>GENERAL FUND</v>
      </c>
      <c r="D77" t="str">
        <f>IF(R77="","",VLOOKUP($R77,Data!$A$4:$X$2000,Data!$G$2,FALSE))</f>
        <v>3630</v>
      </c>
      <c r="E77" t="str">
        <f>IF(R77="","",VLOOKUP($R77,Data!$A$4:$X$2000,Data!$H$2,FALSE))</f>
        <v>EMERGENCY SVCS-MEDICAL RESP.</v>
      </c>
      <c r="F77" t="str">
        <f>IF(R77="","",VLOOKUP($R77,Data!$A$4:$X$2000,Data!$I$2,FALSE))</f>
        <v>1000</v>
      </c>
      <c r="G77" t="str">
        <f>IF(R77="","",VLOOKUP($R77,Data!$A$4:$X$2000,Data!$J$2,FALSE))</f>
        <v>PERSONAL SERVICES</v>
      </c>
      <c r="H77" t="str">
        <f>IF(R77="","",VLOOKUP($R77,Data!$A$4:$X$2000,Data!$K$2,FALSE))</f>
        <v>1008</v>
      </c>
      <c r="I77" t="str">
        <f>IF(R77="","",VLOOKUP($R77,Data!$A$4:$X$2000,Data!$L$2,FALSE))</f>
        <v>EMT         G02</v>
      </c>
      <c r="J77" s="10">
        <f>IF(R77="","",VLOOKUP($R77,Data!$A$4:$X$2000,Data!$M$2,FALSE))</f>
        <v>0</v>
      </c>
      <c r="K77" s="10">
        <f>IF(R77="","",VLOOKUP($R77,Data!$A$4:$X$2000,Data!$Q$2,FALSE)+VLOOKUP($R77,Data!$A$4:$X$2000,Data!$O$2,FALSE))</f>
        <v>10261.76</v>
      </c>
      <c r="L77" s="10">
        <f t="shared" si="2"/>
        <v>-10261.76</v>
      </c>
      <c r="M77" s="6">
        <f t="shared" si="3"/>
        <v>0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55</v>
      </c>
      <c r="B78" t="str">
        <f>IF(R78="","",VLOOKUP($R78,Data!$A$4:$X$2000,Data!$E$2,FALSE))</f>
        <v>A</v>
      </c>
      <c r="C78" t="str">
        <f>IF(R78="","",VLOOKUP($R78,Data!$A$4:$X$2000,Data!$F$2,FALSE))</f>
        <v>GENERAL FUND</v>
      </c>
      <c r="D78" t="str">
        <f>IF(R78="","",VLOOKUP($R78,Data!$A$4:$X$2000,Data!$G$2,FALSE))</f>
        <v>3630</v>
      </c>
      <c r="E78" t="str">
        <f>IF(R78="","",VLOOKUP($R78,Data!$A$4:$X$2000,Data!$H$2,FALSE))</f>
        <v>EMERGENCY SVCS-MEDICAL RESP.</v>
      </c>
      <c r="F78" t="str">
        <f>IF(R78="","",VLOOKUP($R78,Data!$A$4:$X$2000,Data!$I$2,FALSE))</f>
        <v>1000</v>
      </c>
      <c r="G78" t="str">
        <f>IF(R78="","",VLOOKUP($R78,Data!$A$4:$X$2000,Data!$J$2,FALSE))</f>
        <v>PERSONAL SERVICES</v>
      </c>
      <c r="H78" t="str">
        <f>IF(R78="","",VLOOKUP($R78,Data!$A$4:$X$2000,Data!$K$2,FALSE))</f>
        <v>1801</v>
      </c>
      <c r="I78" t="str">
        <f>IF(R78="","",VLOOKUP($R78,Data!$A$4:$X$2000,Data!$L$2,FALSE))</f>
        <v>PARAMEDIC P/T G12</v>
      </c>
      <c r="J78" s="10">
        <f>IF(R78="","",VLOOKUP($R78,Data!$A$4:$X$2000,Data!$M$2,FALSE))</f>
        <v>54000</v>
      </c>
      <c r="K78" s="10">
        <f>IF(R78="","",VLOOKUP($R78,Data!$A$4:$X$2000,Data!$Q$2,FALSE)+VLOOKUP($R78,Data!$A$4:$X$2000,Data!$O$2,FALSE))</f>
        <v>34346.18</v>
      </c>
      <c r="L78" s="10">
        <f t="shared" si="2"/>
        <v>19653.82</v>
      </c>
      <c r="M78" s="6">
        <f t="shared" si="3"/>
        <v>0.63600000000000001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65</v>
      </c>
      <c r="B79" t="str">
        <f>IF(R79="","",VLOOKUP($R79,Data!$A$4:$X$2000,Data!$E$2,FALSE))</f>
        <v>A</v>
      </c>
      <c r="C79" t="str">
        <f>IF(R79="","",VLOOKUP($R79,Data!$A$4:$X$2000,Data!$F$2,FALSE))</f>
        <v>GENERAL FUND</v>
      </c>
      <c r="D79" t="str">
        <f>IF(R79="","",VLOOKUP($R79,Data!$A$4:$X$2000,Data!$G$2,FALSE))</f>
        <v>3640</v>
      </c>
      <c r="E79" t="str">
        <f>IF(R79="","",VLOOKUP($R79,Data!$A$4:$X$2000,Data!$H$2,FALSE))</f>
        <v>EMERGENCY SERVICES</v>
      </c>
      <c r="F79" t="str">
        <f>IF(R79="","",VLOOKUP($R79,Data!$A$4:$X$2000,Data!$I$2,FALSE))</f>
        <v>1000</v>
      </c>
      <c r="G79" t="str">
        <f>IF(R79="","",VLOOKUP($R79,Data!$A$4:$X$2000,Data!$J$2,FALSE))</f>
        <v>PERSONAL SERVICES</v>
      </c>
      <c r="H79" t="str">
        <f>IF(R79="","",VLOOKUP($R79,Data!$A$4:$X$2000,Data!$K$2,FALSE))</f>
        <v>1012</v>
      </c>
      <c r="I79" t="str">
        <f>IF(R79="","",VLOOKUP($R79,Data!$A$4:$X$2000,Data!$L$2,FALSE))</f>
        <v>ADMINISTRATIVE SUPPORT I G08</v>
      </c>
      <c r="J79" s="10">
        <f>IF(R79="","",VLOOKUP($R79,Data!$A$4:$X$2000,Data!$M$2,FALSE))</f>
        <v>35817</v>
      </c>
      <c r="K79" s="10">
        <f>IF(R79="","",VLOOKUP($R79,Data!$A$4:$X$2000,Data!$Q$2,FALSE)+VLOOKUP($R79,Data!$A$4:$X$2000,Data!$O$2,FALSE))</f>
        <v>19714.04</v>
      </c>
      <c r="L79" s="10">
        <f t="shared" si="2"/>
        <v>16102.96</v>
      </c>
      <c r="M79" s="6">
        <f t="shared" si="3"/>
        <v>0.5504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123</v>
      </c>
      <c r="B80" t="str">
        <f>IF(R80="","",VLOOKUP($R80,Data!$A$4:$X$2000,Data!$E$2,FALSE))</f>
        <v>A</v>
      </c>
      <c r="C80" t="str">
        <f>IF(R80="","",VLOOKUP($R80,Data!$A$4:$X$2000,Data!$F$2,FALSE))</f>
        <v>GENERAL FUND</v>
      </c>
      <c r="D80" t="str">
        <f>IF(R80="","",VLOOKUP($R80,Data!$A$4:$X$2000,Data!$G$2,FALSE))</f>
        <v>3640</v>
      </c>
      <c r="E80" t="str">
        <f>IF(R80="","",VLOOKUP($R80,Data!$A$4:$X$2000,Data!$H$2,FALSE))</f>
        <v>EMERGENCY SERVICES</v>
      </c>
      <c r="F80" t="str">
        <f>IF(R80="","",VLOOKUP($R80,Data!$A$4:$X$2000,Data!$I$2,FALSE))</f>
        <v>2000</v>
      </c>
      <c r="G80" t="str">
        <f>IF(R80="","",VLOOKUP($R80,Data!$A$4:$X$2000,Data!$J$2,FALSE))</f>
        <v>EQUIPMENT</v>
      </c>
      <c r="H80" t="str">
        <f>IF(R80="","",VLOOKUP($R80,Data!$A$4:$X$2000,Data!$K$2,FALSE))</f>
        <v>2101</v>
      </c>
      <c r="I80" t="str">
        <f>IF(R80="","",VLOOKUP($R80,Data!$A$4:$X$2000,Data!$L$2,FALSE))</f>
        <v>OFFICE FURNITURE</v>
      </c>
      <c r="J80" s="10">
        <f>IF(R80="","",VLOOKUP($R80,Data!$A$4:$X$2000,Data!$M$2,FALSE))</f>
        <v>0</v>
      </c>
      <c r="K80" s="10">
        <f>IF(R80="","",VLOOKUP($R80,Data!$A$4:$X$2000,Data!$Q$2,FALSE)+VLOOKUP($R80,Data!$A$4:$X$2000,Data!$O$2,FALSE))</f>
        <v>11136.38</v>
      </c>
      <c r="L80" s="10">
        <f t="shared" si="2"/>
        <v>-11136.38</v>
      </c>
      <c r="M80" s="6">
        <f t="shared" si="3"/>
        <v>0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68</v>
      </c>
      <c r="B81" t="str">
        <f>IF(R81="","",VLOOKUP($R81,Data!$A$4:$X$2000,Data!$E$2,FALSE))</f>
        <v>A</v>
      </c>
      <c r="C81" t="str">
        <f>IF(R81="","",VLOOKUP($R81,Data!$A$4:$X$2000,Data!$F$2,FALSE))</f>
        <v>GENERAL FUND</v>
      </c>
      <c r="D81" t="str">
        <f>IF(R81="","",VLOOKUP($R81,Data!$A$4:$X$2000,Data!$G$2,FALSE))</f>
        <v>3640</v>
      </c>
      <c r="E81" t="str">
        <f>IF(R81="","",VLOOKUP($R81,Data!$A$4:$X$2000,Data!$H$2,FALSE))</f>
        <v>EMERGENCY SERVICES</v>
      </c>
      <c r="F81" t="str">
        <f>IF(R81="","",VLOOKUP($R81,Data!$A$4:$X$2000,Data!$I$2,FALSE))</f>
        <v>4000</v>
      </c>
      <c r="G81" t="str">
        <f>IF(R81="","",VLOOKUP($R81,Data!$A$4:$X$2000,Data!$J$2,FALSE))</f>
        <v>CONTRACTUAL EXPENSES</v>
      </c>
      <c r="H81" t="str">
        <f>IF(R81="","",VLOOKUP($R81,Data!$A$4:$X$2000,Data!$K$2,FALSE))</f>
        <v>4110</v>
      </c>
      <c r="I81" t="str">
        <f>IF(R81="","",VLOOKUP($R81,Data!$A$4:$X$2000,Data!$L$2,FALSE))</f>
        <v>HMEP GRANT EXPENSES</v>
      </c>
      <c r="J81" s="10">
        <f>IF(R81="","",VLOOKUP($R81,Data!$A$4:$X$2000,Data!$M$2,FALSE))</f>
        <v>15516</v>
      </c>
      <c r="K81" s="10">
        <f>IF(R81="","",VLOOKUP($R81,Data!$A$4:$X$2000,Data!$Q$2,FALSE)+VLOOKUP($R81,Data!$A$4:$X$2000,Data!$O$2,FALSE))</f>
        <v>0</v>
      </c>
      <c r="L81" s="10">
        <f t="shared" si="2"/>
        <v>15516</v>
      </c>
      <c r="M81" s="6">
        <f t="shared" si="3"/>
        <v>0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136</v>
      </c>
      <c r="B82" t="str">
        <f>IF(R82="","",VLOOKUP($R82,Data!$A$4:$X$2000,Data!$E$2,FALSE))</f>
        <v>A</v>
      </c>
      <c r="C82" t="str">
        <f>IF(R82="","",VLOOKUP($R82,Data!$A$4:$X$2000,Data!$F$2,FALSE))</f>
        <v>GENERAL FUND</v>
      </c>
      <c r="D82" t="str">
        <f>IF(R82="","",VLOOKUP($R82,Data!$A$4:$X$2000,Data!$G$2,FALSE))</f>
        <v>3640</v>
      </c>
      <c r="E82" t="str">
        <f>IF(R82="","",VLOOKUP($R82,Data!$A$4:$X$2000,Data!$H$2,FALSE))</f>
        <v>EMERGENCY SERVICES</v>
      </c>
      <c r="F82" t="str">
        <f>IF(R82="","",VLOOKUP($R82,Data!$A$4:$X$2000,Data!$I$2,FALSE))</f>
        <v>4000</v>
      </c>
      <c r="G82" t="str">
        <f>IF(R82="","",VLOOKUP($R82,Data!$A$4:$X$2000,Data!$J$2,FALSE))</f>
        <v>CONTRACTUAL EXPENSES</v>
      </c>
      <c r="H82" t="str">
        <f>IF(R82="","",VLOOKUP($R82,Data!$A$4:$X$2000,Data!$K$2,FALSE))</f>
        <v>4244</v>
      </c>
      <c r="I82" t="str">
        <f>IF(R82="","",VLOOKUP($R82,Data!$A$4:$X$2000,Data!$L$2,FALSE))</f>
        <v>CDBG-DR FIRST RESPONDERS</v>
      </c>
      <c r="J82" s="10">
        <f>IF(R82="","",VLOOKUP($R82,Data!$A$4:$X$2000,Data!$M$2,FALSE))</f>
        <v>0</v>
      </c>
      <c r="K82" s="10">
        <f>IF(R82="","",VLOOKUP($R82,Data!$A$4:$X$2000,Data!$Q$2,FALSE)+VLOOKUP($R82,Data!$A$4:$X$2000,Data!$O$2,FALSE))</f>
        <v>15301.5</v>
      </c>
      <c r="L82" s="10">
        <f t="shared" si="2"/>
        <v>-15301.5</v>
      </c>
      <c r="M82" s="6">
        <f t="shared" si="3"/>
        <v>0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159</v>
      </c>
      <c r="B83" t="str">
        <f>IF(R83="","",VLOOKUP($R83,Data!$A$4:$X$2000,Data!$E$2,FALSE))</f>
        <v>A</v>
      </c>
      <c r="C83" t="str">
        <f>IF(R83="","",VLOOKUP($R83,Data!$A$4:$X$2000,Data!$F$2,FALSE))</f>
        <v>GENERAL FUND</v>
      </c>
      <c r="D83" t="str">
        <f>IF(R83="","",VLOOKUP($R83,Data!$A$4:$X$2000,Data!$G$2,FALSE))</f>
        <v>3640</v>
      </c>
      <c r="E83" t="str">
        <f>IF(R83="","",VLOOKUP($R83,Data!$A$4:$X$2000,Data!$H$2,FALSE))</f>
        <v>EMERGENCY SERVICES</v>
      </c>
      <c r="F83" t="str">
        <f>IF(R83="","",VLOOKUP($R83,Data!$A$4:$X$2000,Data!$I$2,FALSE))</f>
        <v>4000</v>
      </c>
      <c r="G83" t="str">
        <f>IF(R83="","",VLOOKUP($R83,Data!$A$4:$X$2000,Data!$J$2,FALSE))</f>
        <v>CONTRACTUAL EXPENSES</v>
      </c>
      <c r="H83" t="str">
        <f>IF(R83="","",VLOOKUP($R83,Data!$A$4:$X$2000,Data!$K$2,FALSE))</f>
        <v>4306</v>
      </c>
      <c r="I83" t="str">
        <f>IF(R83="","",VLOOKUP($R83,Data!$A$4:$X$2000,Data!$L$2,FALSE))</f>
        <v>MISCELLANEOUS EXPENSES</v>
      </c>
      <c r="J83" s="10">
        <f>IF(R83="","",VLOOKUP($R83,Data!$A$4:$X$2000,Data!$M$2,FALSE))</f>
        <v>1000</v>
      </c>
      <c r="K83" s="10">
        <f>IF(R83="","",VLOOKUP($R83,Data!$A$4:$X$2000,Data!$Q$2,FALSE)+VLOOKUP($R83,Data!$A$4:$X$2000,Data!$O$2,FALSE))</f>
        <v>30210.32</v>
      </c>
      <c r="L83" s="10">
        <f t="shared" si="2"/>
        <v>-29210.32</v>
      </c>
      <c r="M83" s="6">
        <f t="shared" si="3"/>
        <v>30.2103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46</v>
      </c>
      <c r="B84" t="str">
        <f>IF(R84="","",VLOOKUP($R84,Data!$A$4:$X$2000,Data!$E$2,FALSE))</f>
        <v>A</v>
      </c>
      <c r="C84" t="str">
        <f>IF(R84="","",VLOOKUP($R84,Data!$A$4:$X$2000,Data!$F$2,FALSE))</f>
        <v>GENERAL FUND</v>
      </c>
      <c r="D84" t="str">
        <f>IF(R84="","",VLOOKUP($R84,Data!$A$4:$X$2000,Data!$G$2,FALSE))</f>
        <v>4010</v>
      </c>
      <c r="E84" t="str">
        <f>IF(R84="","",VLOOKUP($R84,Data!$A$4:$X$2000,Data!$H$2,FALSE))</f>
        <v>PUBLIC HEALTH</v>
      </c>
      <c r="F84" t="str">
        <f>IF(R84="","",VLOOKUP($R84,Data!$A$4:$X$2000,Data!$I$2,FALSE))</f>
        <v>1000</v>
      </c>
      <c r="G84" t="str">
        <f>IF(R84="","",VLOOKUP($R84,Data!$A$4:$X$2000,Data!$J$2,FALSE))</f>
        <v>PERSONAL SERVICES</v>
      </c>
      <c r="H84" t="str">
        <f>IF(R84="","",VLOOKUP($R84,Data!$A$4:$X$2000,Data!$K$2,FALSE))</f>
        <v>1010</v>
      </c>
      <c r="I84" t="str">
        <f>IF(R84="","",VLOOKUP($R84,Data!$A$4:$X$2000,Data!$L$2,FALSE))</f>
        <v>BUSINESS MANAGER II G15</v>
      </c>
      <c r="J84" s="10">
        <f>IF(R84="","",VLOOKUP($R84,Data!$A$4:$X$2000,Data!$M$2,FALSE))</f>
        <v>47751</v>
      </c>
      <c r="K84" s="10">
        <f>IF(R84="","",VLOOKUP($R84,Data!$A$4:$X$2000,Data!$Q$2,FALSE)+VLOOKUP($R84,Data!$A$4:$X$2000,Data!$O$2,FALSE))</f>
        <v>21954.48</v>
      </c>
      <c r="L84" s="10">
        <f t="shared" si="2"/>
        <v>25796.52</v>
      </c>
      <c r="M84" s="6">
        <f t="shared" si="3"/>
        <v>0.45979999999999999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73</v>
      </c>
      <c r="B85" t="str">
        <f>IF(R85="","",VLOOKUP($R85,Data!$A$4:$X$2000,Data!$E$2,FALSE))</f>
        <v>A</v>
      </c>
      <c r="C85" t="str">
        <f>IF(R85="","",VLOOKUP($R85,Data!$A$4:$X$2000,Data!$F$2,FALSE))</f>
        <v>GENERAL FUND</v>
      </c>
      <c r="D85" t="str">
        <f>IF(R85="","",VLOOKUP($R85,Data!$A$4:$X$2000,Data!$G$2,FALSE))</f>
        <v>4010</v>
      </c>
      <c r="E85" t="str">
        <f>IF(R85="","",VLOOKUP($R85,Data!$A$4:$X$2000,Data!$H$2,FALSE))</f>
        <v>PUBLIC HEALTH</v>
      </c>
      <c r="F85" t="str">
        <f>IF(R85="","",VLOOKUP($R85,Data!$A$4:$X$2000,Data!$I$2,FALSE))</f>
        <v>1000</v>
      </c>
      <c r="G85" t="str">
        <f>IF(R85="","",VLOOKUP($R85,Data!$A$4:$X$2000,Data!$J$2,FALSE))</f>
        <v>PERSONAL SERVICES</v>
      </c>
      <c r="H85" t="str">
        <f>IF(R85="","",VLOOKUP($R85,Data!$A$4:$X$2000,Data!$K$2,FALSE))</f>
        <v>1128</v>
      </c>
      <c r="I85" t="str">
        <f>IF(R85="","",VLOOKUP($R85,Data!$A$4:$X$2000,Data!$L$2,FALSE))</f>
        <v>PH SANITARIAN         G18</v>
      </c>
      <c r="J85" s="10">
        <f>IF(R85="","",VLOOKUP($R85,Data!$A$4:$X$2000,Data!$M$2,FALSE))</f>
        <v>63401</v>
      </c>
      <c r="K85" s="10">
        <f>IF(R85="","",VLOOKUP($R85,Data!$A$4:$X$2000,Data!$Q$2,FALSE)+VLOOKUP($R85,Data!$A$4:$X$2000,Data!$O$2,FALSE))</f>
        <v>48417.25</v>
      </c>
      <c r="L85" s="10">
        <f t="shared" si="2"/>
        <v>14983.75</v>
      </c>
      <c r="M85" s="6">
        <f t="shared" si="3"/>
        <v>0.76370000000000005</v>
      </c>
      <c r="R85">
        <f>IF((MAX($R$4:R84)+1)&gt;Data!$A$1,"",MAX($R$4:R84)+1)</f>
        <v>81</v>
      </c>
    </row>
    <row r="86" spans="1:18" x14ac:dyDescent="0.2">
      <c r="A86" s="11">
        <f>IF(L86="","",RANK(L86,$L$5:$L$500)+COUNTIF($L$3:L85,L86))</f>
        <v>134</v>
      </c>
      <c r="B86" t="str">
        <f>IF(R86="","",VLOOKUP($R86,Data!$A$4:$X$2000,Data!$E$2,FALSE))</f>
        <v>A</v>
      </c>
      <c r="C86" t="str">
        <f>IF(R86="","",VLOOKUP($R86,Data!$A$4:$X$2000,Data!$F$2,FALSE))</f>
        <v>GENERAL FUND</v>
      </c>
      <c r="D86" t="str">
        <f>IF(R86="","",VLOOKUP($R86,Data!$A$4:$X$2000,Data!$G$2,FALSE))</f>
        <v>4010</v>
      </c>
      <c r="E86" t="str">
        <f>IF(R86="","",VLOOKUP($R86,Data!$A$4:$X$2000,Data!$H$2,FALSE))</f>
        <v>PUBLIC HEALTH</v>
      </c>
      <c r="F86" t="str">
        <f>IF(R86="","",VLOOKUP($R86,Data!$A$4:$X$2000,Data!$I$2,FALSE))</f>
        <v>1000</v>
      </c>
      <c r="G86" t="str">
        <f>IF(R86="","",VLOOKUP($R86,Data!$A$4:$X$2000,Data!$J$2,FALSE))</f>
        <v>PERSONAL SERVICES</v>
      </c>
      <c r="H86" t="str">
        <f>IF(R86="","",VLOOKUP($R86,Data!$A$4:$X$2000,Data!$K$2,FALSE))</f>
        <v>1400</v>
      </c>
      <c r="I86" t="str">
        <f>IF(R86="","",VLOOKUP($R86,Data!$A$4:$X$2000,Data!$L$2,FALSE))</f>
        <v>SPEECH/LANG PATHOLOGIST G19</v>
      </c>
      <c r="J86" s="10">
        <f>IF(R86="","",VLOOKUP($R86,Data!$A$4:$X$2000,Data!$M$2,FALSE))</f>
        <v>0</v>
      </c>
      <c r="K86" s="10">
        <f>IF(R86="","",VLOOKUP($R86,Data!$A$4:$X$2000,Data!$Q$2,FALSE)+VLOOKUP($R86,Data!$A$4:$X$2000,Data!$O$2,FALSE))</f>
        <v>14652.74</v>
      </c>
      <c r="L86" s="10">
        <f t="shared" si="2"/>
        <v>-14652.74</v>
      </c>
      <c r="M86" s="6">
        <f t="shared" si="3"/>
        <v>0</v>
      </c>
      <c r="R86">
        <f>IF((MAX($R$4:R85)+1)&gt;Data!$A$1,"",MAX($R$4:R85)+1)</f>
        <v>82</v>
      </c>
    </row>
    <row r="87" spans="1:18" x14ac:dyDescent="0.2">
      <c r="A87" s="11">
        <f>IF(L87="","",RANK(L87,$L$5:$L$500)+COUNTIF($L$3:L86,L87))</f>
        <v>158</v>
      </c>
      <c r="B87" t="str">
        <f>IF(R87="","",VLOOKUP($R87,Data!$A$4:$X$2000,Data!$E$2,FALSE))</f>
        <v>A</v>
      </c>
      <c r="C87" t="str">
        <f>IF(R87="","",VLOOKUP($R87,Data!$A$4:$X$2000,Data!$F$2,FALSE))</f>
        <v>GENERAL FUND</v>
      </c>
      <c r="D87" t="str">
        <f>IF(R87="","",VLOOKUP($R87,Data!$A$4:$X$2000,Data!$G$2,FALSE))</f>
        <v>4010</v>
      </c>
      <c r="E87" t="str">
        <f>IF(R87="","",VLOOKUP($R87,Data!$A$4:$X$2000,Data!$H$2,FALSE))</f>
        <v>PUBLIC HEALTH</v>
      </c>
      <c r="F87" t="str">
        <f>IF(R87="","",VLOOKUP($R87,Data!$A$4:$X$2000,Data!$I$2,FALSE))</f>
        <v>1000</v>
      </c>
      <c r="G87" t="str">
        <f>IF(R87="","",VLOOKUP($R87,Data!$A$4:$X$2000,Data!$J$2,FALSE))</f>
        <v>PERSONAL SERVICES</v>
      </c>
      <c r="H87" t="str">
        <f>IF(R87="","",VLOOKUP($R87,Data!$A$4:$X$2000,Data!$K$2,FALSE))</f>
        <v>1500</v>
      </c>
      <c r="I87" t="str">
        <f>IF(R87="","",VLOOKUP($R87,Data!$A$4:$X$2000,Data!$L$2,FALSE))</f>
        <v>ACCOUNT SUPER GRADE B G17</v>
      </c>
      <c r="J87" s="10">
        <f>IF(R87="","",VLOOKUP($R87,Data!$A$4:$X$2000,Data!$M$2,FALSE))</f>
        <v>0</v>
      </c>
      <c r="K87" s="10">
        <f>IF(R87="","",VLOOKUP($R87,Data!$A$4:$X$2000,Data!$Q$2,FALSE)+VLOOKUP($R87,Data!$A$4:$X$2000,Data!$O$2,FALSE))</f>
        <v>26654.36</v>
      </c>
      <c r="L87" s="10">
        <f t="shared" si="2"/>
        <v>-26654.36</v>
      </c>
      <c r="M87" s="6">
        <f t="shared" si="3"/>
        <v>0</v>
      </c>
      <c r="R87">
        <f>IF((MAX($R$4:R86)+1)&gt;Data!$A$1,"",MAX($R$4:R86)+1)</f>
        <v>83</v>
      </c>
    </row>
    <row r="88" spans="1:18" x14ac:dyDescent="0.2">
      <c r="A88" s="11">
        <f>IF(L88="","",RANK(L88,$L$5:$L$500)+COUNTIF($L$3:L87,L88))</f>
        <v>99</v>
      </c>
      <c r="B88" t="str">
        <f>IF(R88="","",VLOOKUP($R88,Data!$A$4:$X$2000,Data!$E$2,FALSE))</f>
        <v>A</v>
      </c>
      <c r="C88" t="str">
        <f>IF(R88="","",VLOOKUP($R88,Data!$A$4:$X$2000,Data!$F$2,FALSE))</f>
        <v>GENERAL FUND</v>
      </c>
      <c r="D88" t="str">
        <f>IF(R88="","",VLOOKUP($R88,Data!$A$4:$X$2000,Data!$G$2,FALSE))</f>
        <v>4010</v>
      </c>
      <c r="E88" t="str">
        <f>IF(R88="","",VLOOKUP($R88,Data!$A$4:$X$2000,Data!$H$2,FALSE))</f>
        <v>PUBLIC HEALTH</v>
      </c>
      <c r="F88" t="str">
        <f>IF(R88="","",VLOOKUP($R88,Data!$A$4:$X$2000,Data!$I$2,FALSE))</f>
        <v>1000</v>
      </c>
      <c r="G88" t="str">
        <f>IF(R88="","",VLOOKUP($R88,Data!$A$4:$X$2000,Data!$J$2,FALSE))</f>
        <v>PERSONAL SERVICES</v>
      </c>
      <c r="H88" t="str">
        <f>IF(R88="","",VLOOKUP($R88,Data!$A$4:$X$2000,Data!$K$2,FALSE))</f>
        <v>1804</v>
      </c>
      <c r="I88" t="str">
        <f>IF(R88="","",VLOOKUP($R88,Data!$A$4:$X$2000,Data!$L$2,FALSE))</f>
        <v>EI SVCS COORDINAT PT G14</v>
      </c>
      <c r="J88" s="10">
        <f>IF(R88="","",VLOOKUP($R88,Data!$A$4:$X$2000,Data!$M$2,FALSE))</f>
        <v>19576</v>
      </c>
      <c r="K88" s="10">
        <f>IF(R88="","",VLOOKUP($R88,Data!$A$4:$X$2000,Data!$Q$2,FALSE)+VLOOKUP($R88,Data!$A$4:$X$2000,Data!$O$2,FALSE))</f>
        <v>8265.65</v>
      </c>
      <c r="L88" s="10">
        <f t="shared" si="2"/>
        <v>11310.35</v>
      </c>
      <c r="M88" s="6">
        <f t="shared" si="3"/>
        <v>0.42220000000000002</v>
      </c>
      <c r="R88">
        <f>IF((MAX($R$4:R87)+1)&gt;Data!$A$1,"",MAX($R$4:R87)+1)</f>
        <v>84</v>
      </c>
    </row>
    <row r="89" spans="1:18" x14ac:dyDescent="0.2">
      <c r="A89" s="11">
        <f>IF(L89="","",RANK(L89,$L$5:$L$500)+COUNTIF($L$3:L88,L89))</f>
        <v>47</v>
      </c>
      <c r="B89" t="str">
        <f>IF(R89="","",VLOOKUP($R89,Data!$A$4:$X$2000,Data!$E$2,FALSE))</f>
        <v>A</v>
      </c>
      <c r="C89" t="str">
        <f>IF(R89="","",VLOOKUP($R89,Data!$A$4:$X$2000,Data!$F$2,FALSE))</f>
        <v>GENERAL FUND</v>
      </c>
      <c r="D89" t="str">
        <f>IF(R89="","",VLOOKUP($R89,Data!$A$4:$X$2000,Data!$G$2,FALSE))</f>
        <v>4010</v>
      </c>
      <c r="E89" t="str">
        <f>IF(R89="","",VLOOKUP($R89,Data!$A$4:$X$2000,Data!$H$2,FALSE))</f>
        <v>PUBLIC HEALTH</v>
      </c>
      <c r="F89" t="str">
        <f>IF(R89="","",VLOOKUP($R89,Data!$A$4:$X$2000,Data!$I$2,FALSE))</f>
        <v>1000</v>
      </c>
      <c r="G89" t="str">
        <f>IF(R89="","",VLOOKUP($R89,Data!$A$4:$X$2000,Data!$J$2,FALSE))</f>
        <v>PERSONAL SERVICES</v>
      </c>
      <c r="H89" t="str">
        <f>IF(R89="","",VLOOKUP($R89,Data!$A$4:$X$2000,Data!$K$2,FALSE))</f>
        <v>1806</v>
      </c>
      <c r="I89" t="str">
        <f>IF(R89="","",VLOOKUP($R89,Data!$A$4:$X$2000,Data!$L$2,FALSE))</f>
        <v>SPEECH-LANG PATH.-CCC PT G19</v>
      </c>
      <c r="J89" s="10">
        <f>IF(R89="","",VLOOKUP($R89,Data!$A$4:$X$2000,Data!$M$2,FALSE))</f>
        <v>25945</v>
      </c>
      <c r="K89" s="10">
        <f>IF(R89="","",VLOOKUP($R89,Data!$A$4:$X$2000,Data!$Q$2,FALSE)+VLOOKUP($R89,Data!$A$4:$X$2000,Data!$O$2,FALSE))</f>
        <v>782</v>
      </c>
      <c r="L89" s="10">
        <f t="shared" si="2"/>
        <v>25163</v>
      </c>
      <c r="M89" s="6">
        <f t="shared" si="3"/>
        <v>3.0099999999999998E-2</v>
      </c>
      <c r="R89">
        <f>IF((MAX($R$4:R88)+1)&gt;Data!$A$1,"",MAX($R$4:R88)+1)</f>
        <v>85</v>
      </c>
    </row>
    <row r="90" spans="1:18" x14ac:dyDescent="0.2">
      <c r="A90" s="11">
        <f>IF(L90="","",RANK(L90,$L$5:$L$500)+COUNTIF($L$3:L89,L90))</f>
        <v>66</v>
      </c>
      <c r="B90" t="str">
        <f>IF(R90="","",VLOOKUP($R90,Data!$A$4:$X$2000,Data!$E$2,FALSE))</f>
        <v>A</v>
      </c>
      <c r="C90" t="str">
        <f>IF(R90="","",VLOOKUP($R90,Data!$A$4:$X$2000,Data!$F$2,FALSE))</f>
        <v>GENERAL FUND</v>
      </c>
      <c r="D90" t="str">
        <f>IF(R90="","",VLOOKUP($R90,Data!$A$4:$X$2000,Data!$G$2,FALSE))</f>
        <v>4010</v>
      </c>
      <c r="E90" t="str">
        <f>IF(R90="","",VLOOKUP($R90,Data!$A$4:$X$2000,Data!$H$2,FALSE))</f>
        <v>PUBLIC HEALTH</v>
      </c>
      <c r="F90" t="str">
        <f>IF(R90="","",VLOOKUP($R90,Data!$A$4:$X$2000,Data!$I$2,FALSE))</f>
        <v>4000</v>
      </c>
      <c r="G90" t="str">
        <f>IF(R90="","",VLOOKUP($R90,Data!$A$4:$X$2000,Data!$J$2,FALSE))</f>
        <v>CONTRACTUAL EXPENSES</v>
      </c>
      <c r="H90" t="str">
        <f>IF(R90="","",VLOOKUP($R90,Data!$A$4:$X$2000,Data!$K$2,FALSE))</f>
        <v>4207</v>
      </c>
      <c r="I90" t="str">
        <f>IF(R90="","",VLOOKUP($R90,Data!$A$4:$X$2000,Data!$L$2,FALSE))</f>
        <v>DATA PROCESSING COST</v>
      </c>
      <c r="J90" s="10">
        <f>IF(R90="","",VLOOKUP($R90,Data!$A$4:$X$2000,Data!$M$2,FALSE))</f>
        <v>30000</v>
      </c>
      <c r="K90" s="10">
        <f>IF(R90="","",VLOOKUP($R90,Data!$A$4:$X$2000,Data!$Q$2,FALSE)+VLOOKUP($R90,Data!$A$4:$X$2000,Data!$O$2,FALSE))</f>
        <v>14227.37</v>
      </c>
      <c r="L90" s="10">
        <f t="shared" si="2"/>
        <v>15772.63</v>
      </c>
      <c r="M90" s="6">
        <f t="shared" si="3"/>
        <v>0.47420000000000001</v>
      </c>
      <c r="R90">
        <f>IF((MAX($R$4:R89)+1)&gt;Data!$A$1,"",MAX($R$4:R89)+1)</f>
        <v>86</v>
      </c>
    </row>
    <row r="91" spans="1:18" x14ac:dyDescent="0.2">
      <c r="A91" s="11">
        <f>IF(L91="","",RANK(L91,$L$5:$L$500)+COUNTIF($L$3:L90,L91))</f>
        <v>90</v>
      </c>
      <c r="B91" t="str">
        <f>IF(R91="","",VLOOKUP($R91,Data!$A$4:$X$2000,Data!$E$2,FALSE))</f>
        <v>A</v>
      </c>
      <c r="C91" t="str">
        <f>IF(R91="","",VLOOKUP($R91,Data!$A$4:$X$2000,Data!$F$2,FALSE))</f>
        <v>GENERAL FUND</v>
      </c>
      <c r="D91" t="str">
        <f>IF(R91="","",VLOOKUP($R91,Data!$A$4:$X$2000,Data!$G$2,FALSE))</f>
        <v>4010</v>
      </c>
      <c r="E91" t="str">
        <f>IF(R91="","",VLOOKUP($R91,Data!$A$4:$X$2000,Data!$H$2,FALSE))</f>
        <v>PUBLIC HEALTH</v>
      </c>
      <c r="F91" t="str">
        <f>IF(R91="","",VLOOKUP($R91,Data!$A$4:$X$2000,Data!$I$2,FALSE))</f>
        <v>4000</v>
      </c>
      <c r="G91" t="str">
        <f>IF(R91="","",VLOOKUP($R91,Data!$A$4:$X$2000,Data!$J$2,FALSE))</f>
        <v>CONTRACTUAL EXPENSES</v>
      </c>
      <c r="H91" t="str">
        <f>IF(R91="","",VLOOKUP($R91,Data!$A$4:$X$2000,Data!$K$2,FALSE))</f>
        <v>4677</v>
      </c>
      <c r="I91" t="str">
        <f>IF(R91="","",VLOOKUP($R91,Data!$A$4:$X$2000,Data!$L$2,FALSE))</f>
        <v>TOBACCO AWARENESS GRANT</v>
      </c>
      <c r="J91" s="10">
        <f>IF(R91="","",VLOOKUP($R91,Data!$A$4:$X$2000,Data!$M$2,FALSE))</f>
        <v>22000</v>
      </c>
      <c r="K91" s="10">
        <f>IF(R91="","",VLOOKUP($R91,Data!$A$4:$X$2000,Data!$Q$2,FALSE)+VLOOKUP($R91,Data!$A$4:$X$2000,Data!$O$2,FALSE))</f>
        <v>10135.719999999999</v>
      </c>
      <c r="L91" s="10">
        <f t="shared" si="2"/>
        <v>11864.28</v>
      </c>
      <c r="M91" s="6">
        <f t="shared" si="3"/>
        <v>0.4607</v>
      </c>
      <c r="R91">
        <f>IF((MAX($R$4:R90)+1)&gt;Data!$A$1,"",MAX($R$4:R90)+1)</f>
        <v>87</v>
      </c>
    </row>
    <row r="92" spans="1:18" x14ac:dyDescent="0.2">
      <c r="A92" s="11">
        <f>IF(L92="","",RANK(L92,$L$5:$L$500)+COUNTIF($L$3:L91,L92))</f>
        <v>39</v>
      </c>
      <c r="B92" t="str">
        <f>IF(R92="","",VLOOKUP($R92,Data!$A$4:$X$2000,Data!$E$2,FALSE))</f>
        <v>A</v>
      </c>
      <c r="C92" t="str">
        <f>IF(R92="","",VLOOKUP($R92,Data!$A$4:$X$2000,Data!$F$2,FALSE))</f>
        <v>GENERAL FUND</v>
      </c>
      <c r="D92" t="str">
        <f>IF(R92="","",VLOOKUP($R92,Data!$A$4:$X$2000,Data!$G$2,FALSE))</f>
        <v>4010</v>
      </c>
      <c r="E92" t="str">
        <f>IF(R92="","",VLOOKUP($R92,Data!$A$4:$X$2000,Data!$H$2,FALSE))</f>
        <v>PUBLIC HEALTH</v>
      </c>
      <c r="F92" t="str">
        <f>IF(R92="","",VLOOKUP($R92,Data!$A$4:$X$2000,Data!$I$2,FALSE))</f>
        <v>4000</v>
      </c>
      <c r="G92" t="str">
        <f>IF(R92="","",VLOOKUP($R92,Data!$A$4:$X$2000,Data!$J$2,FALSE))</f>
        <v>CONTRACTUAL EXPENSES</v>
      </c>
      <c r="H92" t="str">
        <f>IF(R92="","",VLOOKUP($R92,Data!$A$4:$X$2000,Data!$K$2,FALSE))</f>
        <v>4678</v>
      </c>
      <c r="I92" t="str">
        <f>IF(R92="","",VLOOKUP($R92,Data!$A$4:$X$2000,Data!$L$2,FALSE))</f>
        <v>DRINKING WATER ENHANCEMENT</v>
      </c>
      <c r="J92" s="10">
        <f>IF(R92="","",VLOOKUP($R92,Data!$A$4:$X$2000,Data!$M$2,FALSE))</f>
        <v>45000</v>
      </c>
      <c r="K92" s="10">
        <f>IF(R92="","",VLOOKUP($R92,Data!$A$4:$X$2000,Data!$Q$2,FALSE)+VLOOKUP($R92,Data!$A$4:$X$2000,Data!$O$2,FALSE))</f>
        <v>13400</v>
      </c>
      <c r="L92" s="10">
        <f t="shared" si="2"/>
        <v>31600</v>
      </c>
      <c r="M92" s="6">
        <f t="shared" si="3"/>
        <v>0.29780000000000001</v>
      </c>
      <c r="R92">
        <f>IF((MAX($R$4:R91)+1)&gt;Data!$A$1,"",MAX($R$4:R91)+1)</f>
        <v>88</v>
      </c>
    </row>
    <row r="93" spans="1:18" x14ac:dyDescent="0.2">
      <c r="A93" s="11">
        <f>IF(L93="","",RANK(L93,$L$5:$L$500)+COUNTIF($L$3:L92,L93))</f>
        <v>38</v>
      </c>
      <c r="B93" t="str">
        <f>IF(R93="","",VLOOKUP($R93,Data!$A$4:$X$2000,Data!$E$2,FALSE))</f>
        <v>A</v>
      </c>
      <c r="C93" t="str">
        <f>IF(R93="","",VLOOKUP($R93,Data!$A$4:$X$2000,Data!$F$2,FALSE))</f>
        <v>GENERAL FUND</v>
      </c>
      <c r="D93" t="str">
        <f>IF(R93="","",VLOOKUP($R93,Data!$A$4:$X$2000,Data!$G$2,FALSE))</f>
        <v>4010</v>
      </c>
      <c r="E93" t="str">
        <f>IF(R93="","",VLOOKUP($R93,Data!$A$4:$X$2000,Data!$H$2,FALSE))</f>
        <v>PUBLIC HEALTH</v>
      </c>
      <c r="F93" t="str">
        <f>IF(R93="","",VLOOKUP($R93,Data!$A$4:$X$2000,Data!$I$2,FALSE))</f>
        <v>4000</v>
      </c>
      <c r="G93" t="str">
        <f>IF(R93="","",VLOOKUP($R93,Data!$A$4:$X$2000,Data!$J$2,FALSE))</f>
        <v>CONTRACTUAL EXPENSES</v>
      </c>
      <c r="H93" t="str">
        <f>IF(R93="","",VLOOKUP($R93,Data!$A$4:$X$2000,Data!$K$2,FALSE))</f>
        <v>4687</v>
      </c>
      <c r="I93" t="str">
        <f>IF(R93="","",VLOOKUP($R93,Data!$A$4:$X$2000,Data!$L$2,FALSE))</f>
        <v>BIOTERRISM CONTRACTS</v>
      </c>
      <c r="J93" s="10">
        <f>IF(R93="","",VLOOKUP($R93,Data!$A$4:$X$2000,Data!$M$2,FALSE))</f>
        <v>54435</v>
      </c>
      <c r="K93" s="10">
        <f>IF(R93="","",VLOOKUP($R93,Data!$A$4:$X$2000,Data!$Q$2,FALSE)+VLOOKUP($R93,Data!$A$4:$X$2000,Data!$O$2,FALSE))</f>
        <v>22198.959999999999</v>
      </c>
      <c r="L93" s="10">
        <f t="shared" si="2"/>
        <v>32236.04</v>
      </c>
      <c r="M93" s="6">
        <f t="shared" si="3"/>
        <v>0.4078</v>
      </c>
      <c r="R93">
        <f>IF((MAX($R$4:R92)+1)&gt;Data!$A$1,"",MAX($R$4:R92)+1)</f>
        <v>89</v>
      </c>
    </row>
    <row r="94" spans="1:18" x14ac:dyDescent="0.2">
      <c r="A94" s="11">
        <f>IF(L94="","",RANK(L94,$L$5:$L$500)+COUNTIF($L$3:L93,L94))</f>
        <v>113</v>
      </c>
      <c r="B94" t="str">
        <f>IF(R94="","",VLOOKUP($R94,Data!$A$4:$X$2000,Data!$E$2,FALSE))</f>
        <v>A</v>
      </c>
      <c r="C94" t="str">
        <f>IF(R94="","",VLOOKUP($R94,Data!$A$4:$X$2000,Data!$F$2,FALSE))</f>
        <v>GENERAL FUND</v>
      </c>
      <c r="D94" t="str">
        <f>IF(R94="","",VLOOKUP($R94,Data!$A$4:$X$2000,Data!$G$2,FALSE))</f>
        <v>4020</v>
      </c>
      <c r="E94" t="str">
        <f>IF(R94="","",VLOOKUP($R94,Data!$A$4:$X$2000,Data!$H$2,FALSE))</f>
        <v>IMMUNIZATION GRANT</v>
      </c>
      <c r="F94" t="str">
        <f>IF(R94="","",VLOOKUP($R94,Data!$A$4:$X$2000,Data!$I$2,FALSE))</f>
        <v>4000</v>
      </c>
      <c r="G94" t="str">
        <f>IF(R94="","",VLOOKUP($R94,Data!$A$4:$X$2000,Data!$J$2,FALSE))</f>
        <v>CONTRACTUAL EXPENSES</v>
      </c>
      <c r="H94" t="str">
        <f>IF(R94="","",VLOOKUP($R94,Data!$A$4:$X$2000,Data!$K$2,FALSE))</f>
        <v>4681</v>
      </c>
      <c r="I94" t="str">
        <f>IF(R94="","",VLOOKUP($R94,Data!$A$4:$X$2000,Data!$L$2,FALSE))</f>
        <v>IMMUNIZATION PROGRAM</v>
      </c>
      <c r="J94" s="10">
        <f>IF(R94="","",VLOOKUP($R94,Data!$A$4:$X$2000,Data!$M$2,FALSE))</f>
        <v>15000</v>
      </c>
      <c r="K94" s="10">
        <f>IF(R94="","",VLOOKUP($R94,Data!$A$4:$X$2000,Data!$Q$2,FALSE)+VLOOKUP($R94,Data!$A$4:$X$2000,Data!$O$2,FALSE))</f>
        <v>4903.88</v>
      </c>
      <c r="L94" s="10">
        <f t="shared" si="2"/>
        <v>10096.119999999999</v>
      </c>
      <c r="M94" s="6">
        <f t="shared" si="3"/>
        <v>0.32690000000000002</v>
      </c>
      <c r="R94">
        <f>IF((MAX($R$4:R93)+1)&gt;Data!$A$1,"",MAX($R$4:R93)+1)</f>
        <v>90</v>
      </c>
    </row>
    <row r="95" spans="1:18" x14ac:dyDescent="0.2">
      <c r="A95" s="11">
        <f>IF(L95="","",RANK(L95,$L$5:$L$500)+COUNTIF($L$3:L94,L95))</f>
        <v>83</v>
      </c>
      <c r="B95" t="str">
        <f>IF(R95="","",VLOOKUP($R95,Data!$A$4:$X$2000,Data!$E$2,FALSE))</f>
        <v>A</v>
      </c>
      <c r="C95" t="str">
        <f>IF(R95="","",VLOOKUP($R95,Data!$A$4:$X$2000,Data!$F$2,FALSE))</f>
        <v>GENERAL FUND</v>
      </c>
      <c r="D95" t="str">
        <f>IF(R95="","",VLOOKUP($R95,Data!$A$4:$X$2000,Data!$G$2,FALSE))</f>
        <v>4050</v>
      </c>
      <c r="E95" t="str">
        <f>IF(R95="","",VLOOKUP($R95,Data!$A$4:$X$2000,Data!$H$2,FALSE))</f>
        <v>CHILDHOOD LEAD POISON PREV</v>
      </c>
      <c r="F95" t="str">
        <f>IF(R95="","",VLOOKUP($R95,Data!$A$4:$X$2000,Data!$I$2,FALSE))</f>
        <v>4000</v>
      </c>
      <c r="G95" t="str">
        <f>IF(R95="","",VLOOKUP($R95,Data!$A$4:$X$2000,Data!$J$2,FALSE))</f>
        <v>CONTRACTUAL EXPENSES</v>
      </c>
      <c r="H95" t="str">
        <f>IF(R95="","",VLOOKUP($R95,Data!$A$4:$X$2000,Data!$K$2,FALSE))</f>
        <v>4125</v>
      </c>
      <c r="I95" t="str">
        <f>IF(R95="","",VLOOKUP($R95,Data!$A$4:$X$2000,Data!$L$2,FALSE))</f>
        <v>LEAD POISONING PREVENT.</v>
      </c>
      <c r="J95" s="10">
        <f>IF(R95="","",VLOOKUP($R95,Data!$A$4:$X$2000,Data!$M$2,FALSE))</f>
        <v>17000</v>
      </c>
      <c r="K95" s="10">
        <f>IF(R95="","",VLOOKUP($R95,Data!$A$4:$X$2000,Data!$Q$2,FALSE)+VLOOKUP($R95,Data!$A$4:$X$2000,Data!$O$2,FALSE))</f>
        <v>4122.74</v>
      </c>
      <c r="L95" s="10">
        <f t="shared" si="2"/>
        <v>12877.26</v>
      </c>
      <c r="M95" s="6">
        <f t="shared" si="3"/>
        <v>0.24249999999999999</v>
      </c>
      <c r="R95">
        <f>IF((MAX($R$4:R94)+1)&gt;Data!$A$1,"",MAX($R$4:R94)+1)</f>
        <v>91</v>
      </c>
    </row>
    <row r="96" spans="1:18" x14ac:dyDescent="0.2">
      <c r="A96" s="11">
        <f>IF(L96="","",RANK(L96,$L$5:$L$500)+COUNTIF($L$3:L95,L96))</f>
        <v>37</v>
      </c>
      <c r="B96" t="str">
        <f>IF(R96="","",VLOOKUP($R96,Data!$A$4:$X$2000,Data!$E$2,FALSE))</f>
        <v>A</v>
      </c>
      <c r="C96" t="str">
        <f>IF(R96="","",VLOOKUP($R96,Data!$A$4:$X$2000,Data!$F$2,FALSE))</f>
        <v>GENERAL FUND</v>
      </c>
      <c r="D96" t="str">
        <f>IF(R96="","",VLOOKUP($R96,Data!$A$4:$X$2000,Data!$G$2,FALSE))</f>
        <v>4059</v>
      </c>
      <c r="E96" t="str">
        <f>IF(R96="","",VLOOKUP($R96,Data!$A$4:$X$2000,Data!$H$2,FALSE))</f>
        <v>EARLY INTERVENTION PROGRAM</v>
      </c>
      <c r="F96" t="str">
        <f>IF(R96="","",VLOOKUP($R96,Data!$A$4:$X$2000,Data!$I$2,FALSE))</f>
        <v>4000</v>
      </c>
      <c r="G96" t="str">
        <f>IF(R96="","",VLOOKUP($R96,Data!$A$4:$X$2000,Data!$J$2,FALSE))</f>
        <v>CONTRACTUAL EXPENSES</v>
      </c>
      <c r="H96" t="str">
        <f>IF(R96="","",VLOOKUP($R96,Data!$A$4:$X$2000,Data!$K$2,FALSE))</f>
        <v>4209</v>
      </c>
      <c r="I96" t="str">
        <f>IF(R96="","",VLOOKUP($R96,Data!$A$4:$X$2000,Data!$L$2,FALSE))</f>
        <v>E.I. SERVICES</v>
      </c>
      <c r="J96" s="10">
        <f>IF(R96="","",VLOOKUP($R96,Data!$A$4:$X$2000,Data!$M$2,FALSE))</f>
        <v>95000</v>
      </c>
      <c r="K96" s="10">
        <f>IF(R96="","",VLOOKUP($R96,Data!$A$4:$X$2000,Data!$Q$2,FALSE)+VLOOKUP($R96,Data!$A$4:$X$2000,Data!$O$2,FALSE))</f>
        <v>61316.49</v>
      </c>
      <c r="L96" s="10">
        <f t="shared" si="2"/>
        <v>33683.51</v>
      </c>
      <c r="M96" s="6">
        <f t="shared" si="3"/>
        <v>0.64539999999999997</v>
      </c>
      <c r="R96">
        <f>IF((MAX($R$4:R95)+1)&gt;Data!$A$1,"",MAX($R$4:R95)+1)</f>
        <v>92</v>
      </c>
    </row>
    <row r="97" spans="1:18" x14ac:dyDescent="0.2">
      <c r="A97" s="11">
        <f>IF(L97="","",RANK(L97,$L$5:$L$500)+COUNTIF($L$3:L96,L97))</f>
        <v>28</v>
      </c>
      <c r="B97" t="str">
        <f>IF(R97="","",VLOOKUP($R97,Data!$A$4:$X$2000,Data!$E$2,FALSE))</f>
        <v>A</v>
      </c>
      <c r="C97" t="str">
        <f>IF(R97="","",VLOOKUP($R97,Data!$A$4:$X$2000,Data!$F$2,FALSE))</f>
        <v>GENERAL FUND</v>
      </c>
      <c r="D97" t="str">
        <f>IF(R97="","",VLOOKUP($R97,Data!$A$4:$X$2000,Data!$G$2,FALSE))</f>
        <v>4059</v>
      </c>
      <c r="E97" t="str">
        <f>IF(R97="","",VLOOKUP($R97,Data!$A$4:$X$2000,Data!$H$2,FALSE))</f>
        <v>EARLY INTERVENTION PROGRAM</v>
      </c>
      <c r="F97" t="str">
        <f>IF(R97="","",VLOOKUP($R97,Data!$A$4:$X$2000,Data!$I$2,FALSE))</f>
        <v>4000</v>
      </c>
      <c r="G97" t="str">
        <f>IF(R97="","",VLOOKUP($R97,Data!$A$4:$X$2000,Data!$J$2,FALSE))</f>
        <v>CONTRACTUAL EXPENSES</v>
      </c>
      <c r="H97" t="str">
        <f>IF(R97="","",VLOOKUP($R97,Data!$A$4:$X$2000,Data!$K$2,FALSE))</f>
        <v>4237</v>
      </c>
      <c r="I97" t="str">
        <f>IF(R97="","",VLOOKUP($R97,Data!$A$4:$X$2000,Data!$L$2,FALSE))</f>
        <v>TRANSPORTATION</v>
      </c>
      <c r="J97" s="10">
        <f>IF(R97="","",VLOOKUP($R97,Data!$A$4:$X$2000,Data!$M$2,FALSE))</f>
        <v>50000</v>
      </c>
      <c r="K97" s="10">
        <f>IF(R97="","",VLOOKUP($R97,Data!$A$4:$X$2000,Data!$Q$2,FALSE)+VLOOKUP($R97,Data!$A$4:$X$2000,Data!$O$2,FALSE))</f>
        <v>5810.34</v>
      </c>
      <c r="L97" s="10">
        <f t="shared" si="2"/>
        <v>44189.66</v>
      </c>
      <c r="M97" s="6">
        <f t="shared" si="3"/>
        <v>0.1162</v>
      </c>
      <c r="R97">
        <f>IF((MAX($R$4:R96)+1)&gt;Data!$A$1,"",MAX($R$4:R96)+1)</f>
        <v>93</v>
      </c>
    </row>
    <row r="98" spans="1:18" x14ac:dyDescent="0.2">
      <c r="A98" s="11">
        <f>IF(L98="","",RANK(L98,$L$5:$L$500)+COUNTIF($L$3:L97,L98))</f>
        <v>107</v>
      </c>
      <c r="B98" t="str">
        <f>IF(R98="","",VLOOKUP($R98,Data!$A$4:$X$2000,Data!$E$2,FALSE))</f>
        <v>A</v>
      </c>
      <c r="C98" t="str">
        <f>IF(R98="","",VLOOKUP($R98,Data!$A$4:$X$2000,Data!$F$2,FALSE))</f>
        <v>GENERAL FUND</v>
      </c>
      <c r="D98" t="str">
        <f>IF(R98="","",VLOOKUP($R98,Data!$A$4:$X$2000,Data!$G$2,FALSE))</f>
        <v>4252</v>
      </c>
      <c r="E98" t="str">
        <f>IF(R98="","",VLOOKUP($R98,Data!$A$4:$X$2000,Data!$H$2,FALSE))</f>
        <v>CHEMICAL DEPENDENCY CLINIC</v>
      </c>
      <c r="F98" t="str">
        <f>IF(R98="","",VLOOKUP($R98,Data!$A$4:$X$2000,Data!$I$2,FALSE))</f>
        <v>1000</v>
      </c>
      <c r="G98" t="str">
        <f>IF(R98="","",VLOOKUP($R98,Data!$A$4:$X$2000,Data!$J$2,FALSE))</f>
        <v>PERSONAL SERVICES</v>
      </c>
      <c r="H98" t="str">
        <f>IF(R98="","",VLOOKUP($R98,Data!$A$4:$X$2000,Data!$K$2,FALSE))</f>
        <v>1013</v>
      </c>
      <c r="I98" t="str">
        <f>IF(R98="","",VLOOKUP($R98,Data!$A$4:$X$2000,Data!$L$2,FALSE))</f>
        <v>STAFF SOCIAL WRKR/CS  G19</v>
      </c>
      <c r="J98" s="10">
        <f>IF(R98="","",VLOOKUP($R98,Data!$A$4:$X$2000,Data!$M$2,FALSE))</f>
        <v>51890</v>
      </c>
      <c r="K98" s="10">
        <f>IF(R98="","",VLOOKUP($R98,Data!$A$4:$X$2000,Data!$Q$2,FALSE)+VLOOKUP($R98,Data!$A$4:$X$2000,Data!$O$2,FALSE))</f>
        <v>41483.379999999997</v>
      </c>
      <c r="L98" s="10">
        <f t="shared" si="2"/>
        <v>10406.620000000003</v>
      </c>
      <c r="M98" s="6">
        <f t="shared" si="3"/>
        <v>0.7994</v>
      </c>
      <c r="R98">
        <f>IF((MAX($R$4:R97)+1)&gt;Data!$A$1,"",MAX($R$4:R97)+1)</f>
        <v>94</v>
      </c>
    </row>
    <row r="99" spans="1:18" x14ac:dyDescent="0.2">
      <c r="A99" s="11">
        <f>IF(L99="","",RANK(L99,$L$5:$L$500)+COUNTIF($L$3:L98,L99))</f>
        <v>31</v>
      </c>
      <c r="B99" t="str">
        <f>IF(R99="","",VLOOKUP($R99,Data!$A$4:$X$2000,Data!$E$2,FALSE))</f>
        <v>A</v>
      </c>
      <c r="C99" t="str">
        <f>IF(R99="","",VLOOKUP($R99,Data!$A$4:$X$2000,Data!$F$2,FALSE))</f>
        <v>GENERAL FUND</v>
      </c>
      <c r="D99" t="str">
        <f>IF(R99="","",VLOOKUP($R99,Data!$A$4:$X$2000,Data!$G$2,FALSE))</f>
        <v>4252</v>
      </c>
      <c r="E99" t="str">
        <f>IF(R99="","",VLOOKUP($R99,Data!$A$4:$X$2000,Data!$H$2,FALSE))</f>
        <v>CHEMICAL DEPENDENCY CLINIC</v>
      </c>
      <c r="F99" t="str">
        <f>IF(R99="","",VLOOKUP($R99,Data!$A$4:$X$2000,Data!$I$2,FALSE))</f>
        <v>1000</v>
      </c>
      <c r="G99" t="str">
        <f>IF(R99="","",VLOOKUP($R99,Data!$A$4:$X$2000,Data!$J$2,FALSE))</f>
        <v>PERSONAL SERVICES</v>
      </c>
      <c r="H99" t="str">
        <f>IF(R99="","",VLOOKUP($R99,Data!$A$4:$X$2000,Data!$K$2,FALSE))</f>
        <v>1017</v>
      </c>
      <c r="I99" t="str">
        <f>IF(R99="","",VLOOKUP($R99,Data!$A$4:$X$2000,Data!$L$2,FALSE))</f>
        <v>CREDENTIALED CDC G-16</v>
      </c>
      <c r="J99" s="10">
        <f>IF(R99="","",VLOOKUP($R99,Data!$A$4:$X$2000,Data!$M$2,FALSE))</f>
        <v>44942</v>
      </c>
      <c r="K99" s="10">
        <f>IF(R99="","",VLOOKUP($R99,Data!$A$4:$X$2000,Data!$Q$2,FALSE)+VLOOKUP($R99,Data!$A$4:$X$2000,Data!$O$2,FALSE))</f>
        <v>3713.61</v>
      </c>
      <c r="L99" s="10">
        <f t="shared" si="2"/>
        <v>41228.39</v>
      </c>
      <c r="M99" s="6">
        <f t="shared" si="3"/>
        <v>8.2600000000000007E-2</v>
      </c>
      <c r="R99">
        <f>IF((MAX($R$4:R98)+1)&gt;Data!$A$1,"",MAX($R$4:R98)+1)</f>
        <v>95</v>
      </c>
    </row>
    <row r="100" spans="1:18" x14ac:dyDescent="0.2">
      <c r="A100" s="11">
        <f>IF(L100="","",RANK(L100,$L$5:$L$500)+COUNTIF($L$3:L99,L100))</f>
        <v>33</v>
      </c>
      <c r="B100" t="str">
        <f>IF(R100="","",VLOOKUP($R100,Data!$A$4:$X$2000,Data!$E$2,FALSE))</f>
        <v>A</v>
      </c>
      <c r="C100" t="str">
        <f>IF(R100="","",VLOOKUP($R100,Data!$A$4:$X$2000,Data!$F$2,FALSE))</f>
        <v>GENERAL FUND</v>
      </c>
      <c r="D100" t="str">
        <f>IF(R100="","",VLOOKUP($R100,Data!$A$4:$X$2000,Data!$G$2,FALSE))</f>
        <v>4252</v>
      </c>
      <c r="E100" t="str">
        <f>IF(R100="","",VLOOKUP($R100,Data!$A$4:$X$2000,Data!$H$2,FALSE))</f>
        <v>CHEMICAL DEPENDENCY CLINIC</v>
      </c>
      <c r="F100" t="str">
        <f>IF(R100="","",VLOOKUP($R100,Data!$A$4:$X$2000,Data!$I$2,FALSE))</f>
        <v>1000</v>
      </c>
      <c r="G100" t="str">
        <f>IF(R100="","",VLOOKUP($R100,Data!$A$4:$X$2000,Data!$J$2,FALSE))</f>
        <v>PERSONAL SERVICES</v>
      </c>
      <c r="H100" t="str">
        <f>IF(R100="","",VLOOKUP($R100,Data!$A$4:$X$2000,Data!$K$2,FALSE))</f>
        <v>1022</v>
      </c>
      <c r="I100" t="str">
        <f>IF(R100="","",VLOOKUP($R100,Data!$A$4:$X$2000,Data!$L$2,FALSE))</f>
        <v>ADMINISTRATIVE SUPP III G12</v>
      </c>
      <c r="J100" s="10">
        <f>IF(R100="","",VLOOKUP($R100,Data!$A$4:$X$2000,Data!$M$2,FALSE))</f>
        <v>42173</v>
      </c>
      <c r="K100" s="10">
        <f>IF(R100="","",VLOOKUP($R100,Data!$A$4:$X$2000,Data!$Q$2,FALSE)+VLOOKUP($R100,Data!$A$4:$X$2000,Data!$O$2,FALSE))</f>
        <v>4104.1899999999996</v>
      </c>
      <c r="L100" s="10">
        <f t="shared" si="2"/>
        <v>38068.81</v>
      </c>
      <c r="M100" s="6">
        <f t="shared" si="3"/>
        <v>9.7299999999999998E-2</v>
      </c>
      <c r="R100">
        <f>IF((MAX($R$4:R99)+1)&gt;Data!$A$1,"",MAX($R$4:R99)+1)</f>
        <v>96</v>
      </c>
    </row>
    <row r="101" spans="1:18" x14ac:dyDescent="0.2">
      <c r="A101" s="11">
        <f>IF(L101="","",RANK(L101,$L$5:$L$500)+COUNTIF($L$3:L100,L101))</f>
        <v>20</v>
      </c>
      <c r="B101" t="str">
        <f>IF(R101="","",VLOOKUP($R101,Data!$A$4:$X$2000,Data!$E$2,FALSE))</f>
        <v>A</v>
      </c>
      <c r="C101" t="str">
        <f>IF(R101="","",VLOOKUP($R101,Data!$A$4:$X$2000,Data!$F$2,FALSE))</f>
        <v>GENERAL FUND</v>
      </c>
      <c r="D101" t="str">
        <f>IF(R101="","",VLOOKUP($R101,Data!$A$4:$X$2000,Data!$G$2,FALSE))</f>
        <v>4310</v>
      </c>
      <c r="E101" t="str">
        <f>IF(R101="","",VLOOKUP($R101,Data!$A$4:$X$2000,Data!$H$2,FALSE))</f>
        <v>MENTAL HEALTH</v>
      </c>
      <c r="F101" t="str">
        <f>IF(R101="","",VLOOKUP($R101,Data!$A$4:$X$2000,Data!$I$2,FALSE))</f>
        <v>1000</v>
      </c>
      <c r="G101" t="str">
        <f>IF(R101="","",VLOOKUP($R101,Data!$A$4:$X$2000,Data!$J$2,FALSE))</f>
        <v>PERSONAL SERVICES</v>
      </c>
      <c r="H101" t="str">
        <f>IF(R101="","",VLOOKUP($R101,Data!$A$4:$X$2000,Data!$K$2,FALSE))</f>
        <v>1002</v>
      </c>
      <c r="I101" t="str">
        <f>IF(R101="","",VLOOKUP($R101,Data!$A$4:$X$2000,Data!$L$2,FALSE))</f>
        <v>DEPUTY DIRECTOR</v>
      </c>
      <c r="J101" s="10">
        <f>IF(R101="","",VLOOKUP($R101,Data!$A$4:$X$2000,Data!$M$2,FALSE))</f>
        <v>64909</v>
      </c>
      <c r="K101" s="10">
        <f>IF(R101="","",VLOOKUP($R101,Data!$A$4:$X$2000,Data!$Q$2,FALSE)+VLOOKUP($R101,Data!$A$4:$X$2000,Data!$O$2,FALSE))</f>
        <v>0</v>
      </c>
      <c r="L101" s="10">
        <f t="shared" si="2"/>
        <v>64909</v>
      </c>
      <c r="M101" s="6">
        <f t="shared" si="3"/>
        <v>0</v>
      </c>
      <c r="R101">
        <f>IF((MAX($R$4:R100)+1)&gt;Data!$A$1,"",MAX($R$4:R100)+1)</f>
        <v>97</v>
      </c>
    </row>
    <row r="102" spans="1:18" x14ac:dyDescent="0.2">
      <c r="A102" s="11">
        <f>IF(L102="","",RANK(L102,$L$5:$L$500)+COUNTIF($L$3:L101,L102))</f>
        <v>93</v>
      </c>
      <c r="B102" t="str">
        <f>IF(R102="","",VLOOKUP($R102,Data!$A$4:$X$2000,Data!$E$2,FALSE))</f>
        <v>A</v>
      </c>
      <c r="C102" t="str">
        <f>IF(R102="","",VLOOKUP($R102,Data!$A$4:$X$2000,Data!$F$2,FALSE))</f>
        <v>GENERAL FUND</v>
      </c>
      <c r="D102" t="str">
        <f>IF(R102="","",VLOOKUP($R102,Data!$A$4:$X$2000,Data!$G$2,FALSE))</f>
        <v>4310</v>
      </c>
      <c r="E102" t="str">
        <f>IF(R102="","",VLOOKUP($R102,Data!$A$4:$X$2000,Data!$H$2,FALSE))</f>
        <v>MENTAL HEALTH</v>
      </c>
      <c r="F102" t="str">
        <f>IF(R102="","",VLOOKUP($R102,Data!$A$4:$X$2000,Data!$I$2,FALSE))</f>
        <v>1000</v>
      </c>
      <c r="G102" t="str">
        <f>IF(R102="","",VLOOKUP($R102,Data!$A$4:$X$2000,Data!$J$2,FALSE))</f>
        <v>PERSONAL SERVICES</v>
      </c>
      <c r="H102" t="str">
        <f>IF(R102="","",VLOOKUP($R102,Data!$A$4:$X$2000,Data!$K$2,FALSE))</f>
        <v>1005</v>
      </c>
      <c r="I102" t="str">
        <f>IF(R102="","",VLOOKUP($R102,Data!$A$4:$X$2000,Data!$L$2,FALSE))</f>
        <v>ADVOCACY CARE MANAGER G15</v>
      </c>
      <c r="J102" s="10">
        <f>IF(R102="","",VLOOKUP($R102,Data!$A$4:$X$2000,Data!$M$2,FALSE))</f>
        <v>43133</v>
      </c>
      <c r="K102" s="10">
        <f>IF(R102="","",VLOOKUP($R102,Data!$A$4:$X$2000,Data!$Q$2,FALSE)+VLOOKUP($R102,Data!$A$4:$X$2000,Data!$O$2,FALSE))</f>
        <v>31378.26</v>
      </c>
      <c r="L102" s="10">
        <f t="shared" si="2"/>
        <v>11754.740000000002</v>
      </c>
      <c r="M102" s="6">
        <f t="shared" si="3"/>
        <v>0.72750000000000004</v>
      </c>
      <c r="R102">
        <f>IF((MAX($R$4:R101)+1)&gt;Data!$A$1,"",MAX($R$4:R101)+1)</f>
        <v>98</v>
      </c>
    </row>
    <row r="103" spans="1:18" x14ac:dyDescent="0.2">
      <c r="A103" s="11">
        <f>IF(L103="","",RANK(L103,$L$5:$L$500)+COUNTIF($L$3:L102,L103))</f>
        <v>104</v>
      </c>
      <c r="B103" t="str">
        <f>IF(R103="","",VLOOKUP($R103,Data!$A$4:$X$2000,Data!$E$2,FALSE))</f>
        <v>A</v>
      </c>
      <c r="C103" t="str">
        <f>IF(R103="","",VLOOKUP($R103,Data!$A$4:$X$2000,Data!$F$2,FALSE))</f>
        <v>GENERAL FUND</v>
      </c>
      <c r="D103" t="str">
        <f>IF(R103="","",VLOOKUP($R103,Data!$A$4:$X$2000,Data!$G$2,FALSE))</f>
        <v>4310</v>
      </c>
      <c r="E103" t="str">
        <f>IF(R103="","",VLOOKUP($R103,Data!$A$4:$X$2000,Data!$H$2,FALSE))</f>
        <v>MENTAL HEALTH</v>
      </c>
      <c r="F103" t="str">
        <f>IF(R103="","",VLOOKUP($R103,Data!$A$4:$X$2000,Data!$I$2,FALSE))</f>
        <v>1000</v>
      </c>
      <c r="G103" t="str">
        <f>IF(R103="","",VLOOKUP($R103,Data!$A$4:$X$2000,Data!$J$2,FALSE))</f>
        <v>PERSONAL SERVICES</v>
      </c>
      <c r="H103" t="str">
        <f>IF(R103="","",VLOOKUP($R103,Data!$A$4:$X$2000,Data!$K$2,FALSE))</f>
        <v>1007</v>
      </c>
      <c r="I103" t="str">
        <f>IF(R103="","",VLOOKUP($R103,Data!$A$4:$X$2000,Data!$L$2,FALSE))</f>
        <v>STAFF SOCIAL WRKR/CS  G19</v>
      </c>
      <c r="J103" s="10">
        <f>IF(R103="","",VLOOKUP($R103,Data!$A$4:$X$2000,Data!$M$2,FALSE))</f>
        <v>70239</v>
      </c>
      <c r="K103" s="10">
        <f>IF(R103="","",VLOOKUP($R103,Data!$A$4:$X$2000,Data!$Q$2,FALSE)+VLOOKUP($R103,Data!$A$4:$X$2000,Data!$O$2,FALSE))</f>
        <v>59522.01</v>
      </c>
      <c r="L103" s="10">
        <f t="shared" si="2"/>
        <v>10716.989999999998</v>
      </c>
      <c r="M103" s="6">
        <f t="shared" si="3"/>
        <v>0.84740000000000004</v>
      </c>
      <c r="R103">
        <f>IF((MAX($R$4:R102)+1)&gt;Data!$A$1,"",MAX($R$4:R102)+1)</f>
        <v>99</v>
      </c>
    </row>
    <row r="104" spans="1:18" x14ac:dyDescent="0.2">
      <c r="A104" s="11">
        <f>IF(L104="","",RANK(L104,$L$5:$L$500)+COUNTIF($L$3:L103,L104))</f>
        <v>101</v>
      </c>
      <c r="B104" t="str">
        <f>IF(R104="","",VLOOKUP($R104,Data!$A$4:$X$2000,Data!$E$2,FALSE))</f>
        <v>A</v>
      </c>
      <c r="C104" t="str">
        <f>IF(R104="","",VLOOKUP($R104,Data!$A$4:$X$2000,Data!$F$2,FALSE))</f>
        <v>GENERAL FUND</v>
      </c>
      <c r="D104" t="str">
        <f>IF(R104="","",VLOOKUP($R104,Data!$A$4:$X$2000,Data!$G$2,FALSE))</f>
        <v>4310</v>
      </c>
      <c r="E104" t="str">
        <f>IF(R104="","",VLOOKUP($R104,Data!$A$4:$X$2000,Data!$H$2,FALSE))</f>
        <v>MENTAL HEALTH</v>
      </c>
      <c r="F104" t="str">
        <f>IF(R104="","",VLOOKUP($R104,Data!$A$4:$X$2000,Data!$I$2,FALSE))</f>
        <v>1000</v>
      </c>
      <c r="G104" t="str">
        <f>IF(R104="","",VLOOKUP($R104,Data!$A$4:$X$2000,Data!$J$2,FALSE))</f>
        <v>PERSONAL SERVICES</v>
      </c>
      <c r="H104" t="str">
        <f>IF(R104="","",VLOOKUP($R104,Data!$A$4:$X$2000,Data!$K$2,FALSE))</f>
        <v>1026</v>
      </c>
      <c r="I104" t="str">
        <f>IF(R104="","",VLOOKUP($R104,Data!$A$4:$X$2000,Data!$L$2,FALSE))</f>
        <v>STAFF SOCIAL WRKR/CS  G19</v>
      </c>
      <c r="J104" s="10">
        <f>IF(R104="","",VLOOKUP($R104,Data!$A$4:$X$2000,Data!$M$2,FALSE))</f>
        <v>63925</v>
      </c>
      <c r="K104" s="10">
        <f>IF(R104="","",VLOOKUP($R104,Data!$A$4:$X$2000,Data!$Q$2,FALSE)+VLOOKUP($R104,Data!$A$4:$X$2000,Data!$O$2,FALSE))</f>
        <v>52815.39</v>
      </c>
      <c r="L104" s="10">
        <f t="shared" si="2"/>
        <v>11109.61</v>
      </c>
      <c r="M104" s="6">
        <f t="shared" si="3"/>
        <v>0.82620000000000005</v>
      </c>
      <c r="R104">
        <f>IF((MAX($R$4:R103)+1)&gt;Data!$A$1,"",MAX($R$4:R103)+1)</f>
        <v>100</v>
      </c>
    </row>
    <row r="105" spans="1:18" x14ac:dyDescent="0.2">
      <c r="A105" s="11">
        <f>IF(L105="","",RANK(L105,$L$5:$L$500)+COUNTIF($L$3:L104,L105))</f>
        <v>72</v>
      </c>
      <c r="B105" t="str">
        <f>IF(R105="","",VLOOKUP($R105,Data!$A$4:$X$2000,Data!$E$2,FALSE))</f>
        <v>A</v>
      </c>
      <c r="C105" t="str">
        <f>IF(R105="","",VLOOKUP($R105,Data!$A$4:$X$2000,Data!$F$2,FALSE))</f>
        <v>GENERAL FUND</v>
      </c>
      <c r="D105" t="str">
        <f>IF(R105="","",VLOOKUP($R105,Data!$A$4:$X$2000,Data!$G$2,FALSE))</f>
        <v>4310</v>
      </c>
      <c r="E105" t="str">
        <f>IF(R105="","",VLOOKUP($R105,Data!$A$4:$X$2000,Data!$H$2,FALSE))</f>
        <v>MENTAL HEALTH</v>
      </c>
      <c r="F105" t="str">
        <f>IF(R105="","",VLOOKUP($R105,Data!$A$4:$X$2000,Data!$I$2,FALSE))</f>
        <v>1000</v>
      </c>
      <c r="G105" t="str">
        <f>IF(R105="","",VLOOKUP($R105,Data!$A$4:$X$2000,Data!$J$2,FALSE))</f>
        <v>PERSONAL SERVICES</v>
      </c>
      <c r="H105" t="str">
        <f>IF(R105="","",VLOOKUP($R105,Data!$A$4:$X$2000,Data!$K$2,FALSE))</f>
        <v>1027</v>
      </c>
      <c r="I105" t="str">
        <f>IF(R105="","",VLOOKUP($R105,Data!$A$4:$X$2000,Data!$L$2,FALSE))</f>
        <v>PRIN ACCT CLERK TYP  G10</v>
      </c>
      <c r="J105" s="10">
        <f>IF(R105="","",VLOOKUP($R105,Data!$A$4:$X$2000,Data!$M$2,FALSE))</f>
        <v>33227</v>
      </c>
      <c r="K105" s="10">
        <f>IF(R105="","",VLOOKUP($R105,Data!$A$4:$X$2000,Data!$Q$2,FALSE)+VLOOKUP($R105,Data!$A$4:$X$2000,Data!$O$2,FALSE))</f>
        <v>18008.97</v>
      </c>
      <c r="L105" s="10">
        <f t="shared" si="2"/>
        <v>15218.029999999999</v>
      </c>
      <c r="M105" s="6">
        <f t="shared" si="3"/>
        <v>0.54200000000000004</v>
      </c>
      <c r="R105">
        <f>IF((MAX($R$4:R104)+1)&gt;Data!$A$1,"",MAX($R$4:R104)+1)</f>
        <v>101</v>
      </c>
    </row>
    <row r="106" spans="1:18" x14ac:dyDescent="0.2">
      <c r="A106" s="11">
        <f>IF(L106="","",RANK(L106,$L$5:$L$500)+COUNTIF($L$3:L105,L106))</f>
        <v>102</v>
      </c>
      <c r="B106" t="str">
        <f>IF(R106="","",VLOOKUP($R106,Data!$A$4:$X$2000,Data!$E$2,FALSE))</f>
        <v>A</v>
      </c>
      <c r="C106" t="str">
        <f>IF(R106="","",VLOOKUP($R106,Data!$A$4:$X$2000,Data!$F$2,FALSE))</f>
        <v>GENERAL FUND</v>
      </c>
      <c r="D106" t="str">
        <f>IF(R106="","",VLOOKUP($R106,Data!$A$4:$X$2000,Data!$G$2,FALSE))</f>
        <v>4310</v>
      </c>
      <c r="E106" t="str">
        <f>IF(R106="","",VLOOKUP($R106,Data!$A$4:$X$2000,Data!$H$2,FALSE))</f>
        <v>MENTAL HEALTH</v>
      </c>
      <c r="F106" t="str">
        <f>IF(R106="","",VLOOKUP($R106,Data!$A$4:$X$2000,Data!$I$2,FALSE))</f>
        <v>1000</v>
      </c>
      <c r="G106" t="str">
        <f>IF(R106="","",VLOOKUP($R106,Data!$A$4:$X$2000,Data!$J$2,FALSE))</f>
        <v>PERSONAL SERVICES</v>
      </c>
      <c r="H106" t="str">
        <f>IF(R106="","",VLOOKUP($R106,Data!$A$4:$X$2000,Data!$K$2,FALSE))</f>
        <v>1034</v>
      </c>
      <c r="I106" t="str">
        <f>IF(R106="","",VLOOKUP($R106,Data!$A$4:$X$2000,Data!$L$2,FALSE))</f>
        <v>ADMINISTRATIVE SUPPORT I G08</v>
      </c>
      <c r="J106" s="10">
        <f>IF(R106="","",VLOOKUP($R106,Data!$A$4:$X$2000,Data!$M$2,FALSE))</f>
        <v>35817</v>
      </c>
      <c r="K106" s="10">
        <f>IF(R106="","",VLOOKUP($R106,Data!$A$4:$X$2000,Data!$Q$2,FALSE)+VLOOKUP($R106,Data!$A$4:$X$2000,Data!$O$2,FALSE))</f>
        <v>24924.45</v>
      </c>
      <c r="L106" s="10">
        <f t="shared" si="2"/>
        <v>10892.55</v>
      </c>
      <c r="M106" s="6">
        <f t="shared" si="3"/>
        <v>0.69589999999999996</v>
      </c>
      <c r="R106">
        <f>IF((MAX($R$4:R105)+1)&gt;Data!$A$1,"",MAX($R$4:R105)+1)</f>
        <v>102</v>
      </c>
    </row>
    <row r="107" spans="1:18" x14ac:dyDescent="0.2">
      <c r="A107" s="11">
        <f>IF(L107="","",RANK(L107,$L$5:$L$500)+COUNTIF($L$3:L106,L107))</f>
        <v>128</v>
      </c>
      <c r="B107" t="str">
        <f>IF(R107="","",VLOOKUP($R107,Data!$A$4:$X$2000,Data!$E$2,FALSE))</f>
        <v>A</v>
      </c>
      <c r="C107" t="str">
        <f>IF(R107="","",VLOOKUP($R107,Data!$A$4:$X$2000,Data!$F$2,FALSE))</f>
        <v>GENERAL FUND</v>
      </c>
      <c r="D107" t="str">
        <f>IF(R107="","",VLOOKUP($R107,Data!$A$4:$X$2000,Data!$G$2,FALSE))</f>
        <v>4310</v>
      </c>
      <c r="E107" t="str">
        <f>IF(R107="","",VLOOKUP($R107,Data!$A$4:$X$2000,Data!$H$2,FALSE))</f>
        <v>MENTAL HEALTH</v>
      </c>
      <c r="F107" t="str">
        <f>IF(R107="","",VLOOKUP($R107,Data!$A$4:$X$2000,Data!$I$2,FALSE))</f>
        <v>1000</v>
      </c>
      <c r="G107" t="str">
        <f>IF(R107="","",VLOOKUP($R107,Data!$A$4:$X$2000,Data!$J$2,FALSE))</f>
        <v>PERSONAL SERVICES</v>
      </c>
      <c r="H107" t="str">
        <f>IF(R107="","",VLOOKUP($R107,Data!$A$4:$X$2000,Data!$K$2,FALSE))</f>
        <v>1040</v>
      </c>
      <c r="I107" t="str">
        <f>IF(R107="","",VLOOKUP($R107,Data!$A$4:$X$2000,Data!$L$2,FALSE))</f>
        <v>ADMIN SUPPORT II G10</v>
      </c>
      <c r="J107" s="10">
        <f>IF(R107="","",VLOOKUP($R107,Data!$A$4:$X$2000,Data!$M$2,FALSE))</f>
        <v>0</v>
      </c>
      <c r="K107" s="10">
        <f>IF(R107="","",VLOOKUP($R107,Data!$A$4:$X$2000,Data!$Q$2,FALSE)+VLOOKUP($R107,Data!$A$4:$X$2000,Data!$O$2,FALSE))</f>
        <v>12632.26</v>
      </c>
      <c r="L107" s="10">
        <f t="shared" si="2"/>
        <v>-12632.26</v>
      </c>
      <c r="M107" s="6">
        <f t="shared" si="3"/>
        <v>0</v>
      </c>
      <c r="R107">
        <f>IF((MAX($R$4:R106)+1)&gt;Data!$A$1,"",MAX($R$4:R106)+1)</f>
        <v>103</v>
      </c>
    </row>
    <row r="108" spans="1:18" x14ac:dyDescent="0.2">
      <c r="A108" s="11">
        <f>IF(L108="","",RANK(L108,$L$5:$L$500)+COUNTIF($L$3:L107,L108))</f>
        <v>173</v>
      </c>
      <c r="B108" t="str">
        <f>IF(R108="","",VLOOKUP($R108,Data!$A$4:$X$2000,Data!$E$2,FALSE))</f>
        <v>A</v>
      </c>
      <c r="C108" t="str">
        <f>IF(R108="","",VLOOKUP($R108,Data!$A$4:$X$2000,Data!$F$2,FALSE))</f>
        <v>GENERAL FUND</v>
      </c>
      <c r="D108" t="str">
        <f>IF(R108="","",VLOOKUP($R108,Data!$A$4:$X$2000,Data!$G$2,FALSE))</f>
        <v>4310</v>
      </c>
      <c r="E108" t="str">
        <f>IF(R108="","",VLOOKUP($R108,Data!$A$4:$X$2000,Data!$H$2,FALSE))</f>
        <v>MENTAL HEALTH</v>
      </c>
      <c r="F108" t="str">
        <f>IF(R108="","",VLOOKUP($R108,Data!$A$4:$X$2000,Data!$I$2,FALSE))</f>
        <v>2000</v>
      </c>
      <c r="G108" t="str">
        <f>IF(R108="","",VLOOKUP($R108,Data!$A$4:$X$2000,Data!$J$2,FALSE))</f>
        <v>EQUIPMENT</v>
      </c>
      <c r="H108" t="str">
        <f>IF(R108="","",VLOOKUP($R108,Data!$A$4:$X$2000,Data!$K$2,FALSE))</f>
        <v>2224</v>
      </c>
      <c r="I108" t="str">
        <f>IF(R108="","",VLOOKUP($R108,Data!$A$4:$X$2000,Data!$L$2,FALSE))</f>
        <v>COMPUTER EQUIPMENT</v>
      </c>
      <c r="J108" s="10">
        <f>IF(R108="","",VLOOKUP($R108,Data!$A$4:$X$2000,Data!$M$2,FALSE))</f>
        <v>5000</v>
      </c>
      <c r="K108" s="10">
        <f>IF(R108="","",VLOOKUP($R108,Data!$A$4:$X$2000,Data!$Q$2,FALSE)+VLOOKUP($R108,Data!$A$4:$X$2000,Data!$O$2,FALSE))</f>
        <v>66003.12</v>
      </c>
      <c r="L108" s="10">
        <f t="shared" si="2"/>
        <v>-61003.119999999995</v>
      </c>
      <c r="M108" s="6">
        <f t="shared" si="3"/>
        <v>13.2006</v>
      </c>
      <c r="R108">
        <f>IF((MAX($R$4:R107)+1)&gt;Data!$A$1,"",MAX($R$4:R107)+1)</f>
        <v>104</v>
      </c>
    </row>
    <row r="109" spans="1:18" x14ac:dyDescent="0.2">
      <c r="A109" s="11">
        <f>IF(L109="","",RANK(L109,$L$5:$L$500)+COUNTIF($L$3:L108,L109))</f>
        <v>154</v>
      </c>
      <c r="B109" t="str">
        <f>IF(R109="","",VLOOKUP($R109,Data!$A$4:$X$2000,Data!$E$2,FALSE))</f>
        <v>A</v>
      </c>
      <c r="C109" t="str">
        <f>IF(R109="","",VLOOKUP($R109,Data!$A$4:$X$2000,Data!$F$2,FALSE))</f>
        <v>GENERAL FUND</v>
      </c>
      <c r="D109" t="str">
        <f>IF(R109="","",VLOOKUP($R109,Data!$A$4:$X$2000,Data!$G$2,FALSE))</f>
        <v>4310</v>
      </c>
      <c r="E109" t="str">
        <f>IF(R109="","",VLOOKUP($R109,Data!$A$4:$X$2000,Data!$H$2,FALSE))</f>
        <v>MENTAL HEALTH</v>
      </c>
      <c r="F109" t="str">
        <f>IF(R109="","",VLOOKUP($R109,Data!$A$4:$X$2000,Data!$I$2,FALSE))</f>
        <v>2000</v>
      </c>
      <c r="G109" t="str">
        <f>IF(R109="","",VLOOKUP($R109,Data!$A$4:$X$2000,Data!$J$2,FALSE))</f>
        <v>EQUIPMENT</v>
      </c>
      <c r="H109" t="str">
        <f>IF(R109="","",VLOOKUP($R109,Data!$A$4:$X$2000,Data!$K$2,FALSE))</f>
        <v>2401</v>
      </c>
      <c r="I109" t="str">
        <f>IF(R109="","",VLOOKUP($R109,Data!$A$4:$X$2000,Data!$L$2,FALSE))</f>
        <v>VEHICLES</v>
      </c>
      <c r="J109" s="10">
        <f>IF(R109="","",VLOOKUP($R109,Data!$A$4:$X$2000,Data!$M$2,FALSE))</f>
        <v>0</v>
      </c>
      <c r="K109" s="10">
        <f>IF(R109="","",VLOOKUP($R109,Data!$A$4:$X$2000,Data!$Q$2,FALSE)+VLOOKUP($R109,Data!$A$4:$X$2000,Data!$O$2,FALSE))</f>
        <v>23522</v>
      </c>
      <c r="L109" s="10">
        <f t="shared" si="2"/>
        <v>-23522</v>
      </c>
      <c r="M109" s="6">
        <f t="shared" si="3"/>
        <v>0</v>
      </c>
      <c r="R109">
        <f>IF((MAX($R$4:R108)+1)&gt;Data!$A$1,"",MAX($R$4:R108)+1)</f>
        <v>105</v>
      </c>
    </row>
    <row r="110" spans="1:18" x14ac:dyDescent="0.2">
      <c r="A110" s="11">
        <f>IF(L110="","",RANK(L110,$L$5:$L$500)+COUNTIF($L$3:L109,L110))</f>
        <v>79</v>
      </c>
      <c r="B110" t="str">
        <f>IF(R110="","",VLOOKUP($R110,Data!$A$4:$X$2000,Data!$E$2,FALSE))</f>
        <v>A</v>
      </c>
      <c r="C110" t="str">
        <f>IF(R110="","",VLOOKUP($R110,Data!$A$4:$X$2000,Data!$F$2,FALSE))</f>
        <v>GENERAL FUND</v>
      </c>
      <c r="D110" t="str">
        <f>IF(R110="","",VLOOKUP($R110,Data!$A$4:$X$2000,Data!$G$2,FALSE))</f>
        <v>4310</v>
      </c>
      <c r="E110" t="str">
        <f>IF(R110="","",VLOOKUP($R110,Data!$A$4:$X$2000,Data!$H$2,FALSE))</f>
        <v>MENTAL HEALTH</v>
      </c>
      <c r="F110" t="str">
        <f>IF(R110="","",VLOOKUP($R110,Data!$A$4:$X$2000,Data!$I$2,FALSE))</f>
        <v>4000</v>
      </c>
      <c r="G110" t="str">
        <f>IF(R110="","",VLOOKUP($R110,Data!$A$4:$X$2000,Data!$J$2,FALSE))</f>
        <v>CONTRACTUAL EXPENSES</v>
      </c>
      <c r="H110" t="str">
        <f>IF(R110="","",VLOOKUP($R110,Data!$A$4:$X$2000,Data!$K$2,FALSE))</f>
        <v>4211</v>
      </c>
      <c r="I110" t="str">
        <f>IF(R110="","",VLOOKUP($R110,Data!$A$4:$X$2000,Data!$L$2,FALSE))</f>
        <v>CHILD PSYCHIATRIST</v>
      </c>
      <c r="J110" s="10">
        <f>IF(R110="","",VLOOKUP($R110,Data!$A$4:$X$2000,Data!$M$2,FALSE))</f>
        <v>54000</v>
      </c>
      <c r="K110" s="10">
        <f>IF(R110="","",VLOOKUP($R110,Data!$A$4:$X$2000,Data!$Q$2,FALSE)+VLOOKUP($R110,Data!$A$4:$X$2000,Data!$O$2,FALSE))</f>
        <v>40117.5</v>
      </c>
      <c r="L110" s="10">
        <f t="shared" si="2"/>
        <v>13882.5</v>
      </c>
      <c r="M110" s="6">
        <f t="shared" si="3"/>
        <v>0.7429</v>
      </c>
      <c r="R110">
        <f>IF((MAX($R$4:R109)+1)&gt;Data!$A$1,"",MAX($R$4:R109)+1)</f>
        <v>106</v>
      </c>
    </row>
    <row r="111" spans="1:18" x14ac:dyDescent="0.2">
      <c r="A111" s="11">
        <f>IF(L111="","",RANK(L111,$L$5:$L$500)+COUNTIF($L$3:L110,L111))</f>
        <v>184</v>
      </c>
      <c r="B111" t="str">
        <f>IF(R111="","",VLOOKUP($R111,Data!$A$4:$X$2000,Data!$E$2,FALSE))</f>
        <v>A</v>
      </c>
      <c r="C111" t="str">
        <f>IF(R111="","",VLOOKUP($R111,Data!$A$4:$X$2000,Data!$F$2,FALSE))</f>
        <v>GENERAL FUND</v>
      </c>
      <c r="D111" t="str">
        <f>IF(R111="","",VLOOKUP($R111,Data!$A$4:$X$2000,Data!$G$2,FALSE))</f>
        <v>4310</v>
      </c>
      <c r="E111" t="str">
        <f>IF(R111="","",VLOOKUP($R111,Data!$A$4:$X$2000,Data!$H$2,FALSE))</f>
        <v>MENTAL HEALTH</v>
      </c>
      <c r="F111" t="str">
        <f>IF(R111="","",VLOOKUP($R111,Data!$A$4:$X$2000,Data!$I$2,FALSE))</f>
        <v>4000</v>
      </c>
      <c r="G111" t="str">
        <f>IF(R111="","",VLOOKUP($R111,Data!$A$4:$X$2000,Data!$J$2,FALSE))</f>
        <v>CONTRACTUAL EXPENSES</v>
      </c>
      <c r="H111" t="str">
        <f>IF(R111="","",VLOOKUP($R111,Data!$A$4:$X$2000,Data!$K$2,FALSE))</f>
        <v>4224</v>
      </c>
      <c r="I111" t="str">
        <f>IF(R111="","",VLOOKUP($R111,Data!$A$4:$X$2000,Data!$L$2,FALSE))</f>
        <v>CLINIC EXPENSE</v>
      </c>
      <c r="J111" s="10">
        <f>IF(R111="","",VLOOKUP($R111,Data!$A$4:$X$2000,Data!$M$2,FALSE))</f>
        <v>35000</v>
      </c>
      <c r="K111" s="10">
        <f>IF(R111="","",VLOOKUP($R111,Data!$A$4:$X$2000,Data!$Q$2,FALSE)+VLOOKUP($R111,Data!$A$4:$X$2000,Data!$O$2,FALSE))</f>
        <v>323995.62</v>
      </c>
      <c r="L111" s="10">
        <f t="shared" si="2"/>
        <v>-288995.62</v>
      </c>
      <c r="M111" s="6">
        <f t="shared" si="3"/>
        <v>9.2569999999999997</v>
      </c>
      <c r="R111">
        <f>IF((MAX($R$4:R110)+1)&gt;Data!$A$1,"",MAX($R$4:R110)+1)</f>
        <v>107</v>
      </c>
    </row>
    <row r="112" spans="1:18" x14ac:dyDescent="0.2">
      <c r="A112" s="11">
        <f>IF(L112="","",RANK(L112,$L$5:$L$500)+COUNTIF($L$3:L111,L112))</f>
        <v>51</v>
      </c>
      <c r="B112" t="str">
        <f>IF(R112="","",VLOOKUP($R112,Data!$A$4:$X$2000,Data!$E$2,FALSE))</f>
        <v>A</v>
      </c>
      <c r="C112" t="str">
        <f>IF(R112="","",VLOOKUP($R112,Data!$A$4:$X$2000,Data!$F$2,FALSE))</f>
        <v>GENERAL FUND</v>
      </c>
      <c r="D112" t="str">
        <f>IF(R112="","",VLOOKUP($R112,Data!$A$4:$X$2000,Data!$G$2,FALSE))</f>
        <v>4310</v>
      </c>
      <c r="E112" t="str">
        <f>IF(R112="","",VLOOKUP($R112,Data!$A$4:$X$2000,Data!$H$2,FALSE))</f>
        <v>MENTAL HEALTH</v>
      </c>
      <c r="F112" t="str">
        <f>IF(R112="","",VLOOKUP($R112,Data!$A$4:$X$2000,Data!$I$2,FALSE))</f>
        <v>4000</v>
      </c>
      <c r="G112" t="str">
        <f>IF(R112="","",VLOOKUP($R112,Data!$A$4:$X$2000,Data!$J$2,FALSE))</f>
        <v>CONTRACTUAL EXPENSES</v>
      </c>
      <c r="H112" t="str">
        <f>IF(R112="","",VLOOKUP($R112,Data!$A$4:$X$2000,Data!$K$2,FALSE))</f>
        <v>4625</v>
      </c>
      <c r="I112" t="str">
        <f>IF(R112="","",VLOOKUP($R112,Data!$A$4:$X$2000,Data!$L$2,FALSE))</f>
        <v>CLINICIAN CONTRACT</v>
      </c>
      <c r="J112" s="10">
        <f>IF(R112="","",VLOOKUP($R112,Data!$A$4:$X$2000,Data!$M$2,FALSE))</f>
        <v>28000</v>
      </c>
      <c r="K112" s="10">
        <f>IF(R112="","",VLOOKUP($R112,Data!$A$4:$X$2000,Data!$Q$2,FALSE)+VLOOKUP($R112,Data!$A$4:$X$2000,Data!$O$2,FALSE))</f>
        <v>6540</v>
      </c>
      <c r="L112" s="10">
        <f t="shared" si="2"/>
        <v>21460</v>
      </c>
      <c r="M112" s="6">
        <f t="shared" si="3"/>
        <v>0.2336</v>
      </c>
      <c r="R112">
        <f>IF((MAX($R$4:R111)+1)&gt;Data!$A$1,"",MAX($R$4:R111)+1)</f>
        <v>108</v>
      </c>
    </row>
    <row r="113" spans="1:18" x14ac:dyDescent="0.2">
      <c r="A113" s="11">
        <f>IF(L113="","",RANK(L113,$L$5:$L$500)+COUNTIF($L$3:L112,L113))</f>
        <v>42</v>
      </c>
      <c r="B113" t="str">
        <f>IF(R113="","",VLOOKUP($R113,Data!$A$4:$X$2000,Data!$E$2,FALSE))</f>
        <v>A</v>
      </c>
      <c r="C113" t="str">
        <f>IF(R113="","",VLOOKUP($R113,Data!$A$4:$X$2000,Data!$F$2,FALSE))</f>
        <v>GENERAL FUND</v>
      </c>
      <c r="D113" t="str">
        <f>IF(R113="","",VLOOKUP($R113,Data!$A$4:$X$2000,Data!$G$2,FALSE))</f>
        <v>4310</v>
      </c>
      <c r="E113" t="str">
        <f>IF(R113="","",VLOOKUP($R113,Data!$A$4:$X$2000,Data!$H$2,FALSE))</f>
        <v>MENTAL HEALTH</v>
      </c>
      <c r="F113" t="str">
        <f>IF(R113="","",VLOOKUP($R113,Data!$A$4:$X$2000,Data!$I$2,FALSE))</f>
        <v>4000</v>
      </c>
      <c r="G113" t="str">
        <f>IF(R113="","",VLOOKUP($R113,Data!$A$4:$X$2000,Data!$J$2,FALSE))</f>
        <v>CONTRACTUAL EXPENSES</v>
      </c>
      <c r="H113" t="str">
        <f>IF(R113="","",VLOOKUP($R113,Data!$A$4:$X$2000,Data!$K$2,FALSE))</f>
        <v>4627</v>
      </c>
      <c r="I113" t="str">
        <f>IF(R113="","",VLOOKUP($R113,Data!$A$4:$X$2000,Data!$L$2,FALSE))</f>
        <v>PSYCHIATRIC CONSULTANT</v>
      </c>
      <c r="J113" s="10">
        <f>IF(R113="","",VLOOKUP($R113,Data!$A$4:$X$2000,Data!$M$2,FALSE))</f>
        <v>205000</v>
      </c>
      <c r="K113" s="10">
        <f>IF(R113="","",VLOOKUP($R113,Data!$A$4:$X$2000,Data!$Q$2,FALSE)+VLOOKUP($R113,Data!$A$4:$X$2000,Data!$O$2,FALSE))</f>
        <v>176307.5</v>
      </c>
      <c r="L113" s="10">
        <f t="shared" si="2"/>
        <v>28692.5</v>
      </c>
      <c r="M113" s="6">
        <f t="shared" si="3"/>
        <v>0.86</v>
      </c>
      <c r="R113">
        <f>IF((MAX($R$4:R112)+1)&gt;Data!$A$1,"",MAX($R$4:R112)+1)</f>
        <v>109</v>
      </c>
    </row>
    <row r="114" spans="1:18" x14ac:dyDescent="0.2">
      <c r="A114" s="11">
        <f>IF(L114="","",RANK(L114,$L$5:$L$500)+COUNTIF($L$3:L113,L114))</f>
        <v>32</v>
      </c>
      <c r="B114" t="str">
        <f>IF(R114="","",VLOOKUP($R114,Data!$A$4:$X$2000,Data!$E$2,FALSE))</f>
        <v>A</v>
      </c>
      <c r="C114" t="str">
        <f>IF(R114="","",VLOOKUP($R114,Data!$A$4:$X$2000,Data!$F$2,FALSE))</f>
        <v>GENERAL FUND</v>
      </c>
      <c r="D114" t="str">
        <f>IF(R114="","",VLOOKUP($R114,Data!$A$4:$X$2000,Data!$G$2,FALSE))</f>
        <v>5630</v>
      </c>
      <c r="E114" t="str">
        <f>IF(R114="","",VLOOKUP($R114,Data!$A$4:$X$2000,Data!$H$2,FALSE))</f>
        <v>TRANSPORTATION</v>
      </c>
      <c r="F114" t="str">
        <f>IF(R114="","",VLOOKUP($R114,Data!$A$4:$X$2000,Data!$I$2,FALSE))</f>
        <v>2000</v>
      </c>
      <c r="G114" t="str">
        <f>IF(R114="","",VLOOKUP($R114,Data!$A$4:$X$2000,Data!$J$2,FALSE))</f>
        <v>EQUIPMENT</v>
      </c>
      <c r="H114" t="str">
        <f>IF(R114="","",VLOOKUP($R114,Data!$A$4:$X$2000,Data!$K$2,FALSE))</f>
        <v>2201</v>
      </c>
      <c r="I114" t="str">
        <f>IF(R114="","",VLOOKUP($R114,Data!$A$4:$X$2000,Data!$L$2,FALSE))</f>
        <v>OFFICE EQUIPMENT</v>
      </c>
      <c r="J114" s="10">
        <f>IF(R114="","",VLOOKUP($R114,Data!$A$4:$X$2000,Data!$M$2,FALSE))</f>
        <v>40400</v>
      </c>
      <c r="K114" s="10">
        <f>IF(R114="","",VLOOKUP($R114,Data!$A$4:$X$2000,Data!$Q$2,FALSE)+VLOOKUP($R114,Data!$A$4:$X$2000,Data!$O$2,FALSE))</f>
        <v>0</v>
      </c>
      <c r="L114" s="10">
        <f t="shared" si="2"/>
        <v>40400</v>
      </c>
      <c r="M114" s="6">
        <f t="shared" si="3"/>
        <v>0</v>
      </c>
      <c r="R114">
        <f>IF((MAX($R$4:R113)+1)&gt;Data!$A$1,"",MAX($R$4:R113)+1)</f>
        <v>110</v>
      </c>
    </row>
    <row r="115" spans="1:18" x14ac:dyDescent="0.2">
      <c r="A115" s="11">
        <f>IF(L115="","",RANK(L115,$L$5:$L$500)+COUNTIF($L$3:L114,L115))</f>
        <v>175</v>
      </c>
      <c r="B115" t="str">
        <f>IF(R115="","",VLOOKUP($R115,Data!$A$4:$X$2000,Data!$E$2,FALSE))</f>
        <v>A</v>
      </c>
      <c r="C115" t="str">
        <f>IF(R115="","",VLOOKUP($R115,Data!$A$4:$X$2000,Data!$F$2,FALSE))</f>
        <v>GENERAL FUND</v>
      </c>
      <c r="D115" t="str">
        <f>IF(R115="","",VLOOKUP($R115,Data!$A$4:$X$2000,Data!$G$2,FALSE))</f>
        <v>5630</v>
      </c>
      <c r="E115" t="str">
        <f>IF(R115="","",VLOOKUP($R115,Data!$A$4:$X$2000,Data!$H$2,FALSE))</f>
        <v>TRANSPORTATION</v>
      </c>
      <c r="F115" t="str">
        <f>IF(R115="","",VLOOKUP($R115,Data!$A$4:$X$2000,Data!$I$2,FALSE))</f>
        <v>2000</v>
      </c>
      <c r="G115" t="str">
        <f>IF(R115="","",VLOOKUP($R115,Data!$A$4:$X$2000,Data!$J$2,FALSE))</f>
        <v>EQUIPMENT</v>
      </c>
      <c r="H115" t="str">
        <f>IF(R115="","",VLOOKUP($R115,Data!$A$4:$X$2000,Data!$K$2,FALSE))</f>
        <v>2450</v>
      </c>
      <c r="I115" t="str">
        <f>IF(R115="","",VLOOKUP($R115,Data!$A$4:$X$2000,Data!$L$2,FALSE))</f>
        <v>BUSES</v>
      </c>
      <c r="J115" s="10">
        <f>IF(R115="","",VLOOKUP($R115,Data!$A$4:$X$2000,Data!$M$2,FALSE))</f>
        <v>381670</v>
      </c>
      <c r="K115" s="10">
        <f>IF(R115="","",VLOOKUP($R115,Data!$A$4:$X$2000,Data!$Q$2,FALSE)+VLOOKUP($R115,Data!$A$4:$X$2000,Data!$O$2,FALSE))</f>
        <v>446971.08</v>
      </c>
      <c r="L115" s="10">
        <f t="shared" si="2"/>
        <v>-65301.080000000016</v>
      </c>
      <c r="M115" s="6">
        <f t="shared" si="3"/>
        <v>1.1711</v>
      </c>
      <c r="R115">
        <f>IF((MAX($R$4:R114)+1)&gt;Data!$A$1,"",MAX($R$4:R114)+1)</f>
        <v>111</v>
      </c>
    </row>
    <row r="116" spans="1:18" x14ac:dyDescent="0.2">
      <c r="A116" s="11">
        <f>IF(L116="","",RANK(L116,$L$5:$L$500)+COUNTIF($L$3:L115,L116))</f>
        <v>12</v>
      </c>
      <c r="B116" t="str">
        <f>IF(R116="","",VLOOKUP($R116,Data!$A$4:$X$2000,Data!$E$2,FALSE))</f>
        <v>A</v>
      </c>
      <c r="C116" t="str">
        <f>IF(R116="","",VLOOKUP($R116,Data!$A$4:$X$2000,Data!$F$2,FALSE))</f>
        <v>GENERAL FUND</v>
      </c>
      <c r="D116" t="str">
        <f>IF(R116="","",VLOOKUP($R116,Data!$A$4:$X$2000,Data!$G$2,FALSE))</f>
        <v>5630</v>
      </c>
      <c r="E116" t="str">
        <f>IF(R116="","",VLOOKUP($R116,Data!$A$4:$X$2000,Data!$H$2,FALSE))</f>
        <v>TRANSPORTATION</v>
      </c>
      <c r="F116" t="str">
        <f>IF(R116="","",VLOOKUP($R116,Data!$A$4:$X$2000,Data!$I$2,FALSE))</f>
        <v>2000</v>
      </c>
      <c r="G116" t="str">
        <f>IF(R116="","",VLOOKUP($R116,Data!$A$4:$X$2000,Data!$J$2,FALSE))</f>
        <v>EQUIPMENT</v>
      </c>
      <c r="H116" t="str">
        <f>IF(R116="","",VLOOKUP($R116,Data!$A$4:$X$2000,Data!$K$2,FALSE))</f>
        <v>2451</v>
      </c>
      <c r="I116" t="str">
        <f>IF(R116="","",VLOOKUP($R116,Data!$A$4:$X$2000,Data!$L$2,FALSE))</f>
        <v>BUS EQUIPMENT</v>
      </c>
      <c r="J116" s="10">
        <f>IF(R116="","",VLOOKUP($R116,Data!$A$4:$X$2000,Data!$M$2,FALSE))</f>
        <v>165928</v>
      </c>
      <c r="K116" s="10">
        <f>IF(R116="","",VLOOKUP($R116,Data!$A$4:$X$2000,Data!$Q$2,FALSE)+VLOOKUP($R116,Data!$A$4:$X$2000,Data!$O$2,FALSE))</f>
        <v>45535</v>
      </c>
      <c r="L116" s="10">
        <f t="shared" si="2"/>
        <v>120393</v>
      </c>
      <c r="M116" s="6">
        <f t="shared" si="3"/>
        <v>0.27439999999999998</v>
      </c>
      <c r="R116">
        <f>IF((MAX($R$4:R115)+1)&gt;Data!$A$1,"",MAX($R$4:R115)+1)</f>
        <v>112</v>
      </c>
    </row>
    <row r="117" spans="1:18" x14ac:dyDescent="0.2">
      <c r="A117" s="11">
        <f>IF(L117="","",RANK(L117,$L$5:$L$500)+COUNTIF($L$3:L116,L117))</f>
        <v>179</v>
      </c>
      <c r="B117" t="str">
        <f>IF(R117="","",VLOOKUP($R117,Data!$A$4:$X$2000,Data!$E$2,FALSE))</f>
        <v>A</v>
      </c>
      <c r="C117" t="str">
        <f>IF(R117="","",VLOOKUP($R117,Data!$A$4:$X$2000,Data!$F$2,FALSE))</f>
        <v>GENERAL FUND</v>
      </c>
      <c r="D117" t="str">
        <f>IF(R117="","",VLOOKUP($R117,Data!$A$4:$X$2000,Data!$G$2,FALSE))</f>
        <v>5630</v>
      </c>
      <c r="E117" t="str">
        <f>IF(R117="","",VLOOKUP($R117,Data!$A$4:$X$2000,Data!$H$2,FALSE))</f>
        <v>TRANSPORTATION</v>
      </c>
      <c r="F117" t="str">
        <f>IF(R117="","",VLOOKUP($R117,Data!$A$4:$X$2000,Data!$I$2,FALSE))</f>
        <v>2000</v>
      </c>
      <c r="G117" t="str">
        <f>IF(R117="","",VLOOKUP($R117,Data!$A$4:$X$2000,Data!$J$2,FALSE))</f>
        <v>EQUIPMENT</v>
      </c>
      <c r="H117" t="str">
        <f>IF(R117="","",VLOOKUP($R117,Data!$A$4:$X$2000,Data!$K$2,FALSE))</f>
        <v>2452</v>
      </c>
      <c r="I117" t="str">
        <f>IF(R117="","",VLOOKUP($R117,Data!$A$4:$X$2000,Data!$L$2,FALSE))</f>
        <v>MEDICAID VEHICLES</v>
      </c>
      <c r="J117" s="10">
        <f>IF(R117="","",VLOOKUP($R117,Data!$A$4:$X$2000,Data!$M$2,FALSE))</f>
        <v>6000</v>
      </c>
      <c r="K117" s="10">
        <f>IF(R117="","",VLOOKUP($R117,Data!$A$4:$X$2000,Data!$Q$2,FALSE)+VLOOKUP($R117,Data!$A$4:$X$2000,Data!$O$2,FALSE))</f>
        <v>90780</v>
      </c>
      <c r="L117" s="10">
        <f t="shared" si="2"/>
        <v>-84780</v>
      </c>
      <c r="M117" s="6">
        <f t="shared" si="3"/>
        <v>15.13</v>
      </c>
      <c r="R117">
        <f>IF((MAX($R$4:R116)+1)&gt;Data!$A$1,"",MAX($R$4:R116)+1)</f>
        <v>113</v>
      </c>
    </row>
    <row r="118" spans="1:18" x14ac:dyDescent="0.2">
      <c r="A118" s="11">
        <f>IF(L118="","",RANK(L118,$L$5:$L$500)+COUNTIF($L$3:L117,L118))</f>
        <v>7</v>
      </c>
      <c r="B118" t="str">
        <f>IF(R118="","",VLOOKUP($R118,Data!$A$4:$X$2000,Data!$E$2,FALSE))</f>
        <v>A</v>
      </c>
      <c r="C118" t="str">
        <f>IF(R118="","",VLOOKUP($R118,Data!$A$4:$X$2000,Data!$F$2,FALSE))</f>
        <v>GENERAL FUND</v>
      </c>
      <c r="D118" t="str">
        <f>IF(R118="","",VLOOKUP($R118,Data!$A$4:$X$2000,Data!$G$2,FALSE))</f>
        <v>5630</v>
      </c>
      <c r="E118" t="str">
        <f>IF(R118="","",VLOOKUP($R118,Data!$A$4:$X$2000,Data!$H$2,FALSE))</f>
        <v>TRANSPORTATION</v>
      </c>
      <c r="F118" t="str">
        <f>IF(R118="","",VLOOKUP($R118,Data!$A$4:$X$2000,Data!$I$2,FALSE))</f>
        <v>4000</v>
      </c>
      <c r="G118" t="str">
        <f>IF(R118="","",VLOOKUP($R118,Data!$A$4:$X$2000,Data!$J$2,FALSE))</f>
        <v>CONTRACTUAL EXPENSES</v>
      </c>
      <c r="H118" t="str">
        <f>IF(R118="","",VLOOKUP($R118,Data!$A$4:$X$2000,Data!$K$2,FALSE))</f>
        <v>4245</v>
      </c>
      <c r="I118" t="str">
        <f>IF(R118="","",VLOOKUP($R118,Data!$A$4:$X$2000,Data!$L$2,FALSE))</f>
        <v>BUILDING IMPROVEMENTS</v>
      </c>
      <c r="J118" s="10">
        <f>IF(R118="","",VLOOKUP($R118,Data!$A$4:$X$2000,Data!$M$2,FALSE))</f>
        <v>241006</v>
      </c>
      <c r="K118" s="10">
        <f>IF(R118="","",VLOOKUP($R118,Data!$A$4:$X$2000,Data!$Q$2,FALSE)+VLOOKUP($R118,Data!$A$4:$X$2000,Data!$O$2,FALSE))</f>
        <v>20708.5</v>
      </c>
      <c r="L118" s="10">
        <f t="shared" si="2"/>
        <v>220297.5</v>
      </c>
      <c r="M118" s="6">
        <f t="shared" si="3"/>
        <v>8.5900000000000004E-2</v>
      </c>
      <c r="R118">
        <f>IF((MAX($R$4:R117)+1)&gt;Data!$A$1,"",MAX($R$4:R117)+1)</f>
        <v>114</v>
      </c>
    </row>
    <row r="119" spans="1:18" x14ac:dyDescent="0.2">
      <c r="A119" s="11">
        <f>IF(L119="","",RANK(L119,$L$5:$L$500)+COUNTIF($L$3:L118,L119))</f>
        <v>67</v>
      </c>
      <c r="B119" t="str">
        <f>IF(R119="","",VLOOKUP($R119,Data!$A$4:$X$2000,Data!$E$2,FALSE))</f>
        <v>A</v>
      </c>
      <c r="C119" t="str">
        <f>IF(R119="","",VLOOKUP($R119,Data!$A$4:$X$2000,Data!$F$2,FALSE))</f>
        <v>GENERAL FUND</v>
      </c>
      <c r="D119" t="str">
        <f>IF(R119="","",VLOOKUP($R119,Data!$A$4:$X$2000,Data!$G$2,FALSE))</f>
        <v>5630</v>
      </c>
      <c r="E119" t="str">
        <f>IF(R119="","",VLOOKUP($R119,Data!$A$4:$X$2000,Data!$H$2,FALSE))</f>
        <v>TRANSPORTATION</v>
      </c>
      <c r="F119" t="str">
        <f>IF(R119="","",VLOOKUP($R119,Data!$A$4:$X$2000,Data!$I$2,FALSE))</f>
        <v>4000</v>
      </c>
      <c r="G119" t="str">
        <f>IF(R119="","",VLOOKUP($R119,Data!$A$4:$X$2000,Data!$J$2,FALSE))</f>
        <v>CONTRACTUAL EXPENSES</v>
      </c>
      <c r="H119" t="str">
        <f>IF(R119="","",VLOOKUP($R119,Data!$A$4:$X$2000,Data!$K$2,FALSE))</f>
        <v>4305</v>
      </c>
      <c r="I119" t="str">
        <f>IF(R119="","",VLOOKUP($R119,Data!$A$4:$X$2000,Data!$L$2,FALSE))</f>
        <v>PRINTING &amp; ADVERTISING</v>
      </c>
      <c r="J119" s="10">
        <f>IF(R119="","",VLOOKUP($R119,Data!$A$4:$X$2000,Data!$M$2,FALSE))</f>
        <v>21000</v>
      </c>
      <c r="K119" s="10">
        <f>IF(R119="","",VLOOKUP($R119,Data!$A$4:$X$2000,Data!$Q$2,FALSE)+VLOOKUP($R119,Data!$A$4:$X$2000,Data!$O$2,FALSE))</f>
        <v>5471.62</v>
      </c>
      <c r="L119" s="10">
        <f t="shared" si="2"/>
        <v>15528.380000000001</v>
      </c>
      <c r="M119" s="6">
        <f t="shared" si="3"/>
        <v>0.2606</v>
      </c>
      <c r="R119">
        <f>IF((MAX($R$4:R118)+1)&gt;Data!$A$1,"",MAX($R$4:R118)+1)</f>
        <v>115</v>
      </c>
    </row>
    <row r="120" spans="1:18" x14ac:dyDescent="0.2">
      <c r="A120" s="11">
        <f>IF(L120="","",RANK(L120,$L$5:$L$500)+COUNTIF($L$3:L119,L120))</f>
        <v>29</v>
      </c>
      <c r="B120" t="str">
        <f>IF(R120="","",VLOOKUP($R120,Data!$A$4:$X$2000,Data!$E$2,FALSE))</f>
        <v>A</v>
      </c>
      <c r="C120" t="str">
        <f>IF(R120="","",VLOOKUP($R120,Data!$A$4:$X$2000,Data!$F$2,FALSE))</f>
        <v>GENERAL FUND</v>
      </c>
      <c r="D120" t="str">
        <f>IF(R120="","",VLOOKUP($R120,Data!$A$4:$X$2000,Data!$G$2,FALSE))</f>
        <v>5630</v>
      </c>
      <c r="E120" t="str">
        <f>IF(R120="","",VLOOKUP($R120,Data!$A$4:$X$2000,Data!$H$2,FALSE))</f>
        <v>TRANSPORTATION</v>
      </c>
      <c r="F120" t="str">
        <f>IF(R120="","",VLOOKUP($R120,Data!$A$4:$X$2000,Data!$I$2,FALSE))</f>
        <v>4000</v>
      </c>
      <c r="G120" t="str">
        <f>IF(R120="","",VLOOKUP($R120,Data!$A$4:$X$2000,Data!$J$2,FALSE))</f>
        <v>CONTRACTUAL EXPENSES</v>
      </c>
      <c r="H120" t="str">
        <f>IF(R120="","",VLOOKUP($R120,Data!$A$4:$X$2000,Data!$K$2,FALSE))</f>
        <v>4307</v>
      </c>
      <c r="I120" t="str">
        <f>IF(R120="","",VLOOKUP($R120,Data!$A$4:$X$2000,Data!$L$2,FALSE))</f>
        <v>MEDICAID SR COUNCIL CONTRACT</v>
      </c>
      <c r="J120" s="10">
        <f>IF(R120="","",VLOOKUP($R120,Data!$A$4:$X$2000,Data!$M$2,FALSE))</f>
        <v>205000</v>
      </c>
      <c r="K120" s="10">
        <f>IF(R120="","",VLOOKUP($R120,Data!$A$4:$X$2000,Data!$Q$2,FALSE)+VLOOKUP($R120,Data!$A$4:$X$2000,Data!$O$2,FALSE))</f>
        <v>162416.07</v>
      </c>
      <c r="L120" s="10">
        <f t="shared" si="2"/>
        <v>42583.929999999993</v>
      </c>
      <c r="M120" s="6">
        <f t="shared" si="3"/>
        <v>0.7923</v>
      </c>
      <c r="R120">
        <f>IF((MAX($R$4:R119)+1)&gt;Data!$A$1,"",MAX($R$4:R119)+1)</f>
        <v>116</v>
      </c>
    </row>
    <row r="121" spans="1:18" x14ac:dyDescent="0.2">
      <c r="A121" s="11">
        <f>IF(L121="","",RANK(L121,$L$5:$L$500)+COUNTIF($L$3:L120,L121))</f>
        <v>16</v>
      </c>
      <c r="B121" t="str">
        <f>IF(R121="","",VLOOKUP($R121,Data!$A$4:$X$2000,Data!$E$2,FALSE))</f>
        <v>A</v>
      </c>
      <c r="C121" t="str">
        <f>IF(R121="","",VLOOKUP($R121,Data!$A$4:$X$2000,Data!$F$2,FALSE))</f>
        <v>GENERAL FUND</v>
      </c>
      <c r="D121" t="str">
        <f>IF(R121="","",VLOOKUP($R121,Data!$A$4:$X$2000,Data!$G$2,FALSE))</f>
        <v>5630</v>
      </c>
      <c r="E121" t="str">
        <f>IF(R121="","",VLOOKUP($R121,Data!$A$4:$X$2000,Data!$H$2,FALSE))</f>
        <v>TRANSPORTATION</v>
      </c>
      <c r="F121" t="str">
        <f>IF(R121="","",VLOOKUP($R121,Data!$A$4:$X$2000,Data!$I$2,FALSE))</f>
        <v>4000</v>
      </c>
      <c r="G121" t="str">
        <f>IF(R121="","",VLOOKUP($R121,Data!$A$4:$X$2000,Data!$J$2,FALSE))</f>
        <v>CONTRACTUAL EXPENSES</v>
      </c>
      <c r="H121" t="str">
        <f>IF(R121="","",VLOOKUP($R121,Data!$A$4:$X$2000,Data!$K$2,FALSE))</f>
        <v>4308</v>
      </c>
      <c r="I121" t="str">
        <f>IF(R121="","",VLOOKUP($R121,Data!$A$4:$X$2000,Data!$L$2,FALSE))</f>
        <v>SENIOR COUNCIL CONTRACT</v>
      </c>
      <c r="J121" s="10">
        <f>IF(R121="","",VLOOKUP($R121,Data!$A$4:$X$2000,Data!$M$2,FALSE))</f>
        <v>580000</v>
      </c>
      <c r="K121" s="10">
        <f>IF(R121="","",VLOOKUP($R121,Data!$A$4:$X$2000,Data!$Q$2,FALSE)+VLOOKUP($R121,Data!$A$4:$X$2000,Data!$O$2,FALSE))</f>
        <v>497483.84</v>
      </c>
      <c r="L121" s="10">
        <f t="shared" si="2"/>
        <v>82516.159999999974</v>
      </c>
      <c r="M121" s="6">
        <f t="shared" si="3"/>
        <v>0.85770000000000002</v>
      </c>
      <c r="R121">
        <f>IF((MAX($R$4:R120)+1)&gt;Data!$A$1,"",MAX($R$4:R120)+1)</f>
        <v>117</v>
      </c>
    </row>
    <row r="122" spans="1:18" x14ac:dyDescent="0.2">
      <c r="A122" s="11">
        <f>IF(L122="","",RANK(L122,$L$5:$L$500)+COUNTIF($L$3:L121,L122))</f>
        <v>78</v>
      </c>
      <c r="B122" t="str">
        <f>IF(R122="","",VLOOKUP($R122,Data!$A$4:$X$2000,Data!$E$2,FALSE))</f>
        <v>A</v>
      </c>
      <c r="C122" t="str">
        <f>IF(R122="","",VLOOKUP($R122,Data!$A$4:$X$2000,Data!$F$2,FALSE))</f>
        <v>GENERAL FUND</v>
      </c>
      <c r="D122" t="str">
        <f>IF(R122="","",VLOOKUP($R122,Data!$A$4:$X$2000,Data!$G$2,FALSE))</f>
        <v>6010</v>
      </c>
      <c r="E122" t="str">
        <f>IF(R122="","",VLOOKUP($R122,Data!$A$4:$X$2000,Data!$H$2,FALSE))</f>
        <v>SOCIAL SERVICES ADMIN</v>
      </c>
      <c r="F122" t="str">
        <f>IF(R122="","",VLOOKUP($R122,Data!$A$4:$X$2000,Data!$I$2,FALSE))</f>
        <v>1000</v>
      </c>
      <c r="G122" t="str">
        <f>IF(R122="","",VLOOKUP($R122,Data!$A$4:$X$2000,Data!$J$2,FALSE))</f>
        <v>PERSONAL SERVICES</v>
      </c>
      <c r="H122" t="str">
        <f>IF(R122="","",VLOOKUP($R122,Data!$A$4:$X$2000,Data!$K$2,FALSE))</f>
        <v>1001</v>
      </c>
      <c r="I122" t="str">
        <f>IF(R122="","",VLOOKUP($R122,Data!$A$4:$X$2000,Data!$L$2,FALSE))</f>
        <v>SR ACCOUNT CLERK TYP  G08</v>
      </c>
      <c r="J122" s="10">
        <f>IF(R122="","",VLOOKUP($R122,Data!$A$4:$X$2000,Data!$M$2,FALSE))</f>
        <v>29742</v>
      </c>
      <c r="K122" s="10">
        <f>IF(R122="","",VLOOKUP($R122,Data!$A$4:$X$2000,Data!$Q$2,FALSE)+VLOOKUP($R122,Data!$A$4:$X$2000,Data!$O$2,FALSE))</f>
        <v>15497.75</v>
      </c>
      <c r="L122" s="10">
        <f t="shared" si="2"/>
        <v>14244.25</v>
      </c>
      <c r="M122" s="6">
        <f t="shared" si="3"/>
        <v>0.52110000000000001</v>
      </c>
      <c r="R122">
        <f>IF((MAX($R$4:R121)+1)&gt;Data!$A$1,"",MAX($R$4:R121)+1)</f>
        <v>118</v>
      </c>
    </row>
    <row r="123" spans="1:18" x14ac:dyDescent="0.2">
      <c r="A123" s="11">
        <f>IF(L123="","",RANK(L123,$L$5:$L$500)+COUNTIF($L$3:L122,L123))</f>
        <v>171</v>
      </c>
      <c r="B123" t="str">
        <f>IF(R123="","",VLOOKUP($R123,Data!$A$4:$X$2000,Data!$E$2,FALSE))</f>
        <v>A</v>
      </c>
      <c r="C123" t="str">
        <f>IF(R123="","",VLOOKUP($R123,Data!$A$4:$X$2000,Data!$F$2,FALSE))</f>
        <v>GENERAL FUND</v>
      </c>
      <c r="D123" t="str">
        <f>IF(R123="","",VLOOKUP($R123,Data!$A$4:$X$2000,Data!$G$2,FALSE))</f>
        <v>6010</v>
      </c>
      <c r="E123" t="str">
        <f>IF(R123="","",VLOOKUP($R123,Data!$A$4:$X$2000,Data!$H$2,FALSE))</f>
        <v>SOCIAL SERVICES ADMIN</v>
      </c>
      <c r="F123" t="str">
        <f>IF(R123="","",VLOOKUP($R123,Data!$A$4:$X$2000,Data!$I$2,FALSE))</f>
        <v>1000</v>
      </c>
      <c r="G123" t="str">
        <f>IF(R123="","",VLOOKUP($R123,Data!$A$4:$X$2000,Data!$J$2,FALSE))</f>
        <v>PERSONAL SERVICES</v>
      </c>
      <c r="H123" t="str">
        <f>IF(R123="","",VLOOKUP($R123,Data!$A$4:$X$2000,Data!$K$2,FALSE))</f>
        <v>1301</v>
      </c>
      <c r="I123" t="str">
        <f>IF(R123="","",VLOOKUP($R123,Data!$A$4:$X$2000,Data!$L$2,FALSE))</f>
        <v>HEAD SOC WELFARE EXAM G20</v>
      </c>
      <c r="J123" s="10">
        <f>IF(R123="","",VLOOKUP($R123,Data!$A$4:$X$2000,Data!$M$2,FALSE))</f>
        <v>2000</v>
      </c>
      <c r="K123" s="10">
        <f>IF(R123="","",VLOOKUP($R123,Data!$A$4:$X$2000,Data!$Q$2,FALSE)+VLOOKUP($R123,Data!$A$4:$X$2000,Data!$O$2,FALSE))</f>
        <v>60611</v>
      </c>
      <c r="L123" s="10">
        <f t="shared" si="2"/>
        <v>-58611</v>
      </c>
      <c r="M123" s="6">
        <f t="shared" si="3"/>
        <v>30.305499999999999</v>
      </c>
      <c r="R123">
        <f>IF((MAX($R$4:R122)+1)&gt;Data!$A$1,"",MAX($R$4:R122)+1)</f>
        <v>119</v>
      </c>
    </row>
    <row r="124" spans="1:18" x14ac:dyDescent="0.2">
      <c r="A124" s="11">
        <f>IF(L124="","",RANK(L124,$L$5:$L$500)+COUNTIF($L$3:L123,L124))</f>
        <v>108</v>
      </c>
      <c r="B124" t="str">
        <f>IF(R124="","",VLOOKUP($R124,Data!$A$4:$X$2000,Data!$E$2,FALSE))</f>
        <v>A</v>
      </c>
      <c r="C124" t="str">
        <f>IF(R124="","",VLOOKUP($R124,Data!$A$4:$X$2000,Data!$F$2,FALSE))</f>
        <v>GENERAL FUND</v>
      </c>
      <c r="D124" t="str">
        <f>IF(R124="","",VLOOKUP($R124,Data!$A$4:$X$2000,Data!$G$2,FALSE))</f>
        <v>6010</v>
      </c>
      <c r="E124" t="str">
        <f>IF(R124="","",VLOOKUP($R124,Data!$A$4:$X$2000,Data!$H$2,FALSE))</f>
        <v>SOCIAL SERVICES ADMIN</v>
      </c>
      <c r="F124" t="str">
        <f>IF(R124="","",VLOOKUP($R124,Data!$A$4:$X$2000,Data!$I$2,FALSE))</f>
        <v>1000</v>
      </c>
      <c r="G124" t="str">
        <f>IF(R124="","",VLOOKUP($R124,Data!$A$4:$X$2000,Data!$J$2,FALSE))</f>
        <v>PERSONAL SERVICES</v>
      </c>
      <c r="H124" t="str">
        <f>IF(R124="","",VLOOKUP($R124,Data!$A$4:$X$2000,Data!$K$2,FALSE))</f>
        <v>1303</v>
      </c>
      <c r="I124" t="str">
        <f>IF(R124="","",VLOOKUP($R124,Data!$A$4:$X$2000,Data!$L$2,FALSE))</f>
        <v>PRIN SOC WELFARE EXAM G18</v>
      </c>
      <c r="J124" s="10">
        <f>IF(R124="","",VLOOKUP($R124,Data!$A$4:$X$2000,Data!$M$2,FALSE))</f>
        <v>59419</v>
      </c>
      <c r="K124" s="10">
        <f>IF(R124="","",VLOOKUP($R124,Data!$A$4:$X$2000,Data!$Q$2,FALSE)+VLOOKUP($R124,Data!$A$4:$X$2000,Data!$O$2,FALSE))</f>
        <v>49096</v>
      </c>
      <c r="L124" s="10">
        <f t="shared" si="2"/>
        <v>10323</v>
      </c>
      <c r="M124" s="6">
        <f t="shared" si="3"/>
        <v>0.82630000000000003</v>
      </c>
      <c r="R124">
        <f>IF((MAX($R$4:R123)+1)&gt;Data!$A$1,"",MAX($R$4:R123)+1)</f>
        <v>120</v>
      </c>
    </row>
    <row r="125" spans="1:18" x14ac:dyDescent="0.2">
      <c r="A125" s="11">
        <f>IF(L125="","",RANK(L125,$L$5:$L$500)+COUNTIF($L$3:L124,L125))</f>
        <v>52</v>
      </c>
      <c r="B125" t="str">
        <f>IF(R125="","",VLOOKUP($R125,Data!$A$4:$X$2000,Data!$E$2,FALSE))</f>
        <v>A</v>
      </c>
      <c r="C125" t="str">
        <f>IF(R125="","",VLOOKUP($R125,Data!$A$4:$X$2000,Data!$F$2,FALSE))</f>
        <v>GENERAL FUND</v>
      </c>
      <c r="D125" t="str">
        <f>IF(R125="","",VLOOKUP($R125,Data!$A$4:$X$2000,Data!$G$2,FALSE))</f>
        <v>6010</v>
      </c>
      <c r="E125" t="str">
        <f>IF(R125="","",VLOOKUP($R125,Data!$A$4:$X$2000,Data!$H$2,FALSE))</f>
        <v>SOCIAL SERVICES ADMIN</v>
      </c>
      <c r="F125" t="str">
        <f>IF(R125="","",VLOOKUP($R125,Data!$A$4:$X$2000,Data!$I$2,FALSE))</f>
        <v>1000</v>
      </c>
      <c r="G125" t="str">
        <f>IF(R125="","",VLOOKUP($R125,Data!$A$4:$X$2000,Data!$J$2,FALSE))</f>
        <v>PERSONAL SERVICES</v>
      </c>
      <c r="H125" t="str">
        <f>IF(R125="","",VLOOKUP($R125,Data!$A$4:$X$2000,Data!$K$2,FALSE))</f>
        <v>1304</v>
      </c>
      <c r="I125" t="str">
        <f>IF(R125="","",VLOOKUP($R125,Data!$A$4:$X$2000,Data!$L$2,FALSE))</f>
        <v>CASEWORKER            G15</v>
      </c>
      <c r="J125" s="10">
        <f>IF(R125="","",VLOOKUP($R125,Data!$A$4:$X$2000,Data!$M$2,FALSE))</f>
        <v>53178</v>
      </c>
      <c r="K125" s="10">
        <f>IF(R125="","",VLOOKUP($R125,Data!$A$4:$X$2000,Data!$Q$2,FALSE)+VLOOKUP($R125,Data!$A$4:$X$2000,Data!$O$2,FALSE))</f>
        <v>32320.49</v>
      </c>
      <c r="L125" s="10">
        <f t="shared" si="2"/>
        <v>20857.509999999998</v>
      </c>
      <c r="M125" s="6">
        <f t="shared" si="3"/>
        <v>0.60780000000000001</v>
      </c>
      <c r="R125">
        <f>IF((MAX($R$4:R124)+1)&gt;Data!$A$1,"",MAX($R$4:R124)+1)</f>
        <v>121</v>
      </c>
    </row>
    <row r="126" spans="1:18" x14ac:dyDescent="0.2">
      <c r="A126" s="11">
        <f>IF(L126="","",RANK(L126,$L$5:$L$500)+COUNTIF($L$3:L125,L126))</f>
        <v>41</v>
      </c>
      <c r="B126" t="str">
        <f>IF(R126="","",VLOOKUP($R126,Data!$A$4:$X$2000,Data!$E$2,FALSE))</f>
        <v>A</v>
      </c>
      <c r="C126" t="str">
        <f>IF(R126="","",VLOOKUP($R126,Data!$A$4:$X$2000,Data!$F$2,FALSE))</f>
        <v>GENERAL FUND</v>
      </c>
      <c r="D126" t="str">
        <f>IF(R126="","",VLOOKUP($R126,Data!$A$4:$X$2000,Data!$G$2,FALSE))</f>
        <v>6010</v>
      </c>
      <c r="E126" t="str">
        <f>IF(R126="","",VLOOKUP($R126,Data!$A$4:$X$2000,Data!$H$2,FALSE))</f>
        <v>SOCIAL SERVICES ADMIN</v>
      </c>
      <c r="F126" t="str">
        <f>IF(R126="","",VLOOKUP($R126,Data!$A$4:$X$2000,Data!$I$2,FALSE))</f>
        <v>1000</v>
      </c>
      <c r="G126" t="str">
        <f>IF(R126="","",VLOOKUP($R126,Data!$A$4:$X$2000,Data!$J$2,FALSE))</f>
        <v>PERSONAL SERVICES</v>
      </c>
      <c r="H126" t="str">
        <f>IF(R126="","",VLOOKUP($R126,Data!$A$4:$X$2000,Data!$K$2,FALSE))</f>
        <v>1317</v>
      </c>
      <c r="I126" t="str">
        <f>IF(R126="","",VLOOKUP($R126,Data!$A$4:$X$2000,Data!$L$2,FALSE))</f>
        <v>DEPUTY COMMISSIONER</v>
      </c>
      <c r="J126" s="10">
        <f>IF(R126="","",VLOOKUP($R126,Data!$A$4:$X$2000,Data!$M$2,FALSE))</f>
        <v>68003</v>
      </c>
      <c r="K126" s="10">
        <f>IF(R126="","",VLOOKUP($R126,Data!$A$4:$X$2000,Data!$Q$2,FALSE)+VLOOKUP($R126,Data!$A$4:$X$2000,Data!$O$2,FALSE))</f>
        <v>38561.089999999997</v>
      </c>
      <c r="L126" s="10">
        <f t="shared" si="2"/>
        <v>29441.910000000003</v>
      </c>
      <c r="M126" s="6">
        <f t="shared" si="3"/>
        <v>0.56699999999999995</v>
      </c>
      <c r="R126">
        <f>IF((MAX($R$4:R125)+1)&gt;Data!$A$1,"",MAX($R$4:R125)+1)</f>
        <v>122</v>
      </c>
    </row>
    <row r="127" spans="1:18" x14ac:dyDescent="0.2">
      <c r="A127" s="11">
        <f>IF(L127="","",RANK(L127,$L$5:$L$500)+COUNTIF($L$3:L126,L127))</f>
        <v>27</v>
      </c>
      <c r="B127" t="str">
        <f>IF(R127="","",VLOOKUP($R127,Data!$A$4:$X$2000,Data!$E$2,FALSE))</f>
        <v>A</v>
      </c>
      <c r="C127" t="str">
        <f>IF(R127="","",VLOOKUP($R127,Data!$A$4:$X$2000,Data!$F$2,FALSE))</f>
        <v>GENERAL FUND</v>
      </c>
      <c r="D127" t="str">
        <f>IF(R127="","",VLOOKUP($R127,Data!$A$4:$X$2000,Data!$G$2,FALSE))</f>
        <v>6010</v>
      </c>
      <c r="E127" t="str">
        <f>IF(R127="","",VLOOKUP($R127,Data!$A$4:$X$2000,Data!$H$2,FALSE))</f>
        <v>SOCIAL SERVICES ADMIN</v>
      </c>
      <c r="F127" t="str">
        <f>IF(R127="","",VLOOKUP($R127,Data!$A$4:$X$2000,Data!$I$2,FALSE))</f>
        <v>1000</v>
      </c>
      <c r="G127" t="str">
        <f>IF(R127="","",VLOOKUP($R127,Data!$A$4:$X$2000,Data!$J$2,FALSE))</f>
        <v>PERSONAL SERVICES</v>
      </c>
      <c r="H127" t="str">
        <f>IF(R127="","",VLOOKUP($R127,Data!$A$4:$X$2000,Data!$K$2,FALSE))</f>
        <v>1324</v>
      </c>
      <c r="I127" t="str">
        <f>IF(R127="","",VLOOKUP($R127,Data!$A$4:$X$2000,Data!$L$2,FALSE))</f>
        <v>SR. SW EXAM   G13</v>
      </c>
      <c r="J127" s="10">
        <f>IF(R127="","",VLOOKUP($R127,Data!$A$4:$X$2000,Data!$M$2,FALSE))</f>
        <v>47983</v>
      </c>
      <c r="K127" s="10">
        <f>IF(R127="","",VLOOKUP($R127,Data!$A$4:$X$2000,Data!$Q$2,FALSE)+VLOOKUP($R127,Data!$A$4:$X$2000,Data!$O$2,FALSE))</f>
        <v>0</v>
      </c>
      <c r="L127" s="10">
        <f t="shared" si="2"/>
        <v>47983</v>
      </c>
      <c r="M127" s="6">
        <f t="shared" si="3"/>
        <v>0</v>
      </c>
      <c r="R127">
        <f>IF((MAX($R$4:R126)+1)&gt;Data!$A$1,"",MAX($R$4:R126)+1)</f>
        <v>123</v>
      </c>
    </row>
    <row r="128" spans="1:18" x14ac:dyDescent="0.2">
      <c r="A128" s="11">
        <f>IF(L128="","",RANK(L128,$L$5:$L$500)+COUNTIF($L$3:L127,L128))</f>
        <v>95</v>
      </c>
      <c r="B128" t="str">
        <f>IF(R128="","",VLOOKUP($R128,Data!$A$4:$X$2000,Data!$E$2,FALSE))</f>
        <v>A</v>
      </c>
      <c r="C128" t="str">
        <f>IF(R128="","",VLOOKUP($R128,Data!$A$4:$X$2000,Data!$F$2,FALSE))</f>
        <v>GENERAL FUND</v>
      </c>
      <c r="D128" t="str">
        <f>IF(R128="","",VLOOKUP($R128,Data!$A$4:$X$2000,Data!$G$2,FALSE))</f>
        <v>6010</v>
      </c>
      <c r="E128" t="str">
        <f>IF(R128="","",VLOOKUP($R128,Data!$A$4:$X$2000,Data!$H$2,FALSE))</f>
        <v>SOCIAL SERVICES ADMIN</v>
      </c>
      <c r="F128" t="str">
        <f>IF(R128="","",VLOOKUP($R128,Data!$A$4:$X$2000,Data!$I$2,FALSE))</f>
        <v>1000</v>
      </c>
      <c r="G128" t="str">
        <f>IF(R128="","",VLOOKUP($R128,Data!$A$4:$X$2000,Data!$J$2,FALSE))</f>
        <v>PERSONAL SERVICES</v>
      </c>
      <c r="H128" t="str">
        <f>IF(R128="","",VLOOKUP($R128,Data!$A$4:$X$2000,Data!$K$2,FALSE))</f>
        <v>1327</v>
      </c>
      <c r="I128" t="str">
        <f>IF(R128="","",VLOOKUP($R128,Data!$A$4:$X$2000,Data!$L$2,FALSE))</f>
        <v>ADMINISTRATIVE SUPPORT I G08</v>
      </c>
      <c r="J128" s="10">
        <f>IF(R128="","",VLOOKUP($R128,Data!$A$4:$X$2000,Data!$M$2,FALSE))</f>
        <v>29742</v>
      </c>
      <c r="K128" s="10">
        <f>IF(R128="","",VLOOKUP($R128,Data!$A$4:$X$2000,Data!$Q$2,FALSE)+VLOOKUP($R128,Data!$A$4:$X$2000,Data!$O$2,FALSE))</f>
        <v>18114.900000000001</v>
      </c>
      <c r="L128" s="10">
        <f t="shared" si="2"/>
        <v>11627.099999999999</v>
      </c>
      <c r="M128" s="6">
        <f t="shared" si="3"/>
        <v>0.60909999999999997</v>
      </c>
      <c r="R128">
        <f>IF((MAX($R$4:R127)+1)&gt;Data!$A$1,"",MAX($R$4:R127)+1)</f>
        <v>124</v>
      </c>
    </row>
    <row r="129" spans="1:18" x14ac:dyDescent="0.2">
      <c r="A129" s="11">
        <f>IF(L129="","",RANK(L129,$L$5:$L$500)+COUNTIF($L$3:L128,L129))</f>
        <v>117</v>
      </c>
      <c r="B129" t="str">
        <f>IF(R129="","",VLOOKUP($R129,Data!$A$4:$X$2000,Data!$E$2,FALSE))</f>
        <v>A</v>
      </c>
      <c r="C129" t="str">
        <f>IF(R129="","",VLOOKUP($R129,Data!$A$4:$X$2000,Data!$F$2,FALSE))</f>
        <v>GENERAL FUND</v>
      </c>
      <c r="D129" t="str">
        <f>IF(R129="","",VLOOKUP($R129,Data!$A$4:$X$2000,Data!$G$2,FALSE))</f>
        <v>6010</v>
      </c>
      <c r="E129" t="str">
        <f>IF(R129="","",VLOOKUP($R129,Data!$A$4:$X$2000,Data!$H$2,FALSE))</f>
        <v>SOCIAL SERVICES ADMIN</v>
      </c>
      <c r="F129" t="str">
        <f>IF(R129="","",VLOOKUP($R129,Data!$A$4:$X$2000,Data!$I$2,FALSE))</f>
        <v>1000</v>
      </c>
      <c r="G129" t="str">
        <f>IF(R129="","",VLOOKUP($R129,Data!$A$4:$X$2000,Data!$J$2,FALSE))</f>
        <v>PERSONAL SERVICES</v>
      </c>
      <c r="H129" t="str">
        <f>IF(R129="","",VLOOKUP($R129,Data!$A$4:$X$2000,Data!$K$2,FALSE))</f>
        <v>1328</v>
      </c>
      <c r="I129" t="str">
        <f>IF(R129="","",VLOOKUP($R129,Data!$A$4:$X$2000,Data!$L$2,FALSE))</f>
        <v>ADMINISTRATIVE SUPPORT I G08</v>
      </c>
      <c r="J129" s="10">
        <f>IF(R129="","",VLOOKUP($R129,Data!$A$4:$X$2000,Data!$M$2,FALSE))</f>
        <v>0</v>
      </c>
      <c r="K129" s="10">
        <f>IF(R129="","",VLOOKUP($R129,Data!$A$4:$X$2000,Data!$Q$2,FALSE)+VLOOKUP($R129,Data!$A$4:$X$2000,Data!$O$2,FALSE))</f>
        <v>10221.27</v>
      </c>
      <c r="L129" s="10">
        <f t="shared" si="2"/>
        <v>-10221.27</v>
      </c>
      <c r="M129" s="6">
        <f t="shared" si="3"/>
        <v>0</v>
      </c>
      <c r="R129">
        <f>IF((MAX($R$4:R128)+1)&gt;Data!$A$1,"",MAX($R$4:R128)+1)</f>
        <v>125</v>
      </c>
    </row>
    <row r="130" spans="1:18" x14ac:dyDescent="0.2">
      <c r="A130" s="11">
        <f>IF(L130="","",RANK(L130,$L$5:$L$500)+COUNTIF($L$3:L129,L130))</f>
        <v>121</v>
      </c>
      <c r="B130" t="str">
        <f>IF(R130="","",VLOOKUP($R130,Data!$A$4:$X$2000,Data!$E$2,FALSE))</f>
        <v>A</v>
      </c>
      <c r="C130" t="str">
        <f>IF(R130="","",VLOOKUP($R130,Data!$A$4:$X$2000,Data!$F$2,FALSE))</f>
        <v>GENERAL FUND</v>
      </c>
      <c r="D130" t="str">
        <f>IF(R130="","",VLOOKUP($R130,Data!$A$4:$X$2000,Data!$G$2,FALSE))</f>
        <v>6010</v>
      </c>
      <c r="E130" t="str">
        <f>IF(R130="","",VLOOKUP($R130,Data!$A$4:$X$2000,Data!$H$2,FALSE))</f>
        <v>SOCIAL SERVICES ADMIN</v>
      </c>
      <c r="F130" t="str">
        <f>IF(R130="","",VLOOKUP($R130,Data!$A$4:$X$2000,Data!$I$2,FALSE))</f>
        <v>1000</v>
      </c>
      <c r="G130" t="str">
        <f>IF(R130="","",VLOOKUP($R130,Data!$A$4:$X$2000,Data!$J$2,FALSE))</f>
        <v>PERSONAL SERVICES</v>
      </c>
      <c r="H130" t="str">
        <f>IF(R130="","",VLOOKUP($R130,Data!$A$4:$X$2000,Data!$K$2,FALSE))</f>
        <v>1341</v>
      </c>
      <c r="I130" t="str">
        <f>IF(R130="","",VLOOKUP($R130,Data!$A$4:$X$2000,Data!$L$2,FALSE))</f>
        <v>ADMINISTRATIVE SUPPORT I G08</v>
      </c>
      <c r="J130" s="10">
        <f>IF(R130="","",VLOOKUP($R130,Data!$A$4:$X$2000,Data!$M$2,FALSE))</f>
        <v>0</v>
      </c>
      <c r="K130" s="10">
        <f>IF(R130="","",VLOOKUP($R130,Data!$A$4:$X$2000,Data!$Q$2,FALSE)+VLOOKUP($R130,Data!$A$4:$X$2000,Data!$O$2,FALSE))</f>
        <v>10369.799999999999</v>
      </c>
      <c r="L130" s="10">
        <f t="shared" si="2"/>
        <v>-10369.799999999999</v>
      </c>
      <c r="M130" s="6">
        <f t="shared" si="3"/>
        <v>0</v>
      </c>
      <c r="R130">
        <f>IF((MAX($R$4:R129)+1)&gt;Data!$A$1,"",MAX($R$4:R129)+1)</f>
        <v>126</v>
      </c>
    </row>
    <row r="131" spans="1:18" x14ac:dyDescent="0.2">
      <c r="A131" s="11">
        <f>IF(L131="","",RANK(L131,$L$5:$L$500)+COUNTIF($L$3:L130,L131))</f>
        <v>98</v>
      </c>
      <c r="B131" t="str">
        <f>IF(R131="","",VLOOKUP($R131,Data!$A$4:$X$2000,Data!$E$2,FALSE))</f>
        <v>A</v>
      </c>
      <c r="C131" t="str">
        <f>IF(R131="","",VLOOKUP($R131,Data!$A$4:$X$2000,Data!$F$2,FALSE))</f>
        <v>GENERAL FUND</v>
      </c>
      <c r="D131" t="str">
        <f>IF(R131="","",VLOOKUP($R131,Data!$A$4:$X$2000,Data!$G$2,FALSE))</f>
        <v>6010</v>
      </c>
      <c r="E131" t="str">
        <f>IF(R131="","",VLOOKUP($R131,Data!$A$4:$X$2000,Data!$H$2,FALSE))</f>
        <v>SOCIAL SERVICES ADMIN</v>
      </c>
      <c r="F131" t="str">
        <f>IF(R131="","",VLOOKUP($R131,Data!$A$4:$X$2000,Data!$I$2,FALSE))</f>
        <v>1000</v>
      </c>
      <c r="G131" t="str">
        <f>IF(R131="","",VLOOKUP($R131,Data!$A$4:$X$2000,Data!$J$2,FALSE))</f>
        <v>PERSONAL SERVICES</v>
      </c>
      <c r="H131" t="str">
        <f>IF(R131="","",VLOOKUP($R131,Data!$A$4:$X$2000,Data!$K$2,FALSE))</f>
        <v>1342</v>
      </c>
      <c r="I131" t="str">
        <f>IF(R131="","",VLOOKUP($R131,Data!$A$4:$X$2000,Data!$L$2,FALSE))</f>
        <v>SOCIAL WELFARE EXAM   G11</v>
      </c>
      <c r="J131" s="10">
        <f>IF(R131="","",VLOOKUP($R131,Data!$A$4:$X$2000,Data!$M$2,FALSE))</f>
        <v>42396</v>
      </c>
      <c r="K131" s="10">
        <f>IF(R131="","",VLOOKUP($R131,Data!$A$4:$X$2000,Data!$Q$2,FALSE)+VLOOKUP($R131,Data!$A$4:$X$2000,Data!$O$2,FALSE))</f>
        <v>30998.400000000001</v>
      </c>
      <c r="L131" s="10">
        <f t="shared" si="2"/>
        <v>11397.599999999999</v>
      </c>
      <c r="M131" s="6">
        <f t="shared" si="3"/>
        <v>0.73119999999999996</v>
      </c>
      <c r="R131">
        <f>IF((MAX($R$4:R130)+1)&gt;Data!$A$1,"",MAX($R$4:R130)+1)</f>
        <v>127</v>
      </c>
    </row>
    <row r="132" spans="1:18" x14ac:dyDescent="0.2">
      <c r="A132" s="11">
        <f>IF(L132="","",RANK(L132,$L$5:$L$500)+COUNTIF($L$3:L131,L132))</f>
        <v>71</v>
      </c>
      <c r="B132" t="str">
        <f>IF(R132="","",VLOOKUP($R132,Data!$A$4:$X$2000,Data!$E$2,FALSE))</f>
        <v>A</v>
      </c>
      <c r="C132" t="str">
        <f>IF(R132="","",VLOOKUP($R132,Data!$A$4:$X$2000,Data!$F$2,FALSE))</f>
        <v>GENERAL FUND</v>
      </c>
      <c r="D132" t="str">
        <f>IF(R132="","",VLOOKUP($R132,Data!$A$4:$X$2000,Data!$G$2,FALSE))</f>
        <v>6010</v>
      </c>
      <c r="E132" t="str">
        <f>IF(R132="","",VLOOKUP($R132,Data!$A$4:$X$2000,Data!$H$2,FALSE))</f>
        <v>SOCIAL SERVICES ADMIN</v>
      </c>
      <c r="F132" t="str">
        <f>IF(R132="","",VLOOKUP($R132,Data!$A$4:$X$2000,Data!$I$2,FALSE))</f>
        <v>1000</v>
      </c>
      <c r="G132" t="str">
        <f>IF(R132="","",VLOOKUP($R132,Data!$A$4:$X$2000,Data!$J$2,FALSE))</f>
        <v>PERSONAL SERVICES</v>
      </c>
      <c r="H132" t="str">
        <f>IF(R132="","",VLOOKUP($R132,Data!$A$4:$X$2000,Data!$K$2,FALSE))</f>
        <v>1347</v>
      </c>
      <c r="I132" t="str">
        <f>IF(R132="","",VLOOKUP($R132,Data!$A$4:$X$2000,Data!$L$2,FALSE))</f>
        <v>SOCIAL WELFARE EXAM   G11</v>
      </c>
      <c r="J132" s="10">
        <f>IF(R132="","",VLOOKUP($R132,Data!$A$4:$X$2000,Data!$M$2,FALSE))</f>
        <v>36436</v>
      </c>
      <c r="K132" s="10">
        <f>IF(R132="","",VLOOKUP($R132,Data!$A$4:$X$2000,Data!$Q$2,FALSE)+VLOOKUP($R132,Data!$A$4:$X$2000,Data!$O$2,FALSE))</f>
        <v>21163.59</v>
      </c>
      <c r="L132" s="10">
        <f t="shared" si="2"/>
        <v>15272.41</v>
      </c>
      <c r="M132" s="6">
        <f t="shared" si="3"/>
        <v>0.58079999999999998</v>
      </c>
      <c r="R132">
        <f>IF((MAX($R$4:R131)+1)&gt;Data!$A$1,"",MAX($R$4:R131)+1)</f>
        <v>128</v>
      </c>
    </row>
    <row r="133" spans="1:18" x14ac:dyDescent="0.2">
      <c r="A133" s="11">
        <f>IF(L133="","",RANK(L133,$L$5:$L$500)+COUNTIF($L$3:L132,L133))</f>
        <v>50</v>
      </c>
      <c r="B133" t="str">
        <f>IF(R133="","",VLOOKUP($R133,Data!$A$4:$X$2000,Data!$E$2,FALSE))</f>
        <v>A</v>
      </c>
      <c r="C133" t="str">
        <f>IF(R133="","",VLOOKUP($R133,Data!$A$4:$X$2000,Data!$F$2,FALSE))</f>
        <v>GENERAL FUND</v>
      </c>
      <c r="D133" t="str">
        <f>IF(R133="","",VLOOKUP($R133,Data!$A$4:$X$2000,Data!$G$2,FALSE))</f>
        <v>6010</v>
      </c>
      <c r="E133" t="str">
        <f>IF(R133="","",VLOOKUP($R133,Data!$A$4:$X$2000,Data!$H$2,FALSE))</f>
        <v>SOCIAL SERVICES ADMIN</v>
      </c>
      <c r="F133" t="str">
        <f>IF(R133="","",VLOOKUP($R133,Data!$A$4:$X$2000,Data!$I$2,FALSE))</f>
        <v>1000</v>
      </c>
      <c r="G133" t="str">
        <f>IF(R133="","",VLOOKUP($R133,Data!$A$4:$X$2000,Data!$J$2,FALSE))</f>
        <v>PERSONAL SERVICES</v>
      </c>
      <c r="H133" t="str">
        <f>IF(R133="","",VLOOKUP($R133,Data!$A$4:$X$2000,Data!$K$2,FALSE))</f>
        <v>1356</v>
      </c>
      <c r="I133" t="str">
        <f>IF(R133="","",VLOOKUP($R133,Data!$A$4:$X$2000,Data!$L$2,FALSE))</f>
        <v>OFFICE/KEYBOARD WORKER G05</v>
      </c>
      <c r="J133" s="10">
        <f>IF(R133="","",VLOOKUP($R133,Data!$A$4:$X$2000,Data!$M$2,FALSE))</f>
        <v>27117</v>
      </c>
      <c r="K133" s="10">
        <f>IF(R133="","",VLOOKUP($R133,Data!$A$4:$X$2000,Data!$Q$2,FALSE)+VLOOKUP($R133,Data!$A$4:$X$2000,Data!$O$2,FALSE))</f>
        <v>3615.62</v>
      </c>
      <c r="L133" s="10">
        <f t="shared" si="2"/>
        <v>23501.38</v>
      </c>
      <c r="M133" s="6">
        <f t="shared" si="3"/>
        <v>0.1333</v>
      </c>
      <c r="R133">
        <f>IF((MAX($R$4:R132)+1)&gt;Data!$A$1,"",MAX($R$4:R132)+1)</f>
        <v>129</v>
      </c>
    </row>
    <row r="134" spans="1:18" x14ac:dyDescent="0.2">
      <c r="A134" s="11">
        <f>IF(L134="","",RANK(L134,$L$5:$L$500)+COUNTIF($L$3:L133,L134))</f>
        <v>56</v>
      </c>
      <c r="B134" t="str">
        <f>IF(R134="","",VLOOKUP($R134,Data!$A$4:$X$2000,Data!$E$2,FALSE))</f>
        <v>A</v>
      </c>
      <c r="C134" t="str">
        <f>IF(R134="","",VLOOKUP($R134,Data!$A$4:$X$2000,Data!$F$2,FALSE))</f>
        <v>GENERAL FUND</v>
      </c>
      <c r="D134" t="str">
        <f>IF(R134="","",VLOOKUP($R134,Data!$A$4:$X$2000,Data!$G$2,FALSE))</f>
        <v>6010</v>
      </c>
      <c r="E134" t="str">
        <f>IF(R134="","",VLOOKUP($R134,Data!$A$4:$X$2000,Data!$H$2,FALSE))</f>
        <v>SOCIAL SERVICES ADMIN</v>
      </c>
      <c r="F134" t="str">
        <f>IF(R134="","",VLOOKUP($R134,Data!$A$4:$X$2000,Data!$I$2,FALSE))</f>
        <v>1000</v>
      </c>
      <c r="G134" t="str">
        <f>IF(R134="","",VLOOKUP($R134,Data!$A$4:$X$2000,Data!$J$2,FALSE))</f>
        <v>PERSONAL SERVICES</v>
      </c>
      <c r="H134" t="str">
        <f>IF(R134="","",VLOOKUP($R134,Data!$A$4:$X$2000,Data!$K$2,FALSE))</f>
        <v>1362</v>
      </c>
      <c r="I134" t="str">
        <f>IF(R134="","",VLOOKUP($R134,Data!$A$4:$X$2000,Data!$L$2,FALSE))</f>
        <v>ACCOUNT CLERK TYPIST  G07</v>
      </c>
      <c r="J134" s="10">
        <f>IF(R134="","",VLOOKUP($R134,Data!$A$4:$X$2000,Data!$M$2,FALSE))</f>
        <v>28771</v>
      </c>
      <c r="K134" s="10">
        <f>IF(R134="","",VLOOKUP($R134,Data!$A$4:$X$2000,Data!$Q$2,FALSE)+VLOOKUP($R134,Data!$A$4:$X$2000,Data!$O$2,FALSE))</f>
        <v>9369.89</v>
      </c>
      <c r="L134" s="10">
        <f t="shared" ref="L134:L197" si="4">IF(R134="","",J134-K134)</f>
        <v>19401.11</v>
      </c>
      <c r="M134" s="6">
        <f t="shared" ref="M134:M197" si="5">IF(R134="","",IF(J134=0,0,ROUND((K134)/J134,4)))</f>
        <v>0.32569999999999999</v>
      </c>
      <c r="R134">
        <f>IF((MAX($R$4:R133)+1)&gt;Data!$A$1,"",MAX($R$4:R133)+1)</f>
        <v>130</v>
      </c>
    </row>
    <row r="135" spans="1:18" x14ac:dyDescent="0.2">
      <c r="A135" s="11">
        <f>IF(L135="","",RANK(L135,$L$5:$L$500)+COUNTIF($L$3:L134,L135))</f>
        <v>111</v>
      </c>
      <c r="B135" t="str">
        <f>IF(R135="","",VLOOKUP($R135,Data!$A$4:$X$2000,Data!$E$2,FALSE))</f>
        <v>A</v>
      </c>
      <c r="C135" t="str">
        <f>IF(R135="","",VLOOKUP($R135,Data!$A$4:$X$2000,Data!$F$2,FALSE))</f>
        <v>GENERAL FUND</v>
      </c>
      <c r="D135" t="str">
        <f>IF(R135="","",VLOOKUP($R135,Data!$A$4:$X$2000,Data!$G$2,FALSE))</f>
        <v>6010</v>
      </c>
      <c r="E135" t="str">
        <f>IF(R135="","",VLOOKUP($R135,Data!$A$4:$X$2000,Data!$H$2,FALSE))</f>
        <v>SOCIAL SERVICES ADMIN</v>
      </c>
      <c r="F135" t="str">
        <f>IF(R135="","",VLOOKUP($R135,Data!$A$4:$X$2000,Data!$I$2,FALSE))</f>
        <v>1000</v>
      </c>
      <c r="G135" t="str">
        <f>IF(R135="","",VLOOKUP($R135,Data!$A$4:$X$2000,Data!$J$2,FALSE))</f>
        <v>PERSONAL SERVICES</v>
      </c>
      <c r="H135" t="str">
        <f>IF(R135="","",VLOOKUP($R135,Data!$A$4:$X$2000,Data!$K$2,FALSE))</f>
        <v>1364</v>
      </c>
      <c r="I135" t="str">
        <f>IF(R135="","",VLOOKUP($R135,Data!$A$4:$X$2000,Data!$L$2,FALSE))</f>
        <v>ACCOUNT CLERK TYPIST  G07</v>
      </c>
      <c r="J135" s="10">
        <f>IF(R135="","",VLOOKUP($R135,Data!$A$4:$X$2000,Data!$M$2,FALSE))</f>
        <v>34011</v>
      </c>
      <c r="K135" s="10">
        <f>IF(R135="","",VLOOKUP($R135,Data!$A$4:$X$2000,Data!$Q$2,FALSE)+VLOOKUP($R135,Data!$A$4:$X$2000,Data!$O$2,FALSE))</f>
        <v>23846.73</v>
      </c>
      <c r="L135" s="10">
        <f t="shared" si="4"/>
        <v>10164.27</v>
      </c>
      <c r="M135" s="6">
        <f t="shared" si="5"/>
        <v>0.70109999999999995</v>
      </c>
      <c r="R135">
        <f>IF((MAX($R$4:R134)+1)&gt;Data!$A$1,"",MAX($R$4:R134)+1)</f>
        <v>131</v>
      </c>
    </row>
    <row r="136" spans="1:18" x14ac:dyDescent="0.2">
      <c r="A136" s="11">
        <f>IF(L136="","",RANK(L136,$L$5:$L$500)+COUNTIF($L$3:L135,L136))</f>
        <v>64</v>
      </c>
      <c r="B136" t="str">
        <f>IF(R136="","",VLOOKUP($R136,Data!$A$4:$X$2000,Data!$E$2,FALSE))</f>
        <v>A</v>
      </c>
      <c r="C136" t="str">
        <f>IF(R136="","",VLOOKUP($R136,Data!$A$4:$X$2000,Data!$F$2,FALSE))</f>
        <v>GENERAL FUND</v>
      </c>
      <c r="D136" t="str">
        <f>IF(R136="","",VLOOKUP($R136,Data!$A$4:$X$2000,Data!$G$2,FALSE))</f>
        <v>6010</v>
      </c>
      <c r="E136" t="str">
        <f>IF(R136="","",VLOOKUP($R136,Data!$A$4:$X$2000,Data!$H$2,FALSE))</f>
        <v>SOCIAL SERVICES ADMIN</v>
      </c>
      <c r="F136" t="str">
        <f>IF(R136="","",VLOOKUP($R136,Data!$A$4:$X$2000,Data!$I$2,FALSE))</f>
        <v>1000</v>
      </c>
      <c r="G136" t="str">
        <f>IF(R136="","",VLOOKUP($R136,Data!$A$4:$X$2000,Data!$J$2,FALSE))</f>
        <v>PERSONAL SERVICES</v>
      </c>
      <c r="H136" t="str">
        <f>IF(R136="","",VLOOKUP($R136,Data!$A$4:$X$2000,Data!$K$2,FALSE))</f>
        <v>1392</v>
      </c>
      <c r="I136" t="str">
        <f>IF(R136="","",VLOOKUP($R136,Data!$A$4:$X$2000,Data!$L$2,FALSE))</f>
        <v>OFFICE/KEYBOARD WRKR  G05</v>
      </c>
      <c r="J136" s="10">
        <f>IF(R136="","",VLOOKUP($R136,Data!$A$4:$X$2000,Data!$M$2,FALSE))</f>
        <v>28070</v>
      </c>
      <c r="K136" s="10">
        <f>IF(R136="","",VLOOKUP($R136,Data!$A$4:$X$2000,Data!$Q$2,FALSE)+VLOOKUP($R136,Data!$A$4:$X$2000,Data!$O$2,FALSE))</f>
        <v>11899.02</v>
      </c>
      <c r="L136" s="10">
        <f t="shared" si="4"/>
        <v>16170.98</v>
      </c>
      <c r="M136" s="6">
        <f t="shared" si="5"/>
        <v>0.4239</v>
      </c>
      <c r="R136">
        <f>IF((MAX($R$4:R135)+1)&gt;Data!$A$1,"",MAX($R$4:R135)+1)</f>
        <v>132</v>
      </c>
    </row>
    <row r="137" spans="1:18" x14ac:dyDescent="0.2">
      <c r="A137" s="11">
        <f>IF(L137="","",RANK(L137,$L$5:$L$500)+COUNTIF($L$3:L136,L137))</f>
        <v>87</v>
      </c>
      <c r="B137" t="str">
        <f>IF(R137="","",VLOOKUP($R137,Data!$A$4:$X$2000,Data!$E$2,FALSE))</f>
        <v>A</v>
      </c>
      <c r="C137" t="str">
        <f>IF(R137="","",VLOOKUP($R137,Data!$A$4:$X$2000,Data!$F$2,FALSE))</f>
        <v>GENERAL FUND</v>
      </c>
      <c r="D137" t="str">
        <f>IF(R137="","",VLOOKUP($R137,Data!$A$4:$X$2000,Data!$G$2,FALSE))</f>
        <v>6010</v>
      </c>
      <c r="E137" t="str">
        <f>IF(R137="","",VLOOKUP($R137,Data!$A$4:$X$2000,Data!$H$2,FALSE))</f>
        <v>SOCIAL SERVICES ADMIN</v>
      </c>
      <c r="F137" t="str">
        <f>IF(R137="","",VLOOKUP($R137,Data!$A$4:$X$2000,Data!$I$2,FALSE))</f>
        <v>1000</v>
      </c>
      <c r="G137" t="str">
        <f>IF(R137="","",VLOOKUP($R137,Data!$A$4:$X$2000,Data!$J$2,FALSE))</f>
        <v>PERSONAL SERVICES</v>
      </c>
      <c r="H137" t="str">
        <f>IF(R137="","",VLOOKUP($R137,Data!$A$4:$X$2000,Data!$K$2,FALSE))</f>
        <v>1445</v>
      </c>
      <c r="I137" t="str">
        <f>IF(R137="","",VLOOKUP($R137,Data!$A$4:$X$2000,Data!$L$2,FALSE))</f>
        <v>SOCIAL WELFARE EXAM   G11</v>
      </c>
      <c r="J137" s="10">
        <f>IF(R137="","",VLOOKUP($R137,Data!$A$4:$X$2000,Data!$M$2,FALSE))</f>
        <v>42396</v>
      </c>
      <c r="K137" s="10">
        <f>IF(R137="","",VLOOKUP($R137,Data!$A$4:$X$2000,Data!$Q$2,FALSE)+VLOOKUP($R137,Data!$A$4:$X$2000,Data!$O$2,FALSE))</f>
        <v>29782.09</v>
      </c>
      <c r="L137" s="10">
        <f t="shared" si="4"/>
        <v>12613.91</v>
      </c>
      <c r="M137" s="6">
        <f t="shared" si="5"/>
        <v>0.70250000000000001</v>
      </c>
      <c r="R137">
        <f>IF((MAX($R$4:R136)+1)&gt;Data!$A$1,"",MAX($R$4:R136)+1)</f>
        <v>133</v>
      </c>
    </row>
    <row r="138" spans="1:18" x14ac:dyDescent="0.2">
      <c r="A138" s="11">
        <f>IF(L138="","",RANK(L138,$L$5:$L$500)+COUNTIF($L$3:L137,L138))</f>
        <v>63</v>
      </c>
      <c r="B138" t="str">
        <f>IF(R138="","",VLOOKUP($R138,Data!$A$4:$X$2000,Data!$E$2,FALSE))</f>
        <v>A</v>
      </c>
      <c r="C138" t="str">
        <f>IF(R138="","",VLOOKUP($R138,Data!$A$4:$X$2000,Data!$F$2,FALSE))</f>
        <v>GENERAL FUND</v>
      </c>
      <c r="D138" t="str">
        <f>IF(R138="","",VLOOKUP($R138,Data!$A$4:$X$2000,Data!$G$2,FALSE))</f>
        <v>6010</v>
      </c>
      <c r="E138" t="str">
        <f>IF(R138="","",VLOOKUP($R138,Data!$A$4:$X$2000,Data!$H$2,FALSE))</f>
        <v>SOCIAL SERVICES ADMIN</v>
      </c>
      <c r="F138" t="str">
        <f>IF(R138="","",VLOOKUP($R138,Data!$A$4:$X$2000,Data!$I$2,FALSE))</f>
        <v>1000</v>
      </c>
      <c r="G138" t="str">
        <f>IF(R138="","",VLOOKUP($R138,Data!$A$4:$X$2000,Data!$J$2,FALSE))</f>
        <v>PERSONAL SERVICES</v>
      </c>
      <c r="H138" t="str">
        <f>IF(R138="","",VLOOKUP($R138,Data!$A$4:$X$2000,Data!$K$2,FALSE))</f>
        <v>1446</v>
      </c>
      <c r="I138" t="str">
        <f>IF(R138="","",VLOOKUP($R138,Data!$A$4:$X$2000,Data!$L$2,FALSE))</f>
        <v>SOCIAL WELFARE EXAM   G11</v>
      </c>
      <c r="J138" s="10">
        <f>IF(R138="","",VLOOKUP($R138,Data!$A$4:$X$2000,Data!$M$2,FALSE))</f>
        <v>40531</v>
      </c>
      <c r="K138" s="10">
        <f>IF(R138="","",VLOOKUP($R138,Data!$A$4:$X$2000,Data!$Q$2,FALSE)+VLOOKUP($R138,Data!$A$4:$X$2000,Data!$O$2,FALSE))</f>
        <v>24073.69</v>
      </c>
      <c r="L138" s="10">
        <f t="shared" si="4"/>
        <v>16457.310000000001</v>
      </c>
      <c r="M138" s="6">
        <f t="shared" si="5"/>
        <v>0.59399999999999997</v>
      </c>
      <c r="R138">
        <f>IF((MAX($R$4:R137)+1)&gt;Data!$A$1,"",MAX($R$4:R137)+1)</f>
        <v>134</v>
      </c>
    </row>
    <row r="139" spans="1:18" x14ac:dyDescent="0.2">
      <c r="A139" s="11">
        <f>IF(L139="","",RANK(L139,$L$5:$L$500)+COUNTIF($L$3:L138,L139))</f>
        <v>82</v>
      </c>
      <c r="B139" t="str">
        <f>IF(R139="","",VLOOKUP($R139,Data!$A$4:$X$2000,Data!$E$2,FALSE))</f>
        <v>A</v>
      </c>
      <c r="C139" t="str">
        <f>IF(R139="","",VLOOKUP($R139,Data!$A$4:$X$2000,Data!$F$2,FALSE))</f>
        <v>GENERAL FUND</v>
      </c>
      <c r="D139" t="str">
        <f>IF(R139="","",VLOOKUP($R139,Data!$A$4:$X$2000,Data!$G$2,FALSE))</f>
        <v>6010</v>
      </c>
      <c r="E139" t="str">
        <f>IF(R139="","",VLOOKUP($R139,Data!$A$4:$X$2000,Data!$H$2,FALSE))</f>
        <v>SOCIAL SERVICES ADMIN</v>
      </c>
      <c r="F139" t="str">
        <f>IF(R139="","",VLOOKUP($R139,Data!$A$4:$X$2000,Data!$I$2,FALSE))</f>
        <v>1000</v>
      </c>
      <c r="G139" t="str">
        <f>IF(R139="","",VLOOKUP($R139,Data!$A$4:$X$2000,Data!$J$2,FALSE))</f>
        <v>PERSONAL SERVICES</v>
      </c>
      <c r="H139" t="str">
        <f>IF(R139="","",VLOOKUP($R139,Data!$A$4:$X$2000,Data!$K$2,FALSE))</f>
        <v>1449</v>
      </c>
      <c r="I139" t="str">
        <f>IF(R139="","",VLOOKUP($R139,Data!$A$4:$X$2000,Data!$L$2,FALSE))</f>
        <v>SOCIAL WELFARE EXAM   G11</v>
      </c>
      <c r="J139" s="10">
        <f>IF(R139="","",VLOOKUP($R139,Data!$A$4:$X$2000,Data!$M$2,FALSE))</f>
        <v>35071</v>
      </c>
      <c r="K139" s="10">
        <f>IF(R139="","",VLOOKUP($R139,Data!$A$4:$X$2000,Data!$Q$2,FALSE)+VLOOKUP($R139,Data!$A$4:$X$2000,Data!$O$2,FALSE))</f>
        <v>21934.42</v>
      </c>
      <c r="L139" s="10">
        <f t="shared" si="4"/>
        <v>13136.580000000002</v>
      </c>
      <c r="M139" s="6">
        <f t="shared" si="5"/>
        <v>0.62539999999999996</v>
      </c>
      <c r="R139">
        <f>IF((MAX($R$4:R138)+1)&gt;Data!$A$1,"",MAX($R$4:R138)+1)</f>
        <v>135</v>
      </c>
    </row>
    <row r="140" spans="1:18" x14ac:dyDescent="0.2">
      <c r="A140" s="11">
        <f>IF(L140="","",RANK(L140,$L$5:$L$500)+COUNTIF($L$3:L139,L140))</f>
        <v>115</v>
      </c>
      <c r="B140" t="str">
        <f>IF(R140="","",VLOOKUP($R140,Data!$A$4:$X$2000,Data!$E$2,FALSE))</f>
        <v>A</v>
      </c>
      <c r="C140" t="str">
        <f>IF(R140="","",VLOOKUP($R140,Data!$A$4:$X$2000,Data!$F$2,FALSE))</f>
        <v>GENERAL FUND</v>
      </c>
      <c r="D140" t="str">
        <f>IF(R140="","",VLOOKUP($R140,Data!$A$4:$X$2000,Data!$G$2,FALSE))</f>
        <v>6010</v>
      </c>
      <c r="E140" t="str">
        <f>IF(R140="","",VLOOKUP($R140,Data!$A$4:$X$2000,Data!$H$2,FALSE))</f>
        <v>SOCIAL SERVICES ADMIN</v>
      </c>
      <c r="F140" t="str">
        <f>IF(R140="","",VLOOKUP($R140,Data!$A$4:$X$2000,Data!$I$2,FALSE))</f>
        <v>1000</v>
      </c>
      <c r="G140" t="str">
        <f>IF(R140="","",VLOOKUP($R140,Data!$A$4:$X$2000,Data!$J$2,FALSE))</f>
        <v>PERSONAL SERVICES</v>
      </c>
      <c r="H140" t="str">
        <f>IF(R140="","",VLOOKUP($R140,Data!$A$4:$X$2000,Data!$K$2,FALSE))</f>
        <v>1808</v>
      </c>
      <c r="I140" t="str">
        <f>IF(R140="","",VLOOKUP($R140,Data!$A$4:$X$2000,Data!$L$2,FALSE))</f>
        <v>CASEWORKER PART-TIME G15</v>
      </c>
      <c r="J140" s="10">
        <f>IF(R140="","",VLOOKUP($R140,Data!$A$4:$X$2000,Data!$M$2,FALSE))</f>
        <v>21567</v>
      </c>
      <c r="K140" s="10">
        <f>IF(R140="","",VLOOKUP($R140,Data!$A$4:$X$2000,Data!$Q$2,FALSE)+VLOOKUP($R140,Data!$A$4:$X$2000,Data!$O$2,FALSE))</f>
        <v>11513.13</v>
      </c>
      <c r="L140" s="10">
        <f t="shared" si="4"/>
        <v>10053.870000000001</v>
      </c>
      <c r="M140" s="6">
        <f t="shared" si="5"/>
        <v>0.53380000000000005</v>
      </c>
      <c r="R140">
        <f>IF((MAX($R$4:R139)+1)&gt;Data!$A$1,"",MAX($R$4:R139)+1)</f>
        <v>136</v>
      </c>
    </row>
    <row r="141" spans="1:18" x14ac:dyDescent="0.2">
      <c r="A141" s="11">
        <f>IF(L141="","",RANK(L141,$L$5:$L$500)+COUNTIF($L$3:L140,L141))</f>
        <v>167</v>
      </c>
      <c r="B141" t="str">
        <f>IF(R141="","",VLOOKUP($R141,Data!$A$4:$X$2000,Data!$E$2,FALSE))</f>
        <v>A</v>
      </c>
      <c r="C141" t="str">
        <f>IF(R141="","",VLOOKUP($R141,Data!$A$4:$X$2000,Data!$F$2,FALSE))</f>
        <v>GENERAL FUND</v>
      </c>
      <c r="D141" t="str">
        <f>IF(R141="","",VLOOKUP($R141,Data!$A$4:$X$2000,Data!$G$2,FALSE))</f>
        <v>6010</v>
      </c>
      <c r="E141" t="str">
        <f>IF(R141="","",VLOOKUP($R141,Data!$A$4:$X$2000,Data!$H$2,FALSE))</f>
        <v>SOCIAL SERVICES ADMIN</v>
      </c>
      <c r="F141" t="str">
        <f>IF(R141="","",VLOOKUP($R141,Data!$A$4:$X$2000,Data!$I$2,FALSE))</f>
        <v>1000</v>
      </c>
      <c r="G141" t="str">
        <f>IF(R141="","",VLOOKUP($R141,Data!$A$4:$X$2000,Data!$J$2,FALSE))</f>
        <v>PERSONAL SERVICES</v>
      </c>
      <c r="H141" t="str">
        <f>IF(R141="","",VLOOKUP($R141,Data!$A$4:$X$2000,Data!$K$2,FALSE))</f>
        <v>1901</v>
      </c>
      <c r="I141" t="str">
        <f>IF(R141="","",VLOOKUP($R141,Data!$A$4:$X$2000,Data!$L$2,FALSE))</f>
        <v>OVERTIME</v>
      </c>
      <c r="J141" s="10">
        <f>IF(R141="","",VLOOKUP($R141,Data!$A$4:$X$2000,Data!$M$2,FALSE))</f>
        <v>60000</v>
      </c>
      <c r="K141" s="10">
        <f>IF(R141="","",VLOOKUP($R141,Data!$A$4:$X$2000,Data!$Q$2,FALSE)+VLOOKUP($R141,Data!$A$4:$X$2000,Data!$O$2,FALSE))</f>
        <v>109598.12</v>
      </c>
      <c r="L141" s="10">
        <f t="shared" si="4"/>
        <v>-49598.119999999995</v>
      </c>
      <c r="M141" s="6">
        <f t="shared" si="5"/>
        <v>1.8266</v>
      </c>
      <c r="R141">
        <f>IF((MAX($R$4:R140)+1)&gt;Data!$A$1,"",MAX($R$4:R140)+1)</f>
        <v>137</v>
      </c>
    </row>
    <row r="142" spans="1:18" x14ac:dyDescent="0.2">
      <c r="A142" s="11">
        <f>IF(L142="","",RANK(L142,$L$5:$L$500)+COUNTIF($L$3:L141,L142))</f>
        <v>164</v>
      </c>
      <c r="B142" t="str">
        <f>IF(R142="","",VLOOKUP($R142,Data!$A$4:$X$2000,Data!$E$2,FALSE))</f>
        <v>A</v>
      </c>
      <c r="C142" t="str">
        <f>IF(R142="","",VLOOKUP($R142,Data!$A$4:$X$2000,Data!$F$2,FALSE))</f>
        <v>GENERAL FUND</v>
      </c>
      <c r="D142" t="str">
        <f>IF(R142="","",VLOOKUP($R142,Data!$A$4:$X$2000,Data!$G$2,FALSE))</f>
        <v>6010</v>
      </c>
      <c r="E142" t="str">
        <f>IF(R142="","",VLOOKUP($R142,Data!$A$4:$X$2000,Data!$H$2,FALSE))</f>
        <v>SOCIAL SERVICES ADMIN</v>
      </c>
      <c r="F142" t="str">
        <f>IF(R142="","",VLOOKUP($R142,Data!$A$4:$X$2000,Data!$I$2,FALSE))</f>
        <v>2000</v>
      </c>
      <c r="G142" t="str">
        <f>IF(R142="","",VLOOKUP($R142,Data!$A$4:$X$2000,Data!$J$2,FALSE))</f>
        <v>EQUIPMENT</v>
      </c>
      <c r="H142" t="str">
        <f>IF(R142="","",VLOOKUP($R142,Data!$A$4:$X$2000,Data!$K$2,FALSE))</f>
        <v>2205</v>
      </c>
      <c r="I142" t="str">
        <f>IF(R142="","",VLOOKUP($R142,Data!$A$4:$X$2000,Data!$L$2,FALSE))</f>
        <v>COMPUTER EQUIPMENT</v>
      </c>
      <c r="J142" s="10">
        <f>IF(R142="","",VLOOKUP($R142,Data!$A$4:$X$2000,Data!$M$2,FALSE))</f>
        <v>12000</v>
      </c>
      <c r="K142" s="10">
        <f>IF(R142="","",VLOOKUP($R142,Data!$A$4:$X$2000,Data!$Q$2,FALSE)+VLOOKUP($R142,Data!$A$4:$X$2000,Data!$O$2,FALSE))</f>
        <v>54448.15</v>
      </c>
      <c r="L142" s="10">
        <f t="shared" si="4"/>
        <v>-42448.15</v>
      </c>
      <c r="M142" s="6">
        <f t="shared" si="5"/>
        <v>4.5373000000000001</v>
      </c>
      <c r="R142">
        <f>IF((MAX($R$4:R141)+1)&gt;Data!$A$1,"",MAX($R$4:R141)+1)</f>
        <v>138</v>
      </c>
    </row>
    <row r="143" spans="1:18" x14ac:dyDescent="0.2">
      <c r="A143" s="11">
        <f>IF(L143="","",RANK(L143,$L$5:$L$500)+COUNTIF($L$3:L142,L143))</f>
        <v>169</v>
      </c>
      <c r="B143" t="str">
        <f>IF(R143="","",VLOOKUP($R143,Data!$A$4:$X$2000,Data!$E$2,FALSE))</f>
        <v>A</v>
      </c>
      <c r="C143" t="str">
        <f>IF(R143="","",VLOOKUP($R143,Data!$A$4:$X$2000,Data!$F$2,FALSE))</f>
        <v>GENERAL FUND</v>
      </c>
      <c r="D143" t="str">
        <f>IF(R143="","",VLOOKUP($R143,Data!$A$4:$X$2000,Data!$G$2,FALSE))</f>
        <v>6010</v>
      </c>
      <c r="E143" t="str">
        <f>IF(R143="","",VLOOKUP($R143,Data!$A$4:$X$2000,Data!$H$2,FALSE))</f>
        <v>SOCIAL SERVICES ADMIN</v>
      </c>
      <c r="F143" t="str">
        <f>IF(R143="","",VLOOKUP($R143,Data!$A$4:$X$2000,Data!$I$2,FALSE))</f>
        <v>2000</v>
      </c>
      <c r="G143" t="str">
        <f>IF(R143="","",VLOOKUP($R143,Data!$A$4:$X$2000,Data!$J$2,FALSE))</f>
        <v>EQUIPMENT</v>
      </c>
      <c r="H143" t="str">
        <f>IF(R143="","",VLOOKUP($R143,Data!$A$4:$X$2000,Data!$K$2,FALSE))</f>
        <v>2401</v>
      </c>
      <c r="I143" t="str">
        <f>IF(R143="","",VLOOKUP($R143,Data!$A$4:$X$2000,Data!$L$2,FALSE))</f>
        <v>VEHICLES</v>
      </c>
      <c r="J143" s="10">
        <f>IF(R143="","",VLOOKUP($R143,Data!$A$4:$X$2000,Data!$M$2,FALSE))</f>
        <v>19000</v>
      </c>
      <c r="K143" s="10">
        <f>IF(R143="","",VLOOKUP($R143,Data!$A$4:$X$2000,Data!$Q$2,FALSE)+VLOOKUP($R143,Data!$A$4:$X$2000,Data!$O$2,FALSE))</f>
        <v>70887</v>
      </c>
      <c r="L143" s="10">
        <f t="shared" si="4"/>
        <v>-51887</v>
      </c>
      <c r="M143" s="6">
        <f t="shared" si="5"/>
        <v>3.7309000000000001</v>
      </c>
      <c r="R143">
        <f>IF((MAX($R$4:R142)+1)&gt;Data!$A$1,"",MAX($R$4:R142)+1)</f>
        <v>139</v>
      </c>
    </row>
    <row r="144" spans="1:18" x14ac:dyDescent="0.2">
      <c r="A144" s="11">
        <f>IF(L144="","",RANK(L144,$L$5:$L$500)+COUNTIF($L$3:L143,L144))</f>
        <v>112</v>
      </c>
      <c r="B144" t="str">
        <f>IF(R144="","",VLOOKUP($R144,Data!$A$4:$X$2000,Data!$E$2,FALSE))</f>
        <v>A</v>
      </c>
      <c r="C144" t="str">
        <f>IF(R144="","",VLOOKUP($R144,Data!$A$4:$X$2000,Data!$F$2,FALSE))</f>
        <v>GENERAL FUND</v>
      </c>
      <c r="D144" t="str">
        <f>IF(R144="","",VLOOKUP($R144,Data!$A$4:$X$2000,Data!$G$2,FALSE))</f>
        <v>6010</v>
      </c>
      <c r="E144" t="str">
        <f>IF(R144="","",VLOOKUP($R144,Data!$A$4:$X$2000,Data!$H$2,FALSE))</f>
        <v>SOCIAL SERVICES ADMIN</v>
      </c>
      <c r="F144" t="str">
        <f>IF(R144="","",VLOOKUP($R144,Data!$A$4:$X$2000,Data!$I$2,FALSE))</f>
        <v>4000</v>
      </c>
      <c r="G144" t="str">
        <f>IF(R144="","",VLOOKUP($R144,Data!$A$4:$X$2000,Data!$J$2,FALSE))</f>
        <v>CONTRACTUAL EXPENSES</v>
      </c>
      <c r="H144" t="str">
        <f>IF(R144="","",VLOOKUP($R144,Data!$A$4:$X$2000,Data!$K$2,FALSE))</f>
        <v>4207</v>
      </c>
      <c r="I144" t="str">
        <f>IF(R144="","",VLOOKUP($R144,Data!$A$4:$X$2000,Data!$L$2,FALSE))</f>
        <v>DATA PROCESSING FEES</v>
      </c>
      <c r="J144" s="10">
        <f>IF(R144="","",VLOOKUP($R144,Data!$A$4:$X$2000,Data!$M$2,FALSE))</f>
        <v>20000</v>
      </c>
      <c r="K144" s="10">
        <f>IF(R144="","",VLOOKUP($R144,Data!$A$4:$X$2000,Data!$Q$2,FALSE)+VLOOKUP($R144,Data!$A$4:$X$2000,Data!$O$2,FALSE))</f>
        <v>9900.31</v>
      </c>
      <c r="L144" s="10">
        <f t="shared" si="4"/>
        <v>10099.69</v>
      </c>
      <c r="M144" s="6">
        <f t="shared" si="5"/>
        <v>0.495</v>
      </c>
      <c r="R144">
        <f>IF((MAX($R$4:R143)+1)&gt;Data!$A$1,"",MAX($R$4:R143)+1)</f>
        <v>140</v>
      </c>
    </row>
    <row r="145" spans="1:18" x14ac:dyDescent="0.2">
      <c r="A145" s="11">
        <f>IF(L145="","",RANK(L145,$L$5:$L$500)+COUNTIF($L$3:L144,L145))</f>
        <v>131</v>
      </c>
      <c r="B145" t="str">
        <f>IF(R145="","",VLOOKUP($R145,Data!$A$4:$X$2000,Data!$E$2,FALSE))</f>
        <v>A</v>
      </c>
      <c r="C145" t="str">
        <f>IF(R145="","",VLOOKUP($R145,Data!$A$4:$X$2000,Data!$F$2,FALSE))</f>
        <v>GENERAL FUND</v>
      </c>
      <c r="D145" t="str">
        <f>IF(R145="","",VLOOKUP($R145,Data!$A$4:$X$2000,Data!$G$2,FALSE))</f>
        <v>6010</v>
      </c>
      <c r="E145" t="str">
        <f>IF(R145="","",VLOOKUP($R145,Data!$A$4:$X$2000,Data!$H$2,FALSE))</f>
        <v>SOCIAL SERVICES ADMIN</v>
      </c>
      <c r="F145" t="str">
        <f>IF(R145="","",VLOOKUP($R145,Data!$A$4:$X$2000,Data!$I$2,FALSE))</f>
        <v>4000</v>
      </c>
      <c r="G145" t="str">
        <f>IF(R145="","",VLOOKUP($R145,Data!$A$4:$X$2000,Data!$J$2,FALSE))</f>
        <v>CONTRACTUAL EXPENSES</v>
      </c>
      <c r="H145" t="str">
        <f>IF(R145="","",VLOOKUP($R145,Data!$A$4:$X$2000,Data!$K$2,FALSE))</f>
        <v>4280</v>
      </c>
      <c r="I145" t="str">
        <f>IF(R145="","",VLOOKUP($R145,Data!$A$4:$X$2000,Data!$L$2,FALSE))</f>
        <v>CHILD ABUSE TEAM</v>
      </c>
      <c r="J145" s="10">
        <f>IF(R145="","",VLOOKUP($R145,Data!$A$4:$X$2000,Data!$M$2,FALSE))</f>
        <v>100000</v>
      </c>
      <c r="K145" s="10">
        <f>IF(R145="","",VLOOKUP($R145,Data!$A$4:$X$2000,Data!$Q$2,FALSE)+VLOOKUP($R145,Data!$A$4:$X$2000,Data!$O$2,FALSE))</f>
        <v>114259.93</v>
      </c>
      <c r="L145" s="10">
        <f t="shared" si="4"/>
        <v>-14259.929999999993</v>
      </c>
      <c r="M145" s="6">
        <f t="shared" si="5"/>
        <v>1.1426000000000001</v>
      </c>
      <c r="R145">
        <f>IF((MAX($R$4:R144)+1)&gt;Data!$A$1,"",MAX($R$4:R144)+1)</f>
        <v>141</v>
      </c>
    </row>
    <row r="146" spans="1:18" x14ac:dyDescent="0.2">
      <c r="A146" s="11">
        <f>IF(L146="","",RANK(L146,$L$5:$L$500)+COUNTIF($L$3:L145,L146))</f>
        <v>176</v>
      </c>
      <c r="B146" t="str">
        <f>IF(R146="","",VLOOKUP($R146,Data!$A$4:$X$2000,Data!$E$2,FALSE))</f>
        <v>A</v>
      </c>
      <c r="C146" t="str">
        <f>IF(R146="","",VLOOKUP($R146,Data!$A$4:$X$2000,Data!$F$2,FALSE))</f>
        <v>GENERAL FUND</v>
      </c>
      <c r="D146" t="str">
        <f>IF(R146="","",VLOOKUP($R146,Data!$A$4:$X$2000,Data!$G$2,FALSE))</f>
        <v>6010</v>
      </c>
      <c r="E146" t="str">
        <f>IF(R146="","",VLOOKUP($R146,Data!$A$4:$X$2000,Data!$H$2,FALSE))</f>
        <v>SOCIAL SERVICES ADMIN</v>
      </c>
      <c r="F146" t="str">
        <f>IF(R146="","",VLOOKUP($R146,Data!$A$4:$X$2000,Data!$I$2,FALSE))</f>
        <v>4000</v>
      </c>
      <c r="G146" t="str">
        <f>IF(R146="","",VLOOKUP($R146,Data!$A$4:$X$2000,Data!$J$2,FALSE))</f>
        <v>CONTRACTUAL EXPENSES</v>
      </c>
      <c r="H146" t="str">
        <f>IF(R146="","",VLOOKUP($R146,Data!$A$4:$X$2000,Data!$K$2,FALSE))</f>
        <v>4615</v>
      </c>
      <c r="I146" t="str">
        <f>IF(R146="","",VLOOKUP($R146,Data!$A$4:$X$2000,Data!$L$2,FALSE))</f>
        <v>FLEXIBLE FAMILY FUND SERVICE</v>
      </c>
      <c r="J146" s="10">
        <f>IF(R146="","",VLOOKUP($R146,Data!$A$4:$X$2000,Data!$M$2,FALSE))</f>
        <v>205000</v>
      </c>
      <c r="K146" s="10">
        <f>IF(R146="","",VLOOKUP($R146,Data!$A$4:$X$2000,Data!$Q$2,FALSE)+VLOOKUP($R146,Data!$A$4:$X$2000,Data!$O$2,FALSE))</f>
        <v>271180.79999999999</v>
      </c>
      <c r="L146" s="10">
        <f t="shared" si="4"/>
        <v>-66180.799999999988</v>
      </c>
      <c r="M146" s="6">
        <f t="shared" si="5"/>
        <v>1.3228</v>
      </c>
      <c r="R146">
        <f>IF((MAX($R$4:R145)+1)&gt;Data!$A$1,"",MAX($R$4:R145)+1)</f>
        <v>142</v>
      </c>
    </row>
    <row r="147" spans="1:18" x14ac:dyDescent="0.2">
      <c r="A147" s="11">
        <f>IF(L147="","",RANK(L147,$L$5:$L$500)+COUNTIF($L$3:L146,L147))</f>
        <v>162</v>
      </c>
      <c r="B147" t="str">
        <f>IF(R147="","",VLOOKUP($R147,Data!$A$4:$X$2000,Data!$E$2,FALSE))</f>
        <v>A</v>
      </c>
      <c r="C147" t="str">
        <f>IF(R147="","",VLOOKUP($R147,Data!$A$4:$X$2000,Data!$F$2,FALSE))</f>
        <v>GENERAL FUND</v>
      </c>
      <c r="D147" t="str">
        <f>IF(R147="","",VLOOKUP($R147,Data!$A$4:$X$2000,Data!$G$2,FALSE))</f>
        <v>6010</v>
      </c>
      <c r="E147" t="str">
        <f>IF(R147="","",VLOOKUP($R147,Data!$A$4:$X$2000,Data!$H$2,FALSE))</f>
        <v>SOCIAL SERVICES ADMIN</v>
      </c>
      <c r="F147" t="str">
        <f>IF(R147="","",VLOOKUP($R147,Data!$A$4:$X$2000,Data!$I$2,FALSE))</f>
        <v>4000</v>
      </c>
      <c r="G147" t="str">
        <f>IF(R147="","",VLOOKUP($R147,Data!$A$4:$X$2000,Data!$J$2,FALSE))</f>
        <v>CONTRACTUAL EXPENSES</v>
      </c>
      <c r="H147" t="str">
        <f>IF(R147="","",VLOOKUP($R147,Data!$A$4:$X$2000,Data!$K$2,FALSE))</f>
        <v>4718</v>
      </c>
      <c r="I147" t="str">
        <f>IF(R147="","",VLOOKUP($R147,Data!$A$4:$X$2000,Data!$L$2,FALSE))</f>
        <v>DRUG TESTING</v>
      </c>
      <c r="J147" s="10">
        <f>IF(R147="","",VLOOKUP($R147,Data!$A$4:$X$2000,Data!$M$2,FALSE))</f>
        <v>60000</v>
      </c>
      <c r="K147" s="10">
        <f>IF(R147="","",VLOOKUP($R147,Data!$A$4:$X$2000,Data!$Q$2,FALSE)+VLOOKUP($R147,Data!$A$4:$X$2000,Data!$O$2,FALSE))</f>
        <v>90857.38</v>
      </c>
      <c r="L147" s="10">
        <f t="shared" si="4"/>
        <v>-30857.380000000005</v>
      </c>
      <c r="M147" s="6">
        <f t="shared" si="5"/>
        <v>1.5143</v>
      </c>
      <c r="R147">
        <f>IF((MAX($R$4:R146)+1)&gt;Data!$A$1,"",MAX($R$4:R146)+1)</f>
        <v>143</v>
      </c>
    </row>
    <row r="148" spans="1:18" x14ac:dyDescent="0.2">
      <c r="A148" s="11">
        <f>IF(L148="","",RANK(L148,$L$5:$L$500)+COUNTIF($L$3:L147,L148))</f>
        <v>10</v>
      </c>
      <c r="B148" t="str">
        <f>IF(R148="","",VLOOKUP($R148,Data!$A$4:$X$2000,Data!$E$2,FALSE))</f>
        <v>A</v>
      </c>
      <c r="C148" t="str">
        <f>IF(R148="","",VLOOKUP($R148,Data!$A$4:$X$2000,Data!$F$2,FALSE))</f>
        <v>GENERAL FUND</v>
      </c>
      <c r="D148" t="str">
        <f>IF(R148="","",VLOOKUP($R148,Data!$A$4:$X$2000,Data!$G$2,FALSE))</f>
        <v>6055</v>
      </c>
      <c r="E148" t="str">
        <f>IF(R148="","",VLOOKUP($R148,Data!$A$4:$X$2000,Data!$H$2,FALSE))</f>
        <v>DAY CARE</v>
      </c>
      <c r="F148" t="str">
        <f>IF(R148="","",VLOOKUP($R148,Data!$A$4:$X$2000,Data!$I$2,FALSE))</f>
        <v>4000</v>
      </c>
      <c r="G148" t="str">
        <f>IF(R148="","",VLOOKUP($R148,Data!$A$4:$X$2000,Data!$J$2,FALSE))</f>
        <v>CONTRACTUAL EXPENSES</v>
      </c>
      <c r="H148" t="str">
        <f>IF(R148="","",VLOOKUP($R148,Data!$A$4:$X$2000,Data!$K$2,FALSE))</f>
        <v>4615</v>
      </c>
      <c r="I148" t="str">
        <f>IF(R148="","",VLOOKUP($R148,Data!$A$4:$X$2000,Data!$L$2,FALSE))</f>
        <v>DAY CARE</v>
      </c>
      <c r="J148" s="10">
        <f>IF(R148="","",VLOOKUP($R148,Data!$A$4:$X$2000,Data!$M$2,FALSE))</f>
        <v>400000</v>
      </c>
      <c r="K148" s="10">
        <f>IF(R148="","",VLOOKUP($R148,Data!$A$4:$X$2000,Data!$Q$2,FALSE)+VLOOKUP($R148,Data!$A$4:$X$2000,Data!$O$2,FALSE))</f>
        <v>254501.64</v>
      </c>
      <c r="L148" s="10">
        <f t="shared" si="4"/>
        <v>145498.35999999999</v>
      </c>
      <c r="M148" s="6">
        <f t="shared" si="5"/>
        <v>0.63629999999999998</v>
      </c>
      <c r="R148">
        <f>IF((MAX($R$4:R147)+1)&gt;Data!$A$1,"",MAX($R$4:R147)+1)</f>
        <v>144</v>
      </c>
    </row>
    <row r="149" spans="1:18" x14ac:dyDescent="0.2">
      <c r="A149" s="11">
        <f>IF(L149="","",RANK(L149,$L$5:$L$500)+COUNTIF($L$3:L148,L149))</f>
        <v>60</v>
      </c>
      <c r="B149" t="str">
        <f>IF(R149="","",VLOOKUP($R149,Data!$A$4:$X$2000,Data!$E$2,FALSE))</f>
        <v>A</v>
      </c>
      <c r="C149" t="str">
        <f>IF(R149="","",VLOOKUP($R149,Data!$A$4:$X$2000,Data!$F$2,FALSE))</f>
        <v>GENERAL FUND</v>
      </c>
      <c r="D149" t="str">
        <f>IF(R149="","",VLOOKUP($R149,Data!$A$4:$X$2000,Data!$G$2,FALSE))</f>
        <v>6070</v>
      </c>
      <c r="E149" t="str">
        <f>IF(R149="","",VLOOKUP($R149,Data!$A$4:$X$2000,Data!$H$2,FALSE))</f>
        <v>SERVICES FOR RECIPIENTS</v>
      </c>
      <c r="F149" t="str">
        <f>IF(R149="","",VLOOKUP($R149,Data!$A$4:$X$2000,Data!$I$2,FALSE))</f>
        <v>4000</v>
      </c>
      <c r="G149" t="str">
        <f>IF(R149="","",VLOOKUP($R149,Data!$A$4:$X$2000,Data!$J$2,FALSE))</f>
        <v>CONTRACTUAL EXPENSES</v>
      </c>
      <c r="H149" t="str">
        <f>IF(R149="","",VLOOKUP($R149,Data!$A$4:$X$2000,Data!$K$2,FALSE))</f>
        <v>4274</v>
      </c>
      <c r="I149" t="str">
        <f>IF(R149="","",VLOOKUP($R149,Data!$A$4:$X$2000,Data!$L$2,FALSE))</f>
        <v>PARENT AIDE</v>
      </c>
      <c r="J149" s="10">
        <f>IF(R149="","",VLOOKUP($R149,Data!$A$4:$X$2000,Data!$M$2,FALSE))</f>
        <v>118325</v>
      </c>
      <c r="K149" s="10">
        <f>IF(R149="","",VLOOKUP($R149,Data!$A$4:$X$2000,Data!$Q$2,FALSE)+VLOOKUP($R149,Data!$A$4:$X$2000,Data!$O$2,FALSE))</f>
        <v>100874.05</v>
      </c>
      <c r="L149" s="10">
        <f t="shared" si="4"/>
        <v>17450.949999999997</v>
      </c>
      <c r="M149" s="6">
        <f t="shared" si="5"/>
        <v>0.85250000000000004</v>
      </c>
      <c r="R149">
        <f>IF((MAX($R$4:R148)+1)&gt;Data!$A$1,"",MAX($R$4:R148)+1)</f>
        <v>145</v>
      </c>
    </row>
    <row r="150" spans="1:18" x14ac:dyDescent="0.2">
      <c r="A150" s="11">
        <f>IF(L150="","",RANK(L150,$L$5:$L$500)+COUNTIF($L$3:L149,L150))</f>
        <v>174</v>
      </c>
      <c r="B150" t="str">
        <f>IF(R150="","",VLOOKUP($R150,Data!$A$4:$X$2000,Data!$E$2,FALSE))</f>
        <v>A</v>
      </c>
      <c r="C150" t="str">
        <f>IF(R150="","",VLOOKUP($R150,Data!$A$4:$X$2000,Data!$F$2,FALSE))</f>
        <v>GENERAL FUND</v>
      </c>
      <c r="D150" t="str">
        <f>IF(R150="","",VLOOKUP($R150,Data!$A$4:$X$2000,Data!$G$2,FALSE))</f>
        <v>6070</v>
      </c>
      <c r="E150" t="str">
        <f>IF(R150="","",VLOOKUP($R150,Data!$A$4:$X$2000,Data!$H$2,FALSE))</f>
        <v>SERVICES FOR RECIPIENTS</v>
      </c>
      <c r="F150" t="str">
        <f>IF(R150="","",VLOOKUP($R150,Data!$A$4:$X$2000,Data!$I$2,FALSE))</f>
        <v>4000</v>
      </c>
      <c r="G150" t="str">
        <f>IF(R150="","",VLOOKUP($R150,Data!$A$4:$X$2000,Data!$J$2,FALSE))</f>
        <v>CONTRACTUAL EXPENSES</v>
      </c>
      <c r="H150" t="str">
        <f>IF(R150="","",VLOOKUP($R150,Data!$A$4:$X$2000,Data!$K$2,FALSE))</f>
        <v>4600</v>
      </c>
      <c r="I150" t="str">
        <f>IF(R150="","",VLOOKUP($R150,Data!$A$4:$X$2000,Data!$L$2,FALSE))</f>
        <v>MISC PREVENTIVE SERVICES</v>
      </c>
      <c r="J150" s="10">
        <f>IF(R150="","",VLOOKUP($R150,Data!$A$4:$X$2000,Data!$M$2,FALSE))</f>
        <v>434945</v>
      </c>
      <c r="K150" s="10">
        <f>IF(R150="","",VLOOKUP($R150,Data!$A$4:$X$2000,Data!$Q$2,FALSE)+VLOOKUP($R150,Data!$A$4:$X$2000,Data!$O$2,FALSE))</f>
        <v>497253.1</v>
      </c>
      <c r="L150" s="10">
        <f t="shared" si="4"/>
        <v>-62308.099999999977</v>
      </c>
      <c r="M150" s="6">
        <f t="shared" si="5"/>
        <v>1.1433</v>
      </c>
      <c r="R150">
        <f>IF((MAX($R$4:R149)+1)&gt;Data!$A$1,"",MAX($R$4:R149)+1)</f>
        <v>146</v>
      </c>
    </row>
    <row r="151" spans="1:18" x14ac:dyDescent="0.2">
      <c r="A151" s="11">
        <f>IF(L151="","",RANK(L151,$L$5:$L$500)+COUNTIF($L$3:L150,L151))</f>
        <v>150</v>
      </c>
      <c r="B151" t="str">
        <f>IF(R151="","",VLOOKUP($R151,Data!$A$4:$X$2000,Data!$E$2,FALSE))</f>
        <v>A</v>
      </c>
      <c r="C151" t="str">
        <f>IF(R151="","",VLOOKUP($R151,Data!$A$4:$X$2000,Data!$F$2,FALSE))</f>
        <v>GENERAL FUND</v>
      </c>
      <c r="D151" t="str">
        <f>IF(R151="","",VLOOKUP($R151,Data!$A$4:$X$2000,Data!$G$2,FALSE))</f>
        <v>6070</v>
      </c>
      <c r="E151" t="str">
        <f>IF(R151="","",VLOOKUP($R151,Data!$A$4:$X$2000,Data!$H$2,FALSE))</f>
        <v>SERVICES FOR RECIPIENTS</v>
      </c>
      <c r="F151" t="str">
        <f>IF(R151="","",VLOOKUP($R151,Data!$A$4:$X$2000,Data!$I$2,FALSE))</f>
        <v>4000</v>
      </c>
      <c r="G151" t="str">
        <f>IF(R151="","",VLOOKUP($R151,Data!$A$4:$X$2000,Data!$J$2,FALSE))</f>
        <v>CONTRACTUAL EXPENSES</v>
      </c>
      <c r="H151" t="str">
        <f>IF(R151="","",VLOOKUP($R151,Data!$A$4:$X$2000,Data!$K$2,FALSE))</f>
        <v>4610</v>
      </c>
      <c r="I151" t="str">
        <f>IF(R151="","",VLOOKUP($R151,Data!$A$4:$X$2000,Data!$L$2,FALSE))</f>
        <v>TURN ABOUT PROGRAM</v>
      </c>
      <c r="J151" s="10">
        <f>IF(R151="","",VLOOKUP($R151,Data!$A$4:$X$2000,Data!$M$2,FALSE))</f>
        <v>80000</v>
      </c>
      <c r="K151" s="10">
        <f>IF(R151="","",VLOOKUP($R151,Data!$A$4:$X$2000,Data!$Q$2,FALSE)+VLOOKUP($R151,Data!$A$4:$X$2000,Data!$O$2,FALSE))</f>
        <v>102490.98</v>
      </c>
      <c r="L151" s="10">
        <f t="shared" si="4"/>
        <v>-22490.979999999996</v>
      </c>
      <c r="M151" s="6">
        <f t="shared" si="5"/>
        <v>1.2810999999999999</v>
      </c>
      <c r="R151">
        <f>IF((MAX($R$4:R150)+1)&gt;Data!$A$1,"",MAX($R$4:R150)+1)</f>
        <v>147</v>
      </c>
    </row>
    <row r="152" spans="1:18" x14ac:dyDescent="0.2">
      <c r="A152" s="11">
        <f>IF(L152="","",RANK(L152,$L$5:$L$500)+COUNTIF($L$3:L151,L152))</f>
        <v>35</v>
      </c>
      <c r="B152" t="str">
        <f>IF(R152="","",VLOOKUP($R152,Data!$A$4:$X$2000,Data!$E$2,FALSE))</f>
        <v>A</v>
      </c>
      <c r="C152" t="str">
        <f>IF(R152="","",VLOOKUP($R152,Data!$A$4:$X$2000,Data!$F$2,FALSE))</f>
        <v>GENERAL FUND</v>
      </c>
      <c r="D152" t="str">
        <f>IF(R152="","",VLOOKUP($R152,Data!$A$4:$X$2000,Data!$G$2,FALSE))</f>
        <v>6070</v>
      </c>
      <c r="E152" t="str">
        <f>IF(R152="","",VLOOKUP($R152,Data!$A$4:$X$2000,Data!$H$2,FALSE))</f>
        <v>SERVICES FOR RECIPIENTS</v>
      </c>
      <c r="F152" t="str">
        <f>IF(R152="","",VLOOKUP($R152,Data!$A$4:$X$2000,Data!$I$2,FALSE))</f>
        <v>4000</v>
      </c>
      <c r="G152" t="str">
        <f>IF(R152="","",VLOOKUP($R152,Data!$A$4:$X$2000,Data!$J$2,FALSE))</f>
        <v>CONTRACTUAL EXPENSES</v>
      </c>
      <c r="H152" t="str">
        <f>IF(R152="","",VLOOKUP($R152,Data!$A$4:$X$2000,Data!$K$2,FALSE))</f>
        <v>4611</v>
      </c>
      <c r="I152" t="str">
        <f>IF(R152="","",VLOOKUP($R152,Data!$A$4:$X$2000,Data!$L$2,FALSE))</f>
        <v>STEPPING STONES</v>
      </c>
      <c r="J152" s="10">
        <f>IF(R152="","",VLOOKUP($R152,Data!$A$4:$X$2000,Data!$M$2,FALSE))</f>
        <v>77337</v>
      </c>
      <c r="K152" s="10">
        <f>IF(R152="","",VLOOKUP($R152,Data!$A$4:$X$2000,Data!$Q$2,FALSE)+VLOOKUP($R152,Data!$A$4:$X$2000,Data!$O$2,FALSE))</f>
        <v>40155.480000000003</v>
      </c>
      <c r="L152" s="10">
        <f t="shared" si="4"/>
        <v>37181.519999999997</v>
      </c>
      <c r="M152" s="6">
        <f t="shared" si="5"/>
        <v>0.51919999999999999</v>
      </c>
      <c r="R152">
        <f>IF((MAX($R$4:R151)+1)&gt;Data!$A$1,"",MAX($R$4:R151)+1)</f>
        <v>148</v>
      </c>
    </row>
    <row r="153" spans="1:18" x14ac:dyDescent="0.2">
      <c r="A153" s="11">
        <f>IF(L153="","",RANK(L153,$L$5:$L$500)+COUNTIF($L$3:L152,L153))</f>
        <v>94</v>
      </c>
      <c r="B153" t="str">
        <f>IF(R153="","",VLOOKUP($R153,Data!$A$4:$X$2000,Data!$E$2,FALSE))</f>
        <v>A</v>
      </c>
      <c r="C153" t="str">
        <f>IF(R153="","",VLOOKUP($R153,Data!$A$4:$X$2000,Data!$F$2,FALSE))</f>
        <v>GENERAL FUND</v>
      </c>
      <c r="D153" t="str">
        <f>IF(R153="","",VLOOKUP($R153,Data!$A$4:$X$2000,Data!$G$2,FALSE))</f>
        <v>6070</v>
      </c>
      <c r="E153" t="str">
        <f>IF(R153="","",VLOOKUP($R153,Data!$A$4:$X$2000,Data!$H$2,FALSE))</f>
        <v>SERVICES FOR RECIPIENTS</v>
      </c>
      <c r="F153" t="str">
        <f>IF(R153="","",VLOOKUP($R153,Data!$A$4:$X$2000,Data!$I$2,FALSE))</f>
        <v>4000</v>
      </c>
      <c r="G153" t="str">
        <f>IF(R153="","",VLOOKUP($R153,Data!$A$4:$X$2000,Data!$J$2,FALSE))</f>
        <v>CONTRACTUAL EXPENSES</v>
      </c>
      <c r="H153" t="str">
        <f>IF(R153="","",VLOOKUP($R153,Data!$A$4:$X$2000,Data!$K$2,FALSE))</f>
        <v>4670</v>
      </c>
      <c r="I153" t="str">
        <f>IF(R153="","",VLOOKUP($R153,Data!$A$4:$X$2000,Data!$L$2,FALSE))</f>
        <v>CLINICAL PSYCHOLOGIST</v>
      </c>
      <c r="J153" s="10">
        <f>IF(R153="","",VLOOKUP($R153,Data!$A$4:$X$2000,Data!$M$2,FALSE))</f>
        <v>80000</v>
      </c>
      <c r="K153" s="10">
        <f>IF(R153="","",VLOOKUP($R153,Data!$A$4:$X$2000,Data!$Q$2,FALSE)+VLOOKUP($R153,Data!$A$4:$X$2000,Data!$O$2,FALSE))</f>
        <v>68372.2</v>
      </c>
      <c r="L153" s="10">
        <f t="shared" si="4"/>
        <v>11627.800000000003</v>
      </c>
      <c r="M153" s="6">
        <f t="shared" si="5"/>
        <v>0.85470000000000002</v>
      </c>
      <c r="R153">
        <f>IF((MAX($R$4:R152)+1)&gt;Data!$A$1,"",MAX($R$4:R152)+1)</f>
        <v>149</v>
      </c>
    </row>
    <row r="154" spans="1:18" x14ac:dyDescent="0.2">
      <c r="A154" s="11">
        <f>IF(L154="","",RANK(L154,$L$5:$L$500)+COUNTIF($L$3:L153,L154))</f>
        <v>155</v>
      </c>
      <c r="B154" t="str">
        <f>IF(R154="","",VLOOKUP($R154,Data!$A$4:$X$2000,Data!$E$2,FALSE))</f>
        <v>A</v>
      </c>
      <c r="C154" t="str">
        <f>IF(R154="","",VLOOKUP($R154,Data!$A$4:$X$2000,Data!$F$2,FALSE))</f>
        <v>GENERAL FUND</v>
      </c>
      <c r="D154" t="str">
        <f>IF(R154="","",VLOOKUP($R154,Data!$A$4:$X$2000,Data!$G$2,FALSE))</f>
        <v>6101</v>
      </c>
      <c r="E154" t="str">
        <f>IF(R154="","",VLOOKUP($R154,Data!$A$4:$X$2000,Data!$H$2,FALSE))</f>
        <v>MEDICAL ASSISTANCE - DSS</v>
      </c>
      <c r="F154" t="str">
        <f>IF(R154="","",VLOOKUP($R154,Data!$A$4:$X$2000,Data!$I$2,FALSE))</f>
        <v>4000</v>
      </c>
      <c r="G154" t="str">
        <f>IF(R154="","",VLOOKUP($R154,Data!$A$4:$X$2000,Data!$J$2,FALSE))</f>
        <v>CONTRACTUAL EXPENSES</v>
      </c>
      <c r="H154" t="str">
        <f>IF(R154="","",VLOOKUP($R154,Data!$A$4:$X$2000,Data!$K$2,FALSE))</f>
        <v>4314</v>
      </c>
      <c r="I154" t="str">
        <f>IF(R154="","",VLOOKUP($R154,Data!$A$4:$X$2000,Data!$L$2,FALSE))</f>
        <v>TRANSPORTATION-MEDICAL</v>
      </c>
      <c r="J154" s="10">
        <f>IF(R154="","",VLOOKUP($R154,Data!$A$4:$X$2000,Data!$M$2,FALSE))</f>
        <v>0</v>
      </c>
      <c r="K154" s="10">
        <f>IF(R154="","",VLOOKUP($R154,Data!$A$4:$X$2000,Data!$Q$2,FALSE)+VLOOKUP($R154,Data!$A$4:$X$2000,Data!$O$2,FALSE))</f>
        <v>24066</v>
      </c>
      <c r="L154" s="10">
        <f t="shared" si="4"/>
        <v>-24066</v>
      </c>
      <c r="M154" s="6">
        <f t="shared" si="5"/>
        <v>0</v>
      </c>
      <c r="R154">
        <f>IF((MAX($R$4:R153)+1)&gt;Data!$A$1,"",MAX($R$4:R153)+1)</f>
        <v>150</v>
      </c>
    </row>
    <row r="155" spans="1:18" x14ac:dyDescent="0.2">
      <c r="A155" s="11">
        <f>IF(L155="","",RANK(L155,$L$5:$L$500)+COUNTIF($L$3:L154,L155))</f>
        <v>34</v>
      </c>
      <c r="B155" t="str">
        <f>IF(R155="","",VLOOKUP($R155,Data!$A$4:$X$2000,Data!$E$2,FALSE))</f>
        <v>A</v>
      </c>
      <c r="C155" t="str">
        <f>IF(R155="","",VLOOKUP($R155,Data!$A$4:$X$2000,Data!$F$2,FALSE))</f>
        <v>GENERAL FUND</v>
      </c>
      <c r="D155" t="str">
        <f>IF(R155="","",VLOOKUP($R155,Data!$A$4:$X$2000,Data!$G$2,FALSE))</f>
        <v>6102</v>
      </c>
      <c r="E155" t="str">
        <f>IF(R155="","",VLOOKUP($R155,Data!$A$4:$X$2000,Data!$H$2,FALSE))</f>
        <v>MEDICAL ASSISTANCE - MMIS</v>
      </c>
      <c r="F155" t="str">
        <f>IF(R155="","",VLOOKUP($R155,Data!$A$4:$X$2000,Data!$I$2,FALSE))</f>
        <v>4000</v>
      </c>
      <c r="G155" t="str">
        <f>IF(R155="","",VLOOKUP($R155,Data!$A$4:$X$2000,Data!$J$2,FALSE))</f>
        <v>CONTRACTUAL EXPENSES</v>
      </c>
      <c r="H155" t="str">
        <f>IF(R155="","",VLOOKUP($R155,Data!$A$4:$X$2000,Data!$K$2,FALSE))</f>
        <v>4638</v>
      </c>
      <c r="I155" t="str">
        <f>IF(R155="","",VLOOKUP($R155,Data!$A$4:$X$2000,Data!$L$2,FALSE))</f>
        <v>MEDICAID-LOCAL SHARE</v>
      </c>
      <c r="J155" s="10">
        <f>IF(R155="","",VLOOKUP($R155,Data!$A$4:$X$2000,Data!$M$2,FALSE))</f>
        <v>5518136</v>
      </c>
      <c r="K155" s="10">
        <f>IF(R155="","",VLOOKUP($R155,Data!$A$4:$X$2000,Data!$Q$2,FALSE)+VLOOKUP($R155,Data!$A$4:$X$2000,Data!$O$2,FALSE))</f>
        <v>5480423</v>
      </c>
      <c r="L155" s="10">
        <f t="shared" si="4"/>
        <v>37713</v>
      </c>
      <c r="M155" s="6">
        <f t="shared" si="5"/>
        <v>0.99319999999999997</v>
      </c>
      <c r="R155">
        <f>IF((MAX($R$4:R154)+1)&gt;Data!$A$1,"",MAX($R$4:R154)+1)</f>
        <v>151</v>
      </c>
    </row>
    <row r="156" spans="1:18" x14ac:dyDescent="0.2">
      <c r="A156" s="11">
        <f>IF(L156="","",RANK(L156,$L$5:$L$500)+COUNTIF($L$3:L155,L156))</f>
        <v>147</v>
      </c>
      <c r="B156" t="str">
        <f>IF(R156="","",VLOOKUP($R156,Data!$A$4:$X$2000,Data!$E$2,FALSE))</f>
        <v>A</v>
      </c>
      <c r="C156" t="str">
        <f>IF(R156="","",VLOOKUP($R156,Data!$A$4:$X$2000,Data!$F$2,FALSE))</f>
        <v>GENERAL FUND</v>
      </c>
      <c r="D156" t="str">
        <f>IF(R156="","",VLOOKUP($R156,Data!$A$4:$X$2000,Data!$G$2,FALSE))</f>
        <v>6109</v>
      </c>
      <c r="E156" t="str">
        <f>IF(R156="","",VLOOKUP($R156,Data!$A$4:$X$2000,Data!$H$2,FALSE))</f>
        <v>TEMP ASSISTANCE NEEDY FAMILY</v>
      </c>
      <c r="F156" t="str">
        <f>IF(R156="","",VLOOKUP($R156,Data!$A$4:$X$2000,Data!$I$2,FALSE))</f>
        <v>4000</v>
      </c>
      <c r="G156" t="str">
        <f>IF(R156="","",VLOOKUP($R156,Data!$A$4:$X$2000,Data!$J$2,FALSE))</f>
        <v>CONTRACTUAL EXPENSES</v>
      </c>
      <c r="H156" t="str">
        <f>IF(R156="","",VLOOKUP($R156,Data!$A$4:$X$2000,Data!$K$2,FALSE))</f>
        <v>4640</v>
      </c>
      <c r="I156" t="str">
        <f>IF(R156="","",VLOOKUP($R156,Data!$A$4:$X$2000,Data!$L$2,FALSE))</f>
        <v>FAMILY ASSISTANCE</v>
      </c>
      <c r="J156" s="10">
        <f>IF(R156="","",VLOOKUP($R156,Data!$A$4:$X$2000,Data!$M$2,FALSE))</f>
        <v>2700000</v>
      </c>
      <c r="K156" s="10">
        <f>IF(R156="","",VLOOKUP($R156,Data!$A$4:$X$2000,Data!$Q$2,FALSE)+VLOOKUP($R156,Data!$A$4:$X$2000,Data!$O$2,FALSE))</f>
        <v>2720306.11</v>
      </c>
      <c r="L156" s="10">
        <f t="shared" si="4"/>
        <v>-20306.10999999987</v>
      </c>
      <c r="M156" s="6">
        <f t="shared" si="5"/>
        <v>1.0075000000000001</v>
      </c>
      <c r="R156">
        <f>IF((MAX($R$4:R155)+1)&gt;Data!$A$1,"",MAX($R$4:R155)+1)</f>
        <v>152</v>
      </c>
    </row>
    <row r="157" spans="1:18" x14ac:dyDescent="0.2">
      <c r="A157" s="11">
        <f>IF(L157="","",RANK(L157,$L$5:$L$500)+COUNTIF($L$3:L156,L157))</f>
        <v>6</v>
      </c>
      <c r="B157" t="str">
        <f>IF(R157="","",VLOOKUP($R157,Data!$A$4:$X$2000,Data!$E$2,FALSE))</f>
        <v>A</v>
      </c>
      <c r="C157" t="str">
        <f>IF(R157="","",VLOOKUP($R157,Data!$A$4:$X$2000,Data!$F$2,FALSE))</f>
        <v>GENERAL FUND</v>
      </c>
      <c r="D157" t="str">
        <f>IF(R157="","",VLOOKUP($R157,Data!$A$4:$X$2000,Data!$G$2,FALSE))</f>
        <v>6119</v>
      </c>
      <c r="E157" t="str">
        <f>IF(R157="","",VLOOKUP($R157,Data!$A$4:$X$2000,Data!$H$2,FALSE))</f>
        <v>FOSTER CARE - RM &amp; BOARD</v>
      </c>
      <c r="F157" t="str">
        <f>IF(R157="","",VLOOKUP($R157,Data!$A$4:$X$2000,Data!$I$2,FALSE))</f>
        <v>4000</v>
      </c>
      <c r="G157" t="str">
        <f>IF(R157="","",VLOOKUP($R157,Data!$A$4:$X$2000,Data!$J$2,FALSE))</f>
        <v>CONTRACTUAL EXPENSES</v>
      </c>
      <c r="H157" t="str">
        <f>IF(R157="","",VLOOKUP($R157,Data!$A$4:$X$2000,Data!$K$2,FALSE))</f>
        <v>4527</v>
      </c>
      <c r="I157" t="str">
        <f>IF(R157="","",VLOOKUP($R157,Data!$A$4:$X$2000,Data!$L$2,FALSE))</f>
        <v>INSTITUTIONAL PLACEMENT</v>
      </c>
      <c r="J157" s="10">
        <f>IF(R157="","",VLOOKUP($R157,Data!$A$4:$X$2000,Data!$M$2,FALSE))</f>
        <v>1100000</v>
      </c>
      <c r="K157" s="10">
        <f>IF(R157="","",VLOOKUP($R157,Data!$A$4:$X$2000,Data!$Q$2,FALSE)+VLOOKUP($R157,Data!$A$4:$X$2000,Data!$O$2,FALSE))</f>
        <v>821892.57</v>
      </c>
      <c r="L157" s="10">
        <f t="shared" si="4"/>
        <v>278107.43000000005</v>
      </c>
      <c r="M157" s="6">
        <f t="shared" si="5"/>
        <v>0.74719999999999998</v>
      </c>
      <c r="R157">
        <f>IF((MAX($R$4:R156)+1)&gt;Data!$A$1,"",MAX($R$4:R156)+1)</f>
        <v>153</v>
      </c>
    </row>
    <row r="158" spans="1:18" x14ac:dyDescent="0.2">
      <c r="A158" s="11">
        <f>IF(L158="","",RANK(L158,$L$5:$L$500)+COUNTIF($L$3:L157,L158))</f>
        <v>24</v>
      </c>
      <c r="B158" t="str">
        <f>IF(R158="","",VLOOKUP($R158,Data!$A$4:$X$2000,Data!$E$2,FALSE))</f>
        <v>A</v>
      </c>
      <c r="C158" t="str">
        <f>IF(R158="","",VLOOKUP($R158,Data!$A$4:$X$2000,Data!$F$2,FALSE))</f>
        <v>GENERAL FUND</v>
      </c>
      <c r="D158" t="str">
        <f>IF(R158="","",VLOOKUP($R158,Data!$A$4:$X$2000,Data!$G$2,FALSE))</f>
        <v>6119</v>
      </c>
      <c r="E158" t="str">
        <f>IF(R158="","",VLOOKUP($R158,Data!$A$4:$X$2000,Data!$H$2,FALSE))</f>
        <v>FOSTER CARE - RM &amp; BOARD</v>
      </c>
      <c r="F158" t="str">
        <f>IF(R158="","",VLOOKUP($R158,Data!$A$4:$X$2000,Data!$I$2,FALSE))</f>
        <v>4000</v>
      </c>
      <c r="G158" t="str">
        <f>IF(R158="","",VLOOKUP($R158,Data!$A$4:$X$2000,Data!$J$2,FALSE))</f>
        <v>CONTRACTUAL EXPENSES</v>
      </c>
      <c r="H158" t="str">
        <f>IF(R158="","",VLOOKUP($R158,Data!$A$4:$X$2000,Data!$K$2,FALSE))</f>
        <v>4529</v>
      </c>
      <c r="I158" t="str">
        <f>IF(R158="","",VLOOKUP($R158,Data!$A$4:$X$2000,Data!$L$2,FALSE))</f>
        <v>CSE INSTITUION PLACEMT</v>
      </c>
      <c r="J158" s="10">
        <f>IF(R158="","",VLOOKUP($R158,Data!$A$4:$X$2000,Data!$M$2,FALSE))</f>
        <v>50000</v>
      </c>
      <c r="K158" s="10">
        <f>IF(R158="","",VLOOKUP($R158,Data!$A$4:$X$2000,Data!$Q$2,FALSE)+VLOOKUP($R158,Data!$A$4:$X$2000,Data!$O$2,FALSE))</f>
        <v>0</v>
      </c>
      <c r="L158" s="10">
        <f t="shared" si="4"/>
        <v>50000</v>
      </c>
      <c r="M158" s="6">
        <f t="shared" si="5"/>
        <v>0</v>
      </c>
      <c r="R158">
        <f>IF((MAX($R$4:R157)+1)&gt;Data!$A$1,"",MAX($R$4:R157)+1)</f>
        <v>154</v>
      </c>
    </row>
    <row r="159" spans="1:18" x14ac:dyDescent="0.2">
      <c r="A159" s="11">
        <f>IF(L159="","",RANK(L159,$L$5:$L$500)+COUNTIF($L$3:L158,L159))</f>
        <v>183</v>
      </c>
      <c r="B159" t="str">
        <f>IF(R159="","",VLOOKUP($R159,Data!$A$4:$X$2000,Data!$E$2,FALSE))</f>
        <v>A</v>
      </c>
      <c r="C159" t="str">
        <f>IF(R159="","",VLOOKUP($R159,Data!$A$4:$X$2000,Data!$F$2,FALSE))</f>
        <v>GENERAL FUND</v>
      </c>
      <c r="D159" t="str">
        <f>IF(R159="","",VLOOKUP($R159,Data!$A$4:$X$2000,Data!$G$2,FALSE))</f>
        <v>6123</v>
      </c>
      <c r="E159" t="str">
        <f>IF(R159="","",VLOOKUP($R159,Data!$A$4:$X$2000,Data!$H$2,FALSE))</f>
        <v>JUVENILE DEL. FOSTER CARE</v>
      </c>
      <c r="F159" t="str">
        <f>IF(R159="","",VLOOKUP($R159,Data!$A$4:$X$2000,Data!$I$2,FALSE))</f>
        <v>4000</v>
      </c>
      <c r="G159" t="str">
        <f>IF(R159="","",VLOOKUP($R159,Data!$A$4:$X$2000,Data!$J$2,FALSE))</f>
        <v>CONTRACTUAL EXPENSES</v>
      </c>
      <c r="H159" t="str">
        <f>IF(R159="","",VLOOKUP($R159,Data!$A$4:$X$2000,Data!$K$2,FALSE))</f>
        <v>4644</v>
      </c>
      <c r="I159" t="str">
        <f>IF(R159="","",VLOOKUP($R159,Data!$A$4:$X$2000,Data!$L$2,FALSE))</f>
        <v>JD NONSECURE DETENTION</v>
      </c>
      <c r="J159" s="10">
        <f>IF(R159="","",VLOOKUP($R159,Data!$A$4:$X$2000,Data!$M$2,FALSE))</f>
        <v>100000</v>
      </c>
      <c r="K159" s="10">
        <f>IF(R159="","",VLOOKUP($R159,Data!$A$4:$X$2000,Data!$Q$2,FALSE)+VLOOKUP($R159,Data!$A$4:$X$2000,Data!$O$2,FALSE))</f>
        <v>225429.33</v>
      </c>
      <c r="L159" s="10">
        <f t="shared" si="4"/>
        <v>-125429.32999999999</v>
      </c>
      <c r="M159" s="6">
        <f t="shared" si="5"/>
        <v>2.2543000000000002</v>
      </c>
      <c r="R159">
        <f>IF((MAX($R$4:R158)+1)&gt;Data!$A$1,"",MAX($R$4:R158)+1)</f>
        <v>155</v>
      </c>
    </row>
    <row r="160" spans="1:18" x14ac:dyDescent="0.2">
      <c r="A160" s="11">
        <f>IF(L160="","",RANK(L160,$L$5:$L$500)+COUNTIF($L$3:L159,L160))</f>
        <v>11</v>
      </c>
      <c r="B160" t="str">
        <f>IF(R160="","",VLOOKUP($R160,Data!$A$4:$X$2000,Data!$E$2,FALSE))</f>
        <v>A</v>
      </c>
      <c r="C160" t="str">
        <f>IF(R160="","",VLOOKUP($R160,Data!$A$4:$X$2000,Data!$F$2,FALSE))</f>
        <v>GENERAL FUND</v>
      </c>
      <c r="D160" t="str">
        <f>IF(R160="","",VLOOKUP($R160,Data!$A$4:$X$2000,Data!$G$2,FALSE))</f>
        <v>6129</v>
      </c>
      <c r="E160" t="str">
        <f>IF(R160="","",VLOOKUP($R160,Data!$A$4:$X$2000,Data!$H$2,FALSE))</f>
        <v>STATE TRAINING SCHOOL</v>
      </c>
      <c r="F160" t="str">
        <f>IF(R160="","",VLOOKUP($R160,Data!$A$4:$X$2000,Data!$I$2,FALSE))</f>
        <v>4000</v>
      </c>
      <c r="G160" t="str">
        <f>IF(R160="","",VLOOKUP($R160,Data!$A$4:$X$2000,Data!$J$2,FALSE))</f>
        <v>CONTRACTUAL EXPENSES</v>
      </c>
      <c r="H160" t="str">
        <f>IF(R160="","",VLOOKUP($R160,Data!$A$4:$X$2000,Data!$K$2,FALSE))</f>
        <v>4644</v>
      </c>
      <c r="I160" t="str">
        <f>IF(R160="","",VLOOKUP($R160,Data!$A$4:$X$2000,Data!$L$2,FALSE))</f>
        <v>STATE TRAINING SCHOOL</v>
      </c>
      <c r="J160" s="10">
        <f>IF(R160="","",VLOOKUP($R160,Data!$A$4:$X$2000,Data!$M$2,FALSE))</f>
        <v>200000</v>
      </c>
      <c r="K160" s="10">
        <f>IF(R160="","",VLOOKUP($R160,Data!$A$4:$X$2000,Data!$Q$2,FALSE)+VLOOKUP($R160,Data!$A$4:$X$2000,Data!$O$2,FALSE))</f>
        <v>54970.94</v>
      </c>
      <c r="L160" s="10">
        <f t="shared" si="4"/>
        <v>145029.06</v>
      </c>
      <c r="M160" s="6">
        <f t="shared" si="5"/>
        <v>0.27489999999999998</v>
      </c>
      <c r="R160">
        <f>IF((MAX($R$4:R159)+1)&gt;Data!$A$1,"",MAX($R$4:R159)+1)</f>
        <v>156</v>
      </c>
    </row>
    <row r="161" spans="1:18" x14ac:dyDescent="0.2">
      <c r="A161" s="11">
        <f>IF(L161="","",RANK(L161,$L$5:$L$500)+COUNTIF($L$3:L160,L161))</f>
        <v>9</v>
      </c>
      <c r="B161" t="str">
        <f>IF(R161="","",VLOOKUP($R161,Data!$A$4:$X$2000,Data!$E$2,FALSE))</f>
        <v>A</v>
      </c>
      <c r="C161" t="str">
        <f>IF(R161="","",VLOOKUP($R161,Data!$A$4:$X$2000,Data!$F$2,FALSE))</f>
        <v>GENERAL FUND</v>
      </c>
      <c r="D161" t="str">
        <f>IF(R161="","",VLOOKUP($R161,Data!$A$4:$X$2000,Data!$G$2,FALSE))</f>
        <v>6140</v>
      </c>
      <c r="E161" t="str">
        <f>IF(R161="","",VLOOKUP($R161,Data!$A$4:$X$2000,Data!$H$2,FALSE))</f>
        <v>SAFETY NET PROGRAM</v>
      </c>
      <c r="F161" t="str">
        <f>IF(R161="","",VLOOKUP($R161,Data!$A$4:$X$2000,Data!$I$2,FALSE))</f>
        <v>4000</v>
      </c>
      <c r="G161" t="str">
        <f>IF(R161="","",VLOOKUP($R161,Data!$A$4:$X$2000,Data!$J$2,FALSE))</f>
        <v>CONTRACTUAL EXPENSES</v>
      </c>
      <c r="H161" t="str">
        <f>IF(R161="","",VLOOKUP($R161,Data!$A$4:$X$2000,Data!$K$2,FALSE))</f>
        <v>4646</v>
      </c>
      <c r="I161" t="str">
        <f>IF(R161="","",VLOOKUP($R161,Data!$A$4:$X$2000,Data!$L$2,FALSE))</f>
        <v>SAFETY NET PROGRAM</v>
      </c>
      <c r="J161" s="10">
        <f>IF(R161="","",VLOOKUP($R161,Data!$A$4:$X$2000,Data!$M$2,FALSE))</f>
        <v>750000</v>
      </c>
      <c r="K161" s="10">
        <f>IF(R161="","",VLOOKUP($R161,Data!$A$4:$X$2000,Data!$Q$2,FALSE)+VLOOKUP($R161,Data!$A$4:$X$2000,Data!$O$2,FALSE))</f>
        <v>581508.28</v>
      </c>
      <c r="L161" s="10">
        <f t="shared" si="4"/>
        <v>168491.71999999997</v>
      </c>
      <c r="M161" s="6">
        <f t="shared" si="5"/>
        <v>0.77529999999999999</v>
      </c>
      <c r="R161">
        <f>IF((MAX($R$4:R160)+1)&gt;Data!$A$1,"",MAX($R$4:R160)+1)</f>
        <v>157</v>
      </c>
    </row>
    <row r="162" spans="1:18" x14ac:dyDescent="0.2">
      <c r="A162" s="11">
        <f>IF(L162="","",RANK(L162,$L$5:$L$500)+COUNTIF($L$3:L161,L162))</f>
        <v>168</v>
      </c>
      <c r="B162" t="str">
        <f>IF(R162="","",VLOOKUP($R162,Data!$A$4:$X$2000,Data!$E$2,FALSE))</f>
        <v>A</v>
      </c>
      <c r="C162" t="str">
        <f>IF(R162="","",VLOOKUP($R162,Data!$A$4:$X$2000,Data!$F$2,FALSE))</f>
        <v>GENERAL FUND</v>
      </c>
      <c r="D162" t="str">
        <f>IF(R162="","",VLOOKUP($R162,Data!$A$4:$X$2000,Data!$G$2,FALSE))</f>
        <v>6142</v>
      </c>
      <c r="E162" t="str">
        <f>IF(R162="","",VLOOKUP($R162,Data!$A$4:$X$2000,Data!$H$2,FALSE))</f>
        <v>EMERGENCY ASSISTANCE-ADULTS</v>
      </c>
      <c r="F162" t="str">
        <f>IF(R162="","",VLOOKUP($R162,Data!$A$4:$X$2000,Data!$I$2,FALSE))</f>
        <v>4000</v>
      </c>
      <c r="G162" t="str">
        <f>IF(R162="","",VLOOKUP($R162,Data!$A$4:$X$2000,Data!$J$2,FALSE))</f>
        <v>CONTRACTUAL EXPENSES</v>
      </c>
      <c r="H162" t="str">
        <f>IF(R162="","",VLOOKUP($R162,Data!$A$4:$X$2000,Data!$K$2,FALSE))</f>
        <v>4639</v>
      </c>
      <c r="I162" t="str">
        <f>IF(R162="","",VLOOKUP($R162,Data!$A$4:$X$2000,Data!$L$2,FALSE))</f>
        <v>EMERGENCY ASSISTANCE</v>
      </c>
      <c r="J162" s="10">
        <f>IF(R162="","",VLOOKUP($R162,Data!$A$4:$X$2000,Data!$M$2,FALSE))</f>
        <v>75000</v>
      </c>
      <c r="K162" s="10">
        <f>IF(R162="","",VLOOKUP($R162,Data!$A$4:$X$2000,Data!$Q$2,FALSE)+VLOOKUP($R162,Data!$A$4:$X$2000,Data!$O$2,FALSE))</f>
        <v>126715.87</v>
      </c>
      <c r="L162" s="10">
        <f t="shared" si="4"/>
        <v>-51715.869999999995</v>
      </c>
      <c r="M162" s="6">
        <f t="shared" si="5"/>
        <v>1.6895</v>
      </c>
      <c r="R162">
        <f>IF((MAX($R$4:R161)+1)&gt;Data!$A$1,"",MAX($R$4:R161)+1)</f>
        <v>158</v>
      </c>
    </row>
    <row r="163" spans="1:18" x14ac:dyDescent="0.2">
      <c r="A163" s="11">
        <f>IF(L163="","",RANK(L163,$L$5:$L$500)+COUNTIF($L$3:L162,L163))</f>
        <v>139</v>
      </c>
      <c r="B163" t="str">
        <f>IF(R163="","",VLOOKUP($R163,Data!$A$4:$X$2000,Data!$E$2,FALSE))</f>
        <v>A</v>
      </c>
      <c r="C163" t="str">
        <f>IF(R163="","",VLOOKUP($R163,Data!$A$4:$X$2000,Data!$F$2,FALSE))</f>
        <v>GENERAL FUND</v>
      </c>
      <c r="D163" t="str">
        <f>IF(R163="","",VLOOKUP($R163,Data!$A$4:$X$2000,Data!$G$2,FALSE))</f>
        <v>6410</v>
      </c>
      <c r="E163" t="str">
        <f>IF(R163="","",VLOOKUP($R163,Data!$A$4:$X$2000,Data!$H$2,FALSE))</f>
        <v>PUBLICITY</v>
      </c>
      <c r="F163" t="str">
        <f>IF(R163="","",VLOOKUP($R163,Data!$A$4:$X$2000,Data!$I$2,FALSE))</f>
        <v>4000</v>
      </c>
      <c r="G163" t="str">
        <f>IF(R163="","",VLOOKUP($R163,Data!$A$4:$X$2000,Data!$J$2,FALSE))</f>
        <v>CONTRACTUAL EXPENSES</v>
      </c>
      <c r="H163" t="str">
        <f>IF(R163="","",VLOOKUP($R163,Data!$A$4:$X$2000,Data!$K$2,FALSE))</f>
        <v>4610</v>
      </c>
      <c r="I163" t="str">
        <f>IF(R163="","",VLOOKUP($R163,Data!$A$4:$X$2000,Data!$L$2,FALSE))</f>
        <v>TOURISM AGENCY CONTRACT</v>
      </c>
      <c r="J163" s="10">
        <f>IF(R163="","",VLOOKUP($R163,Data!$A$4:$X$2000,Data!$M$2,FALSE))</f>
        <v>122850</v>
      </c>
      <c r="K163" s="10">
        <f>IF(R163="","",VLOOKUP($R163,Data!$A$4:$X$2000,Data!$Q$2,FALSE)+VLOOKUP($R163,Data!$A$4:$X$2000,Data!$O$2,FALSE))</f>
        <v>138776</v>
      </c>
      <c r="L163" s="10">
        <f t="shared" si="4"/>
        <v>-15926</v>
      </c>
      <c r="M163" s="6">
        <f t="shared" si="5"/>
        <v>1.1295999999999999</v>
      </c>
      <c r="R163">
        <f>IF((MAX($R$4:R162)+1)&gt;Data!$A$1,"",MAX($R$4:R162)+1)</f>
        <v>159</v>
      </c>
    </row>
    <row r="164" spans="1:18" x14ac:dyDescent="0.2">
      <c r="A164" s="11">
        <f>IF(L164="","",RANK(L164,$L$5:$L$500)+COUNTIF($L$3:L163,L164))</f>
        <v>157</v>
      </c>
      <c r="B164" t="str">
        <f>IF(R164="","",VLOOKUP($R164,Data!$A$4:$X$2000,Data!$E$2,FALSE))</f>
        <v>A</v>
      </c>
      <c r="C164" t="str">
        <f>IF(R164="","",VLOOKUP($R164,Data!$A$4:$X$2000,Data!$F$2,FALSE))</f>
        <v>GENERAL FUND</v>
      </c>
      <c r="D164" t="str">
        <f>IF(R164="","",VLOOKUP($R164,Data!$A$4:$X$2000,Data!$G$2,FALSE))</f>
        <v>6420</v>
      </c>
      <c r="E164" t="str">
        <f>IF(R164="","",VLOOKUP($R164,Data!$A$4:$X$2000,Data!$H$2,FALSE))</f>
        <v>ECONOMIC DEVELOPMENT</v>
      </c>
      <c r="F164" t="str">
        <f>IF(R164="","",VLOOKUP($R164,Data!$A$4:$X$2000,Data!$I$2,FALSE))</f>
        <v>4000</v>
      </c>
      <c r="G164" t="str">
        <f>IF(R164="","",VLOOKUP($R164,Data!$A$4:$X$2000,Data!$J$2,FALSE))</f>
        <v>CONTRACTUAL EXPENSES</v>
      </c>
      <c r="H164" t="str">
        <f>IF(R164="","",VLOOKUP($R164,Data!$A$4:$X$2000,Data!$K$2,FALSE))</f>
        <v>4238</v>
      </c>
      <c r="I164" t="str">
        <f>IF(R164="","",VLOOKUP($R164,Data!$A$4:$X$2000,Data!$L$2,FALSE))</f>
        <v>ECONOMIC DEV PLAN</v>
      </c>
      <c r="J164" s="10">
        <f>IF(R164="","",VLOOKUP($R164,Data!$A$4:$X$2000,Data!$M$2,FALSE))</f>
        <v>67000</v>
      </c>
      <c r="K164" s="10">
        <f>IF(R164="","",VLOOKUP($R164,Data!$A$4:$X$2000,Data!$Q$2,FALSE)+VLOOKUP($R164,Data!$A$4:$X$2000,Data!$O$2,FALSE))</f>
        <v>91669.57</v>
      </c>
      <c r="L164" s="10">
        <f t="shared" si="4"/>
        <v>-24669.570000000007</v>
      </c>
      <c r="M164" s="6">
        <f t="shared" si="5"/>
        <v>1.3682000000000001</v>
      </c>
      <c r="R164">
        <f>IF((MAX($R$4:R163)+1)&gt;Data!$A$1,"",MAX($R$4:R163)+1)</f>
        <v>160</v>
      </c>
    </row>
    <row r="165" spans="1:18" x14ac:dyDescent="0.2">
      <c r="A165" s="11">
        <f>IF(L165="","",RANK(L165,$L$5:$L$500)+COUNTIF($L$3:L164,L165))</f>
        <v>53</v>
      </c>
      <c r="B165" t="str">
        <f>IF(R165="","",VLOOKUP($R165,Data!$A$4:$X$2000,Data!$E$2,FALSE))</f>
        <v>A</v>
      </c>
      <c r="C165" t="str">
        <f>IF(R165="","",VLOOKUP($R165,Data!$A$4:$X$2000,Data!$F$2,FALSE))</f>
        <v>GENERAL FUND</v>
      </c>
      <c r="D165" t="str">
        <f>IF(R165="","",VLOOKUP($R165,Data!$A$4:$X$2000,Data!$G$2,FALSE))</f>
        <v>6420</v>
      </c>
      <c r="E165" t="str">
        <f>IF(R165="","",VLOOKUP($R165,Data!$A$4:$X$2000,Data!$H$2,FALSE))</f>
        <v>ECONOMIC DEVELOPMENT</v>
      </c>
      <c r="F165" t="str">
        <f>IF(R165="","",VLOOKUP($R165,Data!$A$4:$X$2000,Data!$I$2,FALSE))</f>
        <v>4000</v>
      </c>
      <c r="G165" t="str">
        <f>IF(R165="","",VLOOKUP($R165,Data!$A$4:$X$2000,Data!$J$2,FALSE))</f>
        <v>CONTRACTUAL EXPENSES</v>
      </c>
      <c r="H165" t="str">
        <f>IF(R165="","",VLOOKUP($R165,Data!$A$4:$X$2000,Data!$K$2,FALSE))</f>
        <v>4259</v>
      </c>
      <c r="I165" t="str">
        <f>IF(R165="","",VLOOKUP($R165,Data!$A$4:$X$2000,Data!$L$2,FALSE))</f>
        <v>GRANT CONSULTANT</v>
      </c>
      <c r="J165" s="10">
        <f>IF(R165="","",VLOOKUP($R165,Data!$A$4:$X$2000,Data!$M$2,FALSE))</f>
        <v>30000</v>
      </c>
      <c r="K165" s="10">
        <f>IF(R165="","",VLOOKUP($R165,Data!$A$4:$X$2000,Data!$Q$2,FALSE)+VLOOKUP($R165,Data!$A$4:$X$2000,Data!$O$2,FALSE))</f>
        <v>10000</v>
      </c>
      <c r="L165" s="10">
        <f t="shared" si="4"/>
        <v>20000</v>
      </c>
      <c r="M165" s="6">
        <f t="shared" si="5"/>
        <v>0.33329999999999999</v>
      </c>
      <c r="R165">
        <f>IF((MAX($R$4:R164)+1)&gt;Data!$A$1,"",MAX($R$4:R164)+1)</f>
        <v>161</v>
      </c>
    </row>
    <row r="166" spans="1:18" x14ac:dyDescent="0.2">
      <c r="A166" s="11">
        <f>IF(L166="","",RANK(L166,$L$5:$L$500)+COUNTIF($L$3:L165,L166))</f>
        <v>161</v>
      </c>
      <c r="B166" t="str">
        <f>IF(R166="","",VLOOKUP($R166,Data!$A$4:$X$2000,Data!$E$2,FALSE))</f>
        <v>A</v>
      </c>
      <c r="C166" t="str">
        <f>IF(R166="","",VLOOKUP($R166,Data!$A$4:$X$2000,Data!$F$2,FALSE))</f>
        <v>GENERAL FUND</v>
      </c>
      <c r="D166" t="str">
        <f>IF(R166="","",VLOOKUP($R166,Data!$A$4:$X$2000,Data!$G$2,FALSE))</f>
        <v>6510</v>
      </c>
      <c r="E166" t="str">
        <f>IF(R166="","",VLOOKUP($R166,Data!$A$4:$X$2000,Data!$H$2,FALSE))</f>
        <v>VETERANS SERVICES</v>
      </c>
      <c r="F166" t="str">
        <f>IF(R166="","",VLOOKUP($R166,Data!$A$4:$X$2000,Data!$I$2,FALSE))</f>
        <v>1000</v>
      </c>
      <c r="G166" t="str">
        <f>IF(R166="","",VLOOKUP($R166,Data!$A$4:$X$2000,Data!$J$2,FALSE))</f>
        <v>PERSONAL SERVICES</v>
      </c>
      <c r="H166" t="str">
        <f>IF(R166="","",VLOOKUP($R166,Data!$A$4:$X$2000,Data!$K$2,FALSE))</f>
        <v>1001</v>
      </c>
      <c r="I166" t="str">
        <f>IF(R166="","",VLOOKUP($R166,Data!$A$4:$X$2000,Data!$L$2,FALSE))</f>
        <v>VETERANS SERVICES DIRECTOR</v>
      </c>
      <c r="J166" s="10">
        <f>IF(R166="","",VLOOKUP($R166,Data!$A$4:$X$2000,Data!$M$2,FALSE))</f>
        <v>0</v>
      </c>
      <c r="K166" s="10">
        <f>IF(R166="","",VLOOKUP($R166,Data!$A$4:$X$2000,Data!$Q$2,FALSE)+VLOOKUP($R166,Data!$A$4:$X$2000,Data!$O$2,FALSE))</f>
        <v>30684.62</v>
      </c>
      <c r="L166" s="10">
        <f t="shared" si="4"/>
        <v>-30684.62</v>
      </c>
      <c r="M166" s="6">
        <f t="shared" si="5"/>
        <v>0</v>
      </c>
      <c r="R166">
        <f>IF((MAX($R$4:R165)+1)&gt;Data!$A$1,"",MAX($R$4:R165)+1)</f>
        <v>162</v>
      </c>
    </row>
    <row r="167" spans="1:18" x14ac:dyDescent="0.2">
      <c r="A167" s="11">
        <f>IF(L167="","",RANK(L167,$L$5:$L$500)+COUNTIF($L$3:L166,L167))</f>
        <v>88</v>
      </c>
      <c r="B167" t="str">
        <f>IF(R167="","",VLOOKUP($R167,Data!$A$4:$X$2000,Data!$E$2,FALSE))</f>
        <v>A</v>
      </c>
      <c r="C167" t="str">
        <f>IF(R167="","",VLOOKUP($R167,Data!$A$4:$X$2000,Data!$F$2,FALSE))</f>
        <v>GENERAL FUND</v>
      </c>
      <c r="D167" t="str">
        <f>IF(R167="","",VLOOKUP($R167,Data!$A$4:$X$2000,Data!$G$2,FALSE))</f>
        <v>6510</v>
      </c>
      <c r="E167" t="str">
        <f>IF(R167="","",VLOOKUP($R167,Data!$A$4:$X$2000,Data!$H$2,FALSE))</f>
        <v>VETERANS SERVICES</v>
      </c>
      <c r="F167" t="str">
        <f>IF(R167="","",VLOOKUP($R167,Data!$A$4:$X$2000,Data!$I$2,FALSE))</f>
        <v>1000</v>
      </c>
      <c r="G167" t="str">
        <f>IF(R167="","",VLOOKUP($R167,Data!$A$4:$X$2000,Data!$J$2,FALSE))</f>
        <v>PERSONAL SERVICES</v>
      </c>
      <c r="H167" t="str">
        <f>IF(R167="","",VLOOKUP($R167,Data!$A$4:$X$2000,Data!$K$2,FALSE))</f>
        <v>1801</v>
      </c>
      <c r="I167" t="str">
        <f>IF(R167="","",VLOOKUP($R167,Data!$A$4:$X$2000,Data!$L$2,FALSE))</f>
        <v>SERVICE OFFICER P/T</v>
      </c>
      <c r="J167" s="10">
        <f>IF(R167="","",VLOOKUP($R167,Data!$A$4:$X$2000,Data!$M$2,FALSE))</f>
        <v>19380</v>
      </c>
      <c r="K167" s="10">
        <f>IF(R167="","",VLOOKUP($R167,Data!$A$4:$X$2000,Data!$Q$2,FALSE)+VLOOKUP($R167,Data!$A$4:$X$2000,Data!$O$2,FALSE))</f>
        <v>7425.3</v>
      </c>
      <c r="L167" s="10">
        <f t="shared" si="4"/>
        <v>11954.7</v>
      </c>
      <c r="M167" s="6">
        <f t="shared" si="5"/>
        <v>0.3831</v>
      </c>
      <c r="R167">
        <f>IF((MAX($R$4:R166)+1)&gt;Data!$A$1,"",MAX($R$4:R166)+1)</f>
        <v>163</v>
      </c>
    </row>
    <row r="168" spans="1:18" x14ac:dyDescent="0.2">
      <c r="A168" s="11">
        <f>IF(L168="","",RANK(L168,$L$5:$L$500)+COUNTIF($L$3:L167,L168))</f>
        <v>103</v>
      </c>
      <c r="B168" t="str">
        <f>IF(R168="","",VLOOKUP($R168,Data!$A$4:$X$2000,Data!$E$2,FALSE))</f>
        <v>A</v>
      </c>
      <c r="C168" t="str">
        <f>IF(R168="","",VLOOKUP($R168,Data!$A$4:$X$2000,Data!$F$2,FALSE))</f>
        <v>GENERAL FUND</v>
      </c>
      <c r="D168" t="str">
        <f>IF(R168="","",VLOOKUP($R168,Data!$A$4:$X$2000,Data!$G$2,FALSE))</f>
        <v>6772</v>
      </c>
      <c r="E168" t="str">
        <f>IF(R168="","",VLOOKUP($R168,Data!$A$4:$X$2000,Data!$H$2,FALSE))</f>
        <v>OFFICE FOR THE AGING</v>
      </c>
      <c r="F168" t="str">
        <f>IF(R168="","",VLOOKUP($R168,Data!$A$4:$X$2000,Data!$I$2,FALSE))</f>
        <v>1000</v>
      </c>
      <c r="G168" t="str">
        <f>IF(R168="","",VLOOKUP($R168,Data!$A$4:$X$2000,Data!$J$2,FALSE))</f>
        <v>PERSONAL SERVICES</v>
      </c>
      <c r="H168" t="str">
        <f>IF(R168="","",VLOOKUP($R168,Data!$A$4:$X$2000,Data!$K$2,FALSE))</f>
        <v>1013</v>
      </c>
      <c r="I168" t="str">
        <f>IF(R168="","",VLOOKUP($R168,Data!$A$4:$X$2000,Data!$L$2,FALSE))</f>
        <v>AGING SERVICES SPEC. II  G13</v>
      </c>
      <c r="J168" s="10">
        <f>IF(R168="","",VLOOKUP($R168,Data!$A$4:$X$2000,Data!$M$2,FALSE))</f>
        <v>45425</v>
      </c>
      <c r="K168" s="10">
        <f>IF(R168="","",VLOOKUP($R168,Data!$A$4:$X$2000,Data!$Q$2,FALSE)+VLOOKUP($R168,Data!$A$4:$X$2000,Data!$O$2,FALSE))</f>
        <v>34630.949999999997</v>
      </c>
      <c r="L168" s="10">
        <f t="shared" si="4"/>
        <v>10794.050000000003</v>
      </c>
      <c r="M168" s="6">
        <f t="shared" si="5"/>
        <v>0.76239999999999997</v>
      </c>
      <c r="R168">
        <f>IF((MAX($R$4:R167)+1)&gt;Data!$A$1,"",MAX($R$4:R167)+1)</f>
        <v>164</v>
      </c>
    </row>
    <row r="169" spans="1:18" x14ac:dyDescent="0.2">
      <c r="A169" s="11">
        <f>IF(L169="","",RANK(L169,$L$5:$L$500)+COUNTIF($L$3:L168,L169))</f>
        <v>122</v>
      </c>
      <c r="B169" t="str">
        <f>IF(R169="","",VLOOKUP($R169,Data!$A$4:$X$2000,Data!$E$2,FALSE))</f>
        <v>A</v>
      </c>
      <c r="C169" t="str">
        <f>IF(R169="","",VLOOKUP($R169,Data!$A$4:$X$2000,Data!$F$2,FALSE))</f>
        <v>GENERAL FUND</v>
      </c>
      <c r="D169" t="str">
        <f>IF(R169="","",VLOOKUP($R169,Data!$A$4:$X$2000,Data!$G$2,FALSE))</f>
        <v>6772</v>
      </c>
      <c r="E169" t="str">
        <f>IF(R169="","",VLOOKUP($R169,Data!$A$4:$X$2000,Data!$H$2,FALSE))</f>
        <v>OFFICE FOR THE AGING</v>
      </c>
      <c r="F169" t="str">
        <f>IF(R169="","",VLOOKUP($R169,Data!$A$4:$X$2000,Data!$I$2,FALSE))</f>
        <v>1000</v>
      </c>
      <c r="G169" t="str">
        <f>IF(R169="","",VLOOKUP($R169,Data!$A$4:$X$2000,Data!$J$2,FALSE))</f>
        <v>PERSONAL SERVICES</v>
      </c>
      <c r="H169" t="str">
        <f>IF(R169="","",VLOOKUP($R169,Data!$A$4:$X$2000,Data!$K$2,FALSE))</f>
        <v>1017</v>
      </c>
      <c r="I169" t="str">
        <f>IF(R169="","",VLOOKUP($R169,Data!$A$4:$X$2000,Data!$L$2,FALSE))</f>
        <v>BUSINESS MANAGER-1 G13</v>
      </c>
      <c r="J169" s="10">
        <f>IF(R169="","",VLOOKUP($R169,Data!$A$4:$X$2000,Data!$M$2,FALSE))</f>
        <v>25995</v>
      </c>
      <c r="K169" s="10">
        <f>IF(R169="","",VLOOKUP($R169,Data!$A$4:$X$2000,Data!$Q$2,FALSE)+VLOOKUP($R169,Data!$A$4:$X$2000,Data!$O$2,FALSE))</f>
        <v>36850.519999999997</v>
      </c>
      <c r="L169" s="10">
        <f t="shared" si="4"/>
        <v>-10855.519999999997</v>
      </c>
      <c r="M169" s="6">
        <f t="shared" si="5"/>
        <v>1.4176</v>
      </c>
      <c r="R169">
        <f>IF((MAX($R$4:R168)+1)&gt;Data!$A$1,"",MAX($R$4:R168)+1)</f>
        <v>165</v>
      </c>
    </row>
    <row r="170" spans="1:18" x14ac:dyDescent="0.2">
      <c r="A170" s="11">
        <f>IF(L170="","",RANK(L170,$L$5:$L$500)+COUNTIF($L$3:L169,L170))</f>
        <v>114</v>
      </c>
      <c r="B170" t="str">
        <f>IF(R170="","",VLOOKUP($R170,Data!$A$4:$X$2000,Data!$E$2,FALSE))</f>
        <v>A</v>
      </c>
      <c r="C170" t="str">
        <f>IF(R170="","",VLOOKUP($R170,Data!$A$4:$X$2000,Data!$F$2,FALSE))</f>
        <v>GENERAL FUND</v>
      </c>
      <c r="D170" t="str">
        <f>IF(R170="","",VLOOKUP($R170,Data!$A$4:$X$2000,Data!$G$2,FALSE))</f>
        <v>6772</v>
      </c>
      <c r="E170" t="str">
        <f>IF(R170="","",VLOOKUP($R170,Data!$A$4:$X$2000,Data!$H$2,FALSE))</f>
        <v>OFFICE FOR THE AGING</v>
      </c>
      <c r="F170" t="str">
        <f>IF(R170="","",VLOOKUP($R170,Data!$A$4:$X$2000,Data!$I$2,FALSE))</f>
        <v>1000</v>
      </c>
      <c r="G170" t="str">
        <f>IF(R170="","",VLOOKUP($R170,Data!$A$4:$X$2000,Data!$J$2,FALSE))</f>
        <v>PERSONAL SERVICES</v>
      </c>
      <c r="H170" t="str">
        <f>IF(R170="","",VLOOKUP($R170,Data!$A$4:$X$2000,Data!$K$2,FALSE))</f>
        <v>1804</v>
      </c>
      <c r="I170" t="str">
        <f>IF(R170="","",VLOOKUP($R170,Data!$A$4:$X$2000,Data!$L$2,FALSE))</f>
        <v>AGING SERV SPEC II PT G13</v>
      </c>
      <c r="J170" s="10">
        <f>IF(R170="","",VLOOKUP($R170,Data!$A$4:$X$2000,Data!$M$2,FALSE))</f>
        <v>14386</v>
      </c>
      <c r="K170" s="10">
        <f>IF(R170="","",VLOOKUP($R170,Data!$A$4:$X$2000,Data!$Q$2,FALSE)+VLOOKUP($R170,Data!$A$4:$X$2000,Data!$O$2,FALSE))</f>
        <v>4292.09</v>
      </c>
      <c r="L170" s="10">
        <f t="shared" si="4"/>
        <v>10093.91</v>
      </c>
      <c r="M170" s="6">
        <f t="shared" si="5"/>
        <v>0.2984</v>
      </c>
      <c r="R170">
        <f>IF((MAX($R$4:R169)+1)&gt;Data!$A$1,"",MAX($R$4:R169)+1)</f>
        <v>166</v>
      </c>
    </row>
    <row r="171" spans="1:18" x14ac:dyDescent="0.2">
      <c r="A171" s="11">
        <f>IF(L171="","",RANK(L171,$L$5:$L$500)+COUNTIF($L$3:L170,L171))</f>
        <v>165</v>
      </c>
      <c r="B171" t="str">
        <f>IF(R171="","",VLOOKUP($R171,Data!$A$4:$X$2000,Data!$E$2,FALSE))</f>
        <v>A</v>
      </c>
      <c r="C171" t="str">
        <f>IF(R171="","",VLOOKUP($R171,Data!$A$4:$X$2000,Data!$F$2,FALSE))</f>
        <v>GENERAL FUND</v>
      </c>
      <c r="D171" t="str">
        <f>IF(R171="","",VLOOKUP($R171,Data!$A$4:$X$2000,Data!$G$2,FALSE))</f>
        <v>6772</v>
      </c>
      <c r="E171" t="str">
        <f>IF(R171="","",VLOOKUP($R171,Data!$A$4:$X$2000,Data!$H$2,FALSE))</f>
        <v>OFFICE FOR THE AGING</v>
      </c>
      <c r="F171" t="str">
        <f>IF(R171="","",VLOOKUP($R171,Data!$A$4:$X$2000,Data!$I$2,FALSE))</f>
        <v>2000</v>
      </c>
      <c r="G171" t="str">
        <f>IF(R171="","",VLOOKUP($R171,Data!$A$4:$X$2000,Data!$J$2,FALSE))</f>
        <v>EQUIPMENT</v>
      </c>
      <c r="H171" t="str">
        <f>IF(R171="","",VLOOKUP($R171,Data!$A$4:$X$2000,Data!$K$2,FALSE))</f>
        <v>2401</v>
      </c>
      <c r="I171" t="str">
        <f>IF(R171="","",VLOOKUP($R171,Data!$A$4:$X$2000,Data!$L$2,FALSE))</f>
        <v>VEHICLE</v>
      </c>
      <c r="J171" s="10">
        <f>IF(R171="","",VLOOKUP($R171,Data!$A$4:$X$2000,Data!$M$2,FALSE))</f>
        <v>24500</v>
      </c>
      <c r="K171" s="10">
        <f>IF(R171="","",VLOOKUP($R171,Data!$A$4:$X$2000,Data!$Q$2,FALSE)+VLOOKUP($R171,Data!$A$4:$X$2000,Data!$O$2,FALSE))</f>
        <v>70567.5</v>
      </c>
      <c r="L171" s="10">
        <f t="shared" si="4"/>
        <v>-46067.5</v>
      </c>
      <c r="M171" s="6">
        <f t="shared" si="5"/>
        <v>2.8803000000000001</v>
      </c>
      <c r="R171">
        <f>IF((MAX($R$4:R170)+1)&gt;Data!$A$1,"",MAX($R$4:R170)+1)</f>
        <v>167</v>
      </c>
    </row>
    <row r="172" spans="1:18" x14ac:dyDescent="0.2">
      <c r="A172" s="11">
        <f>IF(L172="","",RANK(L172,$L$5:$L$500)+COUNTIF($L$3:L171,L172))</f>
        <v>62</v>
      </c>
      <c r="B172" t="str">
        <f>IF(R172="","",VLOOKUP($R172,Data!$A$4:$X$2000,Data!$E$2,FALSE))</f>
        <v>A</v>
      </c>
      <c r="C172" t="str">
        <f>IF(R172="","",VLOOKUP($R172,Data!$A$4:$X$2000,Data!$F$2,FALSE))</f>
        <v>GENERAL FUND</v>
      </c>
      <c r="D172" t="str">
        <f>IF(R172="","",VLOOKUP($R172,Data!$A$4:$X$2000,Data!$G$2,FALSE))</f>
        <v>6772</v>
      </c>
      <c r="E172" t="str">
        <f>IF(R172="","",VLOOKUP($R172,Data!$A$4:$X$2000,Data!$H$2,FALSE))</f>
        <v>OFFICE FOR THE AGING</v>
      </c>
      <c r="F172" t="str">
        <f>IF(R172="","",VLOOKUP($R172,Data!$A$4:$X$2000,Data!$I$2,FALSE))</f>
        <v>4000</v>
      </c>
      <c r="G172" t="str">
        <f>IF(R172="","",VLOOKUP($R172,Data!$A$4:$X$2000,Data!$J$2,FALSE))</f>
        <v>CONTRACTUAL EXPENSES</v>
      </c>
      <c r="H172" t="str">
        <f>IF(R172="","",VLOOKUP($R172,Data!$A$4:$X$2000,Data!$K$2,FALSE))</f>
        <v>4238</v>
      </c>
      <c r="I172" t="str">
        <f>IF(R172="","",VLOOKUP($R172,Data!$A$4:$X$2000,Data!$L$2,FALSE))</f>
        <v>SR COUNCIL CONTRACT</v>
      </c>
      <c r="J172" s="10">
        <f>IF(R172="","",VLOOKUP($R172,Data!$A$4:$X$2000,Data!$M$2,FALSE))</f>
        <v>223078</v>
      </c>
      <c r="K172" s="10">
        <f>IF(R172="","",VLOOKUP($R172,Data!$A$4:$X$2000,Data!$Q$2,FALSE)+VLOOKUP($R172,Data!$A$4:$X$2000,Data!$O$2,FALSE))</f>
        <v>206012.95</v>
      </c>
      <c r="L172" s="10">
        <f t="shared" si="4"/>
        <v>17065.049999999988</v>
      </c>
      <c r="M172" s="6">
        <f t="shared" si="5"/>
        <v>0.92349999999999999</v>
      </c>
      <c r="R172">
        <f>IF((MAX($R$4:R171)+1)&gt;Data!$A$1,"",MAX($R$4:R171)+1)</f>
        <v>168</v>
      </c>
    </row>
    <row r="173" spans="1:18" x14ac:dyDescent="0.2">
      <c r="A173" s="11">
        <f>IF(L173="","",RANK(L173,$L$5:$L$500)+COUNTIF($L$3:L172,L173))</f>
        <v>69</v>
      </c>
      <c r="B173" t="str">
        <f>IF(R173="","",VLOOKUP($R173,Data!$A$4:$X$2000,Data!$E$2,FALSE))</f>
        <v>A</v>
      </c>
      <c r="C173" t="str">
        <f>IF(R173="","",VLOOKUP($R173,Data!$A$4:$X$2000,Data!$F$2,FALSE))</f>
        <v>GENERAL FUND</v>
      </c>
      <c r="D173" t="str">
        <f>IF(R173="","",VLOOKUP($R173,Data!$A$4:$X$2000,Data!$G$2,FALSE))</f>
        <v>6772</v>
      </c>
      <c r="E173" t="str">
        <f>IF(R173="","",VLOOKUP($R173,Data!$A$4:$X$2000,Data!$H$2,FALSE))</f>
        <v>OFFICE FOR THE AGING</v>
      </c>
      <c r="F173" t="str">
        <f>IF(R173="","",VLOOKUP($R173,Data!$A$4:$X$2000,Data!$I$2,FALSE))</f>
        <v>4000</v>
      </c>
      <c r="G173" t="str">
        <f>IF(R173="","",VLOOKUP($R173,Data!$A$4:$X$2000,Data!$J$2,FALSE))</f>
        <v>CONTRACTUAL EXPENSES</v>
      </c>
      <c r="H173" t="str">
        <f>IF(R173="","",VLOOKUP($R173,Data!$A$4:$X$2000,Data!$K$2,FALSE))</f>
        <v>4259</v>
      </c>
      <c r="I173" t="str">
        <f>IF(R173="","",VLOOKUP($R173,Data!$A$4:$X$2000,Data!$L$2,FALSE))</f>
        <v>DIETICIAN CONTRACT</v>
      </c>
      <c r="J173" s="10">
        <f>IF(R173="","",VLOOKUP($R173,Data!$A$4:$X$2000,Data!$M$2,FALSE))</f>
        <v>20000</v>
      </c>
      <c r="K173" s="10">
        <f>IF(R173="","",VLOOKUP($R173,Data!$A$4:$X$2000,Data!$Q$2,FALSE)+VLOOKUP($R173,Data!$A$4:$X$2000,Data!$O$2,FALSE))</f>
        <v>4538</v>
      </c>
      <c r="L173" s="10">
        <f t="shared" si="4"/>
        <v>15462</v>
      </c>
      <c r="M173" s="6">
        <f t="shared" si="5"/>
        <v>0.22689999999999999</v>
      </c>
      <c r="R173">
        <f>IF((MAX($R$4:R172)+1)&gt;Data!$A$1,"",MAX($R$4:R172)+1)</f>
        <v>169</v>
      </c>
    </row>
    <row r="174" spans="1:18" x14ac:dyDescent="0.2">
      <c r="A174" s="11">
        <f>IF(L174="","",RANK(L174,$L$5:$L$500)+COUNTIF($L$3:L173,L174))</f>
        <v>129</v>
      </c>
      <c r="B174" t="str">
        <f>IF(R174="","",VLOOKUP($R174,Data!$A$4:$X$2000,Data!$E$2,FALSE))</f>
        <v>A</v>
      </c>
      <c r="C174" t="str">
        <f>IF(R174="","",VLOOKUP($R174,Data!$A$4:$X$2000,Data!$F$2,FALSE))</f>
        <v>GENERAL FUND</v>
      </c>
      <c r="D174" t="str">
        <f>IF(R174="","",VLOOKUP($R174,Data!$A$4:$X$2000,Data!$G$2,FALSE))</f>
        <v>6772</v>
      </c>
      <c r="E174" t="str">
        <f>IF(R174="","",VLOOKUP($R174,Data!$A$4:$X$2000,Data!$H$2,FALSE))</f>
        <v>OFFICE FOR THE AGING</v>
      </c>
      <c r="F174" t="str">
        <f>IF(R174="","",VLOOKUP($R174,Data!$A$4:$X$2000,Data!$I$2,FALSE))</f>
        <v>4000</v>
      </c>
      <c r="G174" t="str">
        <f>IF(R174="","",VLOOKUP($R174,Data!$A$4:$X$2000,Data!$J$2,FALSE))</f>
        <v>CONTRACTUAL EXPENSES</v>
      </c>
      <c r="H174" t="str">
        <f>IF(R174="","",VLOOKUP($R174,Data!$A$4:$X$2000,Data!$K$2,FALSE))</f>
        <v>4301</v>
      </c>
      <c r="I174" t="str">
        <f>IF(R174="","",VLOOKUP($R174,Data!$A$4:$X$2000,Data!$L$2,FALSE))</f>
        <v>TELEPHONE</v>
      </c>
      <c r="J174" s="10">
        <f>IF(R174="","",VLOOKUP($R174,Data!$A$4:$X$2000,Data!$M$2,FALSE))</f>
        <v>1200</v>
      </c>
      <c r="K174" s="10">
        <f>IF(R174="","",VLOOKUP($R174,Data!$A$4:$X$2000,Data!$Q$2,FALSE)+VLOOKUP($R174,Data!$A$4:$X$2000,Data!$O$2,FALSE))</f>
        <v>14306.73</v>
      </c>
      <c r="L174" s="10">
        <f t="shared" si="4"/>
        <v>-13106.73</v>
      </c>
      <c r="M174" s="6">
        <f t="shared" si="5"/>
        <v>11.9223</v>
      </c>
      <c r="R174">
        <f>IF((MAX($R$4:R173)+1)&gt;Data!$A$1,"",MAX($R$4:R173)+1)</f>
        <v>170</v>
      </c>
    </row>
    <row r="175" spans="1:18" x14ac:dyDescent="0.2">
      <c r="A175" s="11">
        <f>IF(L175="","",RANK(L175,$L$5:$L$500)+COUNTIF($L$3:L174,L175))</f>
        <v>17</v>
      </c>
      <c r="B175" t="str">
        <f>IF(R175="","",VLOOKUP($R175,Data!$A$4:$X$2000,Data!$E$2,FALSE))</f>
        <v>A</v>
      </c>
      <c r="C175" t="str">
        <f>IF(R175="","",VLOOKUP($R175,Data!$A$4:$X$2000,Data!$F$2,FALSE))</f>
        <v>GENERAL FUND</v>
      </c>
      <c r="D175" t="str">
        <f>IF(R175="","",VLOOKUP($R175,Data!$A$4:$X$2000,Data!$G$2,FALSE))</f>
        <v>8020</v>
      </c>
      <c r="E175" t="str">
        <f>IF(R175="","",VLOOKUP($R175,Data!$A$4:$X$2000,Data!$H$2,FALSE))</f>
        <v>PLANNING AND DEVELOPMENT</v>
      </c>
      <c r="F175" t="str">
        <f>IF(R175="","",VLOOKUP($R175,Data!$A$4:$X$2000,Data!$I$2,FALSE))</f>
        <v>4000</v>
      </c>
      <c r="G175" t="str">
        <f>IF(R175="","",VLOOKUP($R175,Data!$A$4:$X$2000,Data!$J$2,FALSE))</f>
        <v>CONTRACTUAL EXPENSES</v>
      </c>
      <c r="H175" t="str">
        <f>IF(R175="","",VLOOKUP($R175,Data!$A$4:$X$2000,Data!$K$2,FALSE))</f>
        <v>4233</v>
      </c>
      <c r="I175" t="str">
        <f>IF(R175="","",VLOOKUP($R175,Data!$A$4:$X$2000,Data!$L$2,FALSE))</f>
        <v>MULTI-USE TRAIL</v>
      </c>
      <c r="J175" s="10">
        <f>IF(R175="","",VLOOKUP($R175,Data!$A$4:$X$2000,Data!$M$2,FALSE))</f>
        <v>98200</v>
      </c>
      <c r="K175" s="10">
        <f>IF(R175="","",VLOOKUP($R175,Data!$A$4:$X$2000,Data!$Q$2,FALSE)+VLOOKUP($R175,Data!$A$4:$X$2000,Data!$O$2,FALSE))</f>
        <v>15745.63</v>
      </c>
      <c r="L175" s="10">
        <f t="shared" si="4"/>
        <v>82454.37</v>
      </c>
      <c r="M175" s="6">
        <f t="shared" si="5"/>
        <v>0.1603</v>
      </c>
      <c r="R175">
        <f>IF((MAX($R$4:R174)+1)&gt;Data!$A$1,"",MAX($R$4:R174)+1)</f>
        <v>171</v>
      </c>
    </row>
    <row r="176" spans="1:18" x14ac:dyDescent="0.2">
      <c r="A176" s="11">
        <f>IF(L176="","",RANK(L176,$L$5:$L$500)+COUNTIF($L$3:L175,L176))</f>
        <v>8</v>
      </c>
      <c r="B176" t="str">
        <f>IF(R176="","",VLOOKUP($R176,Data!$A$4:$X$2000,Data!$E$2,FALSE))</f>
        <v>A</v>
      </c>
      <c r="C176" t="str">
        <f>IF(R176="","",VLOOKUP($R176,Data!$A$4:$X$2000,Data!$F$2,FALSE))</f>
        <v>GENERAL FUND</v>
      </c>
      <c r="D176" t="str">
        <f>IF(R176="","",VLOOKUP($R176,Data!$A$4:$X$2000,Data!$G$2,FALSE))</f>
        <v>8020</v>
      </c>
      <c r="E176" t="str">
        <f>IF(R176="","",VLOOKUP($R176,Data!$A$4:$X$2000,Data!$H$2,FALSE))</f>
        <v>PLANNING AND DEVELOPMENT</v>
      </c>
      <c r="F176" t="str">
        <f>IF(R176="","",VLOOKUP($R176,Data!$A$4:$X$2000,Data!$I$2,FALSE))</f>
        <v>4000</v>
      </c>
      <c r="G176" t="str">
        <f>IF(R176="","",VLOOKUP($R176,Data!$A$4:$X$2000,Data!$J$2,FALSE))</f>
        <v>CONTRACTUAL EXPENSES</v>
      </c>
      <c r="H176" t="str">
        <f>IF(R176="","",VLOOKUP($R176,Data!$A$4:$X$2000,Data!$K$2,FALSE))</f>
        <v>4235</v>
      </c>
      <c r="I176" t="str">
        <f>IF(R176="","",VLOOKUP($R176,Data!$A$4:$X$2000,Data!$L$2,FALSE))</f>
        <v>MICRO-ENTERPRISE PROGRAM</v>
      </c>
      <c r="J176" s="10">
        <f>IF(R176="","",VLOOKUP($R176,Data!$A$4:$X$2000,Data!$M$2,FALSE))</f>
        <v>200000</v>
      </c>
      <c r="K176" s="10">
        <f>IF(R176="","",VLOOKUP($R176,Data!$A$4:$X$2000,Data!$Q$2,FALSE)+VLOOKUP($R176,Data!$A$4:$X$2000,Data!$O$2,FALSE))</f>
        <v>0</v>
      </c>
      <c r="L176" s="10">
        <f t="shared" si="4"/>
        <v>200000</v>
      </c>
      <c r="M176" s="6">
        <f t="shared" si="5"/>
        <v>0</v>
      </c>
      <c r="R176">
        <f>IF((MAX($R$4:R175)+1)&gt;Data!$A$1,"",MAX($R$4:R175)+1)</f>
        <v>172</v>
      </c>
    </row>
    <row r="177" spans="1:18" x14ac:dyDescent="0.2">
      <c r="A177" s="11">
        <f>IF(L177="","",RANK(L177,$L$5:$L$500)+COUNTIF($L$3:L176,L177))</f>
        <v>4</v>
      </c>
      <c r="B177" t="str">
        <f>IF(R177="","",VLOOKUP($R177,Data!$A$4:$X$2000,Data!$E$2,FALSE))</f>
        <v>A</v>
      </c>
      <c r="C177" t="str">
        <f>IF(R177="","",VLOOKUP($R177,Data!$A$4:$X$2000,Data!$F$2,FALSE))</f>
        <v>GENERAL FUND</v>
      </c>
      <c r="D177" t="str">
        <f>IF(R177="","",VLOOKUP($R177,Data!$A$4:$X$2000,Data!$G$2,FALSE))</f>
        <v>8020</v>
      </c>
      <c r="E177" t="str">
        <f>IF(R177="","",VLOOKUP($R177,Data!$A$4:$X$2000,Data!$H$2,FALSE))</f>
        <v>PLANNING AND DEVELOPMENT</v>
      </c>
      <c r="F177" t="str">
        <f>IF(R177="","",VLOOKUP($R177,Data!$A$4:$X$2000,Data!$I$2,FALSE))</f>
        <v>4000</v>
      </c>
      <c r="G177" t="str">
        <f>IF(R177="","",VLOOKUP($R177,Data!$A$4:$X$2000,Data!$J$2,FALSE))</f>
        <v>CONTRACTUAL EXPENSES</v>
      </c>
      <c r="H177" t="str">
        <f>IF(R177="","",VLOOKUP($R177,Data!$A$4:$X$2000,Data!$K$2,FALSE))</f>
        <v>4239</v>
      </c>
      <c r="I177" t="str">
        <f>IF(R177="","",VLOOKUP($R177,Data!$A$4:$X$2000,Data!$L$2,FALSE))</f>
        <v>HOUSING REHABILITATION GRANT</v>
      </c>
      <c r="J177" s="10">
        <f>IF(R177="","",VLOOKUP($R177,Data!$A$4:$X$2000,Data!$M$2,FALSE))</f>
        <v>400000</v>
      </c>
      <c r="K177" s="10">
        <f>IF(R177="","",VLOOKUP($R177,Data!$A$4:$X$2000,Data!$Q$2,FALSE)+VLOOKUP($R177,Data!$A$4:$X$2000,Data!$O$2,FALSE))</f>
        <v>0</v>
      </c>
      <c r="L177" s="10">
        <f t="shared" si="4"/>
        <v>400000</v>
      </c>
      <c r="M177" s="6">
        <f t="shared" si="5"/>
        <v>0</v>
      </c>
      <c r="R177">
        <f>IF((MAX($R$4:R176)+1)&gt;Data!$A$1,"",MAX($R$4:R176)+1)</f>
        <v>173</v>
      </c>
    </row>
    <row r="178" spans="1:18" x14ac:dyDescent="0.2">
      <c r="A178" s="11">
        <f>IF(L178="","",RANK(L178,$L$5:$L$500)+COUNTIF($L$3:L177,L178))</f>
        <v>76</v>
      </c>
      <c r="B178" t="str">
        <f>IF(R178="","",VLOOKUP($R178,Data!$A$4:$X$2000,Data!$E$2,FALSE))</f>
        <v>A</v>
      </c>
      <c r="C178" t="str">
        <f>IF(R178="","",VLOOKUP($R178,Data!$A$4:$X$2000,Data!$F$2,FALSE))</f>
        <v>GENERAL FUND</v>
      </c>
      <c r="D178" t="str">
        <f>IF(R178="","",VLOOKUP($R178,Data!$A$4:$X$2000,Data!$G$2,FALSE))</f>
        <v>8020</v>
      </c>
      <c r="E178" t="str">
        <f>IF(R178="","",VLOOKUP($R178,Data!$A$4:$X$2000,Data!$H$2,FALSE))</f>
        <v>PLANNING AND DEVELOPMENT</v>
      </c>
      <c r="F178" t="str">
        <f>IF(R178="","",VLOOKUP($R178,Data!$A$4:$X$2000,Data!$I$2,FALSE))</f>
        <v>4000</v>
      </c>
      <c r="G178" t="str">
        <f>IF(R178="","",VLOOKUP($R178,Data!$A$4:$X$2000,Data!$J$2,FALSE))</f>
        <v>CONTRACTUAL EXPENSES</v>
      </c>
      <c r="H178" t="str">
        <f>IF(R178="","",VLOOKUP($R178,Data!$A$4:$X$2000,Data!$K$2,FALSE))</f>
        <v>4242</v>
      </c>
      <c r="I178" t="str">
        <f>IF(R178="","",VLOOKUP($R178,Data!$A$4:$X$2000,Data!$L$2,FALSE))</f>
        <v>FLOOD REMEDIATION PROGRAM</v>
      </c>
      <c r="J178" s="10">
        <f>IF(R178="","",VLOOKUP($R178,Data!$A$4:$X$2000,Data!$M$2,FALSE))</f>
        <v>60000</v>
      </c>
      <c r="K178" s="10">
        <f>IF(R178="","",VLOOKUP($R178,Data!$A$4:$X$2000,Data!$Q$2,FALSE)+VLOOKUP($R178,Data!$A$4:$X$2000,Data!$O$2,FALSE))</f>
        <v>45232.85</v>
      </c>
      <c r="L178" s="10">
        <f t="shared" si="4"/>
        <v>14767.150000000001</v>
      </c>
      <c r="M178" s="6">
        <f t="shared" si="5"/>
        <v>0.75390000000000001</v>
      </c>
      <c r="R178">
        <f>IF((MAX($R$4:R177)+1)&gt;Data!$A$1,"",MAX($R$4:R177)+1)</f>
        <v>174</v>
      </c>
    </row>
    <row r="179" spans="1:18" x14ac:dyDescent="0.2">
      <c r="A179" s="11">
        <f>IF(L179="","",RANK(L179,$L$5:$L$500)+COUNTIF($L$3:L178,L179))</f>
        <v>2</v>
      </c>
      <c r="B179" t="str">
        <f>IF(R179="","",VLOOKUP($R179,Data!$A$4:$X$2000,Data!$E$2,FALSE))</f>
        <v>A</v>
      </c>
      <c r="C179" t="str">
        <f>IF(R179="","",VLOOKUP($R179,Data!$A$4:$X$2000,Data!$F$2,FALSE))</f>
        <v>GENERAL FUND</v>
      </c>
      <c r="D179" t="str">
        <f>IF(R179="","",VLOOKUP($R179,Data!$A$4:$X$2000,Data!$G$2,FALSE))</f>
        <v>8020</v>
      </c>
      <c r="E179" t="str">
        <f>IF(R179="","",VLOOKUP($R179,Data!$A$4:$X$2000,Data!$H$2,FALSE))</f>
        <v>PLANNING AND DEVELOPMENT</v>
      </c>
      <c r="F179" t="str">
        <f>IF(R179="","",VLOOKUP($R179,Data!$A$4:$X$2000,Data!$I$2,FALSE))</f>
        <v>4000</v>
      </c>
      <c r="G179" t="str">
        <f>IF(R179="","",VLOOKUP($R179,Data!$A$4:$X$2000,Data!$J$2,FALSE))</f>
        <v>CONTRACTUAL EXPENSES</v>
      </c>
      <c r="H179" t="str">
        <f>IF(R179="","",VLOOKUP($R179,Data!$A$4:$X$2000,Data!$K$2,FALSE))</f>
        <v>4243</v>
      </c>
      <c r="I179" t="str">
        <f>IF(R179="","",VLOOKUP($R179,Data!$A$4:$X$2000,Data!$L$2,FALSE))</f>
        <v>CDBG-DISASTER RECOVERY</v>
      </c>
      <c r="J179" s="10">
        <f>IF(R179="","",VLOOKUP($R179,Data!$A$4:$X$2000,Data!$M$2,FALSE))</f>
        <v>2900000</v>
      </c>
      <c r="K179" s="10">
        <f>IF(R179="","",VLOOKUP($R179,Data!$A$4:$X$2000,Data!$Q$2,FALSE)+VLOOKUP($R179,Data!$A$4:$X$2000,Data!$O$2,FALSE))</f>
        <v>154042.5</v>
      </c>
      <c r="L179" s="10">
        <f t="shared" si="4"/>
        <v>2745957.5</v>
      </c>
      <c r="M179" s="6">
        <f t="shared" si="5"/>
        <v>5.3100000000000001E-2</v>
      </c>
      <c r="R179">
        <f>IF((MAX($R$4:R178)+1)&gt;Data!$A$1,"",MAX($R$4:R178)+1)</f>
        <v>175</v>
      </c>
    </row>
    <row r="180" spans="1:18" x14ac:dyDescent="0.2">
      <c r="A180" s="11">
        <f>IF(L180="","",RANK(L180,$L$5:$L$500)+COUNTIF($L$3:L179,L180))</f>
        <v>142</v>
      </c>
      <c r="B180" t="str">
        <f>IF(R180="","",VLOOKUP($R180,Data!$A$4:$X$2000,Data!$E$2,FALSE))</f>
        <v>A</v>
      </c>
      <c r="C180" t="str">
        <f>IF(R180="","",VLOOKUP($R180,Data!$A$4:$X$2000,Data!$F$2,FALSE))</f>
        <v>GENERAL FUND</v>
      </c>
      <c r="D180" t="str">
        <f>IF(R180="","",VLOOKUP($R180,Data!$A$4:$X$2000,Data!$G$2,FALSE))</f>
        <v>8090</v>
      </c>
      <c r="E180" t="str">
        <f>IF(R180="","",VLOOKUP($R180,Data!$A$4:$X$2000,Data!$H$2,FALSE))</f>
        <v>RECYCLING &amp; SOLID WASTE</v>
      </c>
      <c r="F180" t="str">
        <f>IF(R180="","",VLOOKUP($R180,Data!$A$4:$X$2000,Data!$I$2,FALSE))</f>
        <v>4000</v>
      </c>
      <c r="G180" t="str">
        <f>IF(R180="","",VLOOKUP($R180,Data!$A$4:$X$2000,Data!$J$2,FALSE))</f>
        <v>CONTRACTUAL EXPENSES</v>
      </c>
      <c r="H180" t="str">
        <f>IF(R180="","",VLOOKUP($R180,Data!$A$4:$X$2000,Data!$K$2,FALSE))</f>
        <v>4307</v>
      </c>
      <c r="I180" t="str">
        <f>IF(R180="","",VLOOKUP($R180,Data!$A$4:$X$2000,Data!$L$2,FALSE))</f>
        <v>REIMBURSEMENT TO TOWNS</v>
      </c>
      <c r="J180" s="10">
        <f>IF(R180="","",VLOOKUP($R180,Data!$A$4:$X$2000,Data!$M$2,FALSE))</f>
        <v>45000</v>
      </c>
      <c r="K180" s="10">
        <f>IF(R180="","",VLOOKUP($R180,Data!$A$4:$X$2000,Data!$Q$2,FALSE)+VLOOKUP($R180,Data!$A$4:$X$2000,Data!$O$2,FALSE))</f>
        <v>61958.9</v>
      </c>
      <c r="L180" s="10">
        <f t="shared" si="4"/>
        <v>-16958.900000000001</v>
      </c>
      <c r="M180" s="6">
        <f t="shared" si="5"/>
        <v>1.3769</v>
      </c>
      <c r="R180">
        <f>IF((MAX($R$4:R179)+1)&gt;Data!$A$1,"",MAX($R$4:R179)+1)</f>
        <v>176</v>
      </c>
    </row>
    <row r="181" spans="1:18" x14ac:dyDescent="0.2">
      <c r="A181" s="11">
        <f>IF(L181="","",RANK(L181,$L$5:$L$500)+COUNTIF($L$3:L180,L181))</f>
        <v>156</v>
      </c>
      <c r="B181" t="str">
        <f>IF(R181="","",VLOOKUP($R181,Data!$A$4:$X$2000,Data!$E$2,FALSE))</f>
        <v>A</v>
      </c>
      <c r="C181" t="str">
        <f>IF(R181="","",VLOOKUP($R181,Data!$A$4:$X$2000,Data!$F$2,FALSE))</f>
        <v>GENERAL FUND</v>
      </c>
      <c r="D181" t="str">
        <f>IF(R181="","",VLOOKUP($R181,Data!$A$4:$X$2000,Data!$G$2,FALSE))</f>
        <v>8720</v>
      </c>
      <c r="E181" t="str">
        <f>IF(R181="","",VLOOKUP($R181,Data!$A$4:$X$2000,Data!$H$2,FALSE))</f>
        <v>SOIL AND WATER CONSERVATION</v>
      </c>
      <c r="F181" t="str">
        <f>IF(R181="","",VLOOKUP($R181,Data!$A$4:$X$2000,Data!$I$2,FALSE))</f>
        <v>4000</v>
      </c>
      <c r="G181" t="str">
        <f>IF(R181="","",VLOOKUP($R181,Data!$A$4:$X$2000,Data!$J$2,FALSE))</f>
        <v>CONTRACTUAL EXPENSES</v>
      </c>
      <c r="H181" t="str">
        <f>IF(R181="","",VLOOKUP($R181,Data!$A$4:$X$2000,Data!$K$2,FALSE))</f>
        <v>4412</v>
      </c>
      <c r="I181" t="str">
        <f>IF(R181="","",VLOOKUP($R181,Data!$A$4:$X$2000,Data!$L$2,FALSE))</f>
        <v>WATERSHED REVITALIZATION</v>
      </c>
      <c r="J181" s="10">
        <f>IF(R181="","",VLOOKUP($R181,Data!$A$4:$X$2000,Data!$M$2,FALSE))</f>
        <v>0</v>
      </c>
      <c r="K181" s="10">
        <f>IF(R181="","",VLOOKUP($R181,Data!$A$4:$X$2000,Data!$Q$2,FALSE)+VLOOKUP($R181,Data!$A$4:$X$2000,Data!$O$2,FALSE))</f>
        <v>24417.279999999999</v>
      </c>
      <c r="L181" s="10">
        <f t="shared" si="4"/>
        <v>-24417.279999999999</v>
      </c>
      <c r="M181" s="6">
        <f t="shared" si="5"/>
        <v>0</v>
      </c>
      <c r="R181">
        <f>IF((MAX($R$4:R180)+1)&gt;Data!$A$1,"",MAX($R$4:R180)+1)</f>
        <v>177</v>
      </c>
    </row>
    <row r="182" spans="1:18" x14ac:dyDescent="0.2">
      <c r="A182" s="11">
        <f>IF(L182="","",RANK(L182,$L$5:$L$500)+COUNTIF($L$3:L181,L182))</f>
        <v>15</v>
      </c>
      <c r="B182" t="str">
        <f>IF(R182="","",VLOOKUP($R182,Data!$A$4:$X$2000,Data!$E$2,FALSE))</f>
        <v>A</v>
      </c>
      <c r="C182" t="str">
        <f>IF(R182="","",VLOOKUP($R182,Data!$A$4:$X$2000,Data!$F$2,FALSE))</f>
        <v>GENERAL FUND</v>
      </c>
      <c r="D182" t="str">
        <f>IF(R182="","",VLOOKUP($R182,Data!$A$4:$X$2000,Data!$G$2,FALSE))</f>
        <v>9010</v>
      </c>
      <c r="E182" t="str">
        <f>IF(R182="","",VLOOKUP($R182,Data!$A$4:$X$2000,Data!$H$2,FALSE))</f>
        <v>RETIREMENT</v>
      </c>
      <c r="F182" t="str">
        <f>IF(R182="","",VLOOKUP($R182,Data!$A$4:$X$2000,Data!$I$2,FALSE))</f>
        <v>8000</v>
      </c>
      <c r="G182" t="str">
        <f>IF(R182="","",VLOOKUP($R182,Data!$A$4:$X$2000,Data!$J$2,FALSE))</f>
        <v>EMPLOYEE BENEFITS</v>
      </c>
      <c r="H182" t="str">
        <f>IF(R182="","",VLOOKUP($R182,Data!$A$4:$X$2000,Data!$K$2,FALSE))</f>
        <v>8001</v>
      </c>
      <c r="I182" t="str">
        <f>IF(R182="","",VLOOKUP($R182,Data!$A$4:$X$2000,Data!$L$2,FALSE))</f>
        <v>RETIREMENT</v>
      </c>
      <c r="J182" s="10">
        <f>IF(R182="","",VLOOKUP($R182,Data!$A$4:$X$2000,Data!$M$2,FALSE))</f>
        <v>2150000</v>
      </c>
      <c r="K182" s="10">
        <f>IF(R182="","",VLOOKUP($R182,Data!$A$4:$X$2000,Data!$Q$2,FALSE)+VLOOKUP($R182,Data!$A$4:$X$2000,Data!$O$2,FALSE))</f>
        <v>2050931.83</v>
      </c>
      <c r="L182" s="10">
        <f t="shared" si="4"/>
        <v>99068.169999999925</v>
      </c>
      <c r="M182" s="6">
        <f t="shared" si="5"/>
        <v>0.95389999999999997</v>
      </c>
      <c r="R182">
        <f>IF((MAX($R$4:R181)+1)&gt;Data!$A$1,"",MAX($R$4:R181)+1)</f>
        <v>178</v>
      </c>
    </row>
    <row r="183" spans="1:18" x14ac:dyDescent="0.2">
      <c r="A183" s="11">
        <f>IF(L183="","",RANK(L183,$L$5:$L$500)+COUNTIF($L$3:L182,L183))</f>
        <v>13</v>
      </c>
      <c r="B183" t="str">
        <f>IF(R183="","",VLOOKUP($R183,Data!$A$4:$X$2000,Data!$E$2,FALSE))</f>
        <v>A</v>
      </c>
      <c r="C183" t="str">
        <f>IF(R183="","",VLOOKUP($R183,Data!$A$4:$X$2000,Data!$F$2,FALSE))</f>
        <v>GENERAL FUND</v>
      </c>
      <c r="D183" t="str">
        <f>IF(R183="","",VLOOKUP($R183,Data!$A$4:$X$2000,Data!$G$2,FALSE))</f>
        <v>9030</v>
      </c>
      <c r="E183" t="str">
        <f>IF(R183="","",VLOOKUP($R183,Data!$A$4:$X$2000,Data!$H$2,FALSE))</f>
        <v>SOCIAL SECURITY</v>
      </c>
      <c r="F183" t="str">
        <f>IF(R183="","",VLOOKUP($R183,Data!$A$4:$X$2000,Data!$I$2,FALSE))</f>
        <v>8000</v>
      </c>
      <c r="G183" t="str">
        <f>IF(R183="","",VLOOKUP($R183,Data!$A$4:$X$2000,Data!$J$2,FALSE))</f>
        <v>EMPLOYEE BENEFITS</v>
      </c>
      <c r="H183" t="str">
        <f>IF(R183="","",VLOOKUP($R183,Data!$A$4:$X$2000,Data!$K$2,FALSE))</f>
        <v>8002</v>
      </c>
      <c r="I183" t="str">
        <f>IF(R183="","",VLOOKUP($R183,Data!$A$4:$X$2000,Data!$L$2,FALSE))</f>
        <v>SOCIAL SECURITY</v>
      </c>
      <c r="J183" s="10">
        <f>IF(R183="","",VLOOKUP($R183,Data!$A$4:$X$2000,Data!$M$2,FALSE))</f>
        <v>1252400</v>
      </c>
      <c r="K183" s="10">
        <f>IF(R183="","",VLOOKUP($R183,Data!$A$4:$X$2000,Data!$Q$2,FALSE)+VLOOKUP($R183,Data!$A$4:$X$2000,Data!$O$2,FALSE))</f>
        <v>1135667.5900000001</v>
      </c>
      <c r="L183" s="10">
        <f t="shared" si="4"/>
        <v>116732.40999999992</v>
      </c>
      <c r="M183" s="6">
        <f t="shared" si="5"/>
        <v>0.90680000000000005</v>
      </c>
      <c r="R183">
        <f>IF((MAX($R$4:R182)+1)&gt;Data!$A$1,"",MAX($R$4:R182)+1)</f>
        <v>179</v>
      </c>
    </row>
    <row r="184" spans="1:18" x14ac:dyDescent="0.2">
      <c r="A184" s="11">
        <f>IF(L184="","",RANK(L184,$L$5:$L$500)+COUNTIF($L$3:L183,L184))</f>
        <v>141</v>
      </c>
      <c r="B184" t="str">
        <f>IF(R184="","",VLOOKUP($R184,Data!$A$4:$X$2000,Data!$E$2,FALSE))</f>
        <v>A</v>
      </c>
      <c r="C184" t="str">
        <f>IF(R184="","",VLOOKUP($R184,Data!$A$4:$X$2000,Data!$F$2,FALSE))</f>
        <v>GENERAL FUND</v>
      </c>
      <c r="D184" t="str">
        <f>IF(R184="","",VLOOKUP($R184,Data!$A$4:$X$2000,Data!$G$2,FALSE))</f>
        <v>9040</v>
      </c>
      <c r="E184" t="str">
        <f>IF(R184="","",VLOOKUP($R184,Data!$A$4:$X$2000,Data!$H$2,FALSE))</f>
        <v>WORKERS COMPENSATION</v>
      </c>
      <c r="F184" t="str">
        <f>IF(R184="","",VLOOKUP($R184,Data!$A$4:$X$2000,Data!$I$2,FALSE))</f>
        <v>8000</v>
      </c>
      <c r="G184" t="str">
        <f>IF(R184="","",VLOOKUP($R184,Data!$A$4:$X$2000,Data!$J$2,FALSE))</f>
        <v>EMPLOYEE BENEFITS</v>
      </c>
      <c r="H184" t="str">
        <f>IF(R184="","",VLOOKUP($R184,Data!$A$4:$X$2000,Data!$K$2,FALSE))</f>
        <v>8003</v>
      </c>
      <c r="I184" t="str">
        <f>IF(R184="","",VLOOKUP($R184,Data!$A$4:$X$2000,Data!$L$2,FALSE))</f>
        <v>WORKERS COMPENSATION</v>
      </c>
      <c r="J184" s="10">
        <f>IF(R184="","",VLOOKUP($R184,Data!$A$4:$X$2000,Data!$M$2,FALSE))</f>
        <v>234300</v>
      </c>
      <c r="K184" s="10">
        <f>IF(R184="","",VLOOKUP($R184,Data!$A$4:$X$2000,Data!$Q$2,FALSE)+VLOOKUP($R184,Data!$A$4:$X$2000,Data!$O$2,FALSE))</f>
        <v>251075.4</v>
      </c>
      <c r="L184" s="10">
        <f t="shared" si="4"/>
        <v>-16775.399999999994</v>
      </c>
      <c r="M184" s="6">
        <f t="shared" si="5"/>
        <v>1.0716000000000001</v>
      </c>
      <c r="R184">
        <f>IF((MAX($R$4:R183)+1)&gt;Data!$A$1,"",MAX($R$4:R183)+1)</f>
        <v>180</v>
      </c>
    </row>
    <row r="185" spans="1:18" x14ac:dyDescent="0.2">
      <c r="A185" s="11">
        <f>IF(L185="","",RANK(L185,$L$5:$L$500)+COUNTIF($L$3:L184,L185))</f>
        <v>80</v>
      </c>
      <c r="B185" t="str">
        <f>IF(R185="","",VLOOKUP($R185,Data!$A$4:$X$2000,Data!$E$2,FALSE))</f>
        <v>A</v>
      </c>
      <c r="C185" t="str">
        <f>IF(R185="","",VLOOKUP($R185,Data!$A$4:$X$2000,Data!$F$2,FALSE))</f>
        <v>GENERAL FUND</v>
      </c>
      <c r="D185" t="str">
        <f>IF(R185="","",VLOOKUP($R185,Data!$A$4:$X$2000,Data!$G$2,FALSE))</f>
        <v>9050</v>
      </c>
      <c r="E185" t="str">
        <f>IF(R185="","",VLOOKUP($R185,Data!$A$4:$X$2000,Data!$H$2,FALSE))</f>
        <v>UNEMPLOYMENT INSURANCE</v>
      </c>
      <c r="F185" t="str">
        <f>IF(R185="","",VLOOKUP($R185,Data!$A$4:$X$2000,Data!$I$2,FALSE))</f>
        <v>8000</v>
      </c>
      <c r="G185" t="str">
        <f>IF(R185="","",VLOOKUP($R185,Data!$A$4:$X$2000,Data!$J$2,FALSE))</f>
        <v>EMPLOYEE BENEFITS</v>
      </c>
      <c r="H185" t="str">
        <f>IF(R185="","",VLOOKUP($R185,Data!$A$4:$X$2000,Data!$K$2,FALSE))</f>
        <v>8005</v>
      </c>
      <c r="I185" t="str">
        <f>IF(R185="","",VLOOKUP($R185,Data!$A$4:$X$2000,Data!$L$2,FALSE))</f>
        <v>UNEMPLOYMENT INSURANCE</v>
      </c>
      <c r="J185" s="10">
        <f>IF(R185="","",VLOOKUP($R185,Data!$A$4:$X$2000,Data!$M$2,FALSE))</f>
        <v>20000</v>
      </c>
      <c r="K185" s="10">
        <f>IF(R185="","",VLOOKUP($R185,Data!$A$4:$X$2000,Data!$Q$2,FALSE)+VLOOKUP($R185,Data!$A$4:$X$2000,Data!$O$2,FALSE))</f>
        <v>6387.57</v>
      </c>
      <c r="L185" s="10">
        <f t="shared" si="4"/>
        <v>13612.43</v>
      </c>
      <c r="M185" s="6">
        <f t="shared" si="5"/>
        <v>0.31940000000000002</v>
      </c>
      <c r="R185">
        <f>IF((MAX($R$4:R184)+1)&gt;Data!$A$1,"",MAX($R$4:R184)+1)</f>
        <v>181</v>
      </c>
    </row>
    <row r="186" spans="1:18" x14ac:dyDescent="0.2">
      <c r="A186" s="11">
        <f>IF(L186="","",RANK(L186,$L$5:$L$500)+COUNTIF($L$3:L185,L186))</f>
        <v>26</v>
      </c>
      <c r="B186" t="str">
        <f>IF(R186="","",VLOOKUP($R186,Data!$A$4:$X$2000,Data!$E$2,FALSE))</f>
        <v>A</v>
      </c>
      <c r="C186" t="str">
        <f>IF(R186="","",VLOOKUP($R186,Data!$A$4:$X$2000,Data!$F$2,FALSE))</f>
        <v>GENERAL FUND</v>
      </c>
      <c r="D186" t="str">
        <f>IF(R186="","",VLOOKUP($R186,Data!$A$4:$X$2000,Data!$G$2,FALSE))</f>
        <v>9060</v>
      </c>
      <c r="E186" t="str">
        <f>IF(R186="","",VLOOKUP($R186,Data!$A$4:$X$2000,Data!$H$2,FALSE))</f>
        <v>MEDICAL INSURANCE</v>
      </c>
      <c r="F186" t="str">
        <f>IF(R186="","",VLOOKUP($R186,Data!$A$4:$X$2000,Data!$I$2,FALSE))</f>
        <v>8000</v>
      </c>
      <c r="G186" t="str">
        <f>IF(R186="","",VLOOKUP($R186,Data!$A$4:$X$2000,Data!$J$2,FALSE))</f>
        <v>EMPLOYEE BENEFITS</v>
      </c>
      <c r="H186" t="str">
        <f>IF(R186="","",VLOOKUP($R186,Data!$A$4:$X$2000,Data!$K$2,FALSE))</f>
        <v>8004</v>
      </c>
      <c r="I186" t="str">
        <f>IF(R186="","",VLOOKUP($R186,Data!$A$4:$X$2000,Data!$L$2,FALSE))</f>
        <v>HEALTH INSURANCE</v>
      </c>
      <c r="J186" s="10">
        <f>IF(R186="","",VLOOKUP($R186,Data!$A$4:$X$2000,Data!$M$2,FALSE))</f>
        <v>6750000</v>
      </c>
      <c r="K186" s="10">
        <f>IF(R186="","",VLOOKUP($R186,Data!$A$4:$X$2000,Data!$Q$2,FALSE)+VLOOKUP($R186,Data!$A$4:$X$2000,Data!$O$2,FALSE))</f>
        <v>6702003.4299999997</v>
      </c>
      <c r="L186" s="10">
        <f t="shared" si="4"/>
        <v>47996.570000000298</v>
      </c>
      <c r="M186" s="6">
        <f t="shared" si="5"/>
        <v>0.9929</v>
      </c>
      <c r="R186">
        <f>IF((MAX($R$4:R185)+1)&gt;Data!$A$1,"",MAX($R$4:R185)+1)</f>
        <v>182</v>
      </c>
    </row>
    <row r="187" spans="1:18" x14ac:dyDescent="0.2">
      <c r="A187" s="11">
        <f>IF(L187="","",RANK(L187,$L$5:$L$500)+COUNTIF($L$3:L186,L187))</f>
        <v>181</v>
      </c>
      <c r="B187" t="str">
        <f>IF(R187="","",VLOOKUP($R187,Data!$A$4:$X$2000,Data!$E$2,FALSE))</f>
        <v>A</v>
      </c>
      <c r="C187" t="str">
        <f>IF(R187="","",VLOOKUP($R187,Data!$A$4:$X$2000,Data!$F$2,FALSE))</f>
        <v>GENERAL FUND</v>
      </c>
      <c r="D187" t="str">
        <f>IF(R187="","",VLOOKUP($R187,Data!$A$4:$X$2000,Data!$G$2,FALSE))</f>
        <v>9566</v>
      </c>
      <c r="E187" t="str">
        <f>IF(R187="","",VLOOKUP($R187,Data!$A$4:$X$2000,Data!$H$2,FALSE))</f>
        <v>TRANSFER TO DEBT SERVICE</v>
      </c>
      <c r="F187" t="str">
        <f>IF(R187="","",VLOOKUP($R187,Data!$A$4:$X$2000,Data!$I$2,FALSE))</f>
        <v>9000</v>
      </c>
      <c r="G187" t="str">
        <f>IF(R187="","",VLOOKUP($R187,Data!$A$4:$X$2000,Data!$J$2,FALSE))</f>
        <v>TRANSFERS</v>
      </c>
      <c r="H187" t="str">
        <f>IF(R187="","",VLOOKUP($R187,Data!$A$4:$X$2000,Data!$K$2,FALSE))</f>
        <v>9002</v>
      </c>
      <c r="I187" t="str">
        <f>IF(R187="","",VLOOKUP($R187,Data!$A$4:$X$2000,Data!$L$2,FALSE))</f>
        <v>TRANS./DEBT SERVICE FUND</v>
      </c>
      <c r="J187" s="10">
        <f>IF(R187="","",VLOOKUP($R187,Data!$A$4:$X$2000,Data!$M$2,FALSE))</f>
        <v>812500</v>
      </c>
      <c r="K187" s="10">
        <f>IF(R187="","",VLOOKUP($R187,Data!$A$4:$X$2000,Data!$Q$2,FALSE)+VLOOKUP($R187,Data!$A$4:$X$2000,Data!$O$2,FALSE))</f>
        <v>921308.65</v>
      </c>
      <c r="L187" s="10">
        <f t="shared" si="4"/>
        <v>-108808.65000000002</v>
      </c>
      <c r="M187" s="6">
        <f t="shared" si="5"/>
        <v>1.1338999999999999</v>
      </c>
      <c r="R187">
        <f>IF((MAX($R$4:R186)+1)&gt;Data!$A$1,"",MAX($R$4:R186)+1)</f>
        <v>183</v>
      </c>
    </row>
    <row r="188" spans="1:18" x14ac:dyDescent="0.2">
      <c r="A188" s="11">
        <f>IF(L188="","",RANK(L188,$L$5:$L$500)+COUNTIF($L$3:L187,L188))</f>
        <v>1</v>
      </c>
      <c r="B188" t="str">
        <f>IF(R188="","",VLOOKUP($R188,Data!$A$4:$X$2000,Data!$E$2,FALSE))</f>
        <v>A</v>
      </c>
      <c r="C188" t="str">
        <f>IF(R188="","",VLOOKUP($R188,Data!$A$4:$X$2000,Data!$F$2,FALSE))</f>
        <v>GENERAL FUND</v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>
        <f>IF(R188="","",VLOOKUP($R188,Data!$A$4:$X$2000,Data!$M$2,FALSE))</f>
        <v>70689360</v>
      </c>
      <c r="K188" s="10">
        <f>IF(R188="","",VLOOKUP($R188,Data!$A$4:$X$2000,Data!$Q$2,FALSE)+VLOOKUP($R188,Data!$A$4:$X$2000,Data!$O$2,FALSE))</f>
        <v>64853472.720000006</v>
      </c>
      <c r="L188" s="10">
        <f t="shared" si="4"/>
        <v>5835887.2799999937</v>
      </c>
      <c r="M188" s="6">
        <f t="shared" si="5"/>
        <v>0.91739999999999999</v>
      </c>
      <c r="R188">
        <f>IF((MAX($R$4:R187)+1)&gt;Data!$A$1,"",MAX($R$4:R187)+1)</f>
        <v>184</v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A</v>
      </c>
      <c r="B5" t="str">
        <f>IF($O5="","",VLOOKUP($O5,'Revised vs YTD group'!$A$5:$M$500,3,FALSE))</f>
        <v>GENERAL FUND</v>
      </c>
      <c r="C5" t="str">
        <f>IF($O5="","",VLOOKUP($O5,'Revised vs YTD group'!$A$5:$M$500,4,FALSE))</f>
        <v/>
      </c>
      <c r="D5" t="str">
        <f>IF($O5="","",VLOOKUP($O5,'Revised vs YTD group'!$A$5:$M$500,5,FALSE))</f>
        <v/>
      </c>
      <c r="E5" t="str">
        <f>IF($O5="","",VLOOKUP($O5,'Revised vs YTD group'!$A$5:$M$500,6,FALSE))</f>
        <v/>
      </c>
      <c r="F5" t="str">
        <f>IF($O5="","",VLOOKUP($O5,'Revised vs YTD group'!$A$5:$M$500,7,FALSE))</f>
        <v/>
      </c>
      <c r="G5" s="10">
        <f>IF($O5="","",VLOOKUP($O5,'Revised vs YTD group'!$A$5:$M$500,8,FALSE))</f>
        <v>72989439.86999999</v>
      </c>
      <c r="H5" s="10">
        <f>IF($O5="","",VLOOKUP($O5,'Revised vs YTD group'!$A$5:$M$500,9,FALSE))</f>
        <v>64853472.720000006</v>
      </c>
      <c r="I5" s="10">
        <f>IF(O5="","",G5-H5)</f>
        <v>8135967.1499999836</v>
      </c>
      <c r="J5" s="6">
        <f>IF(O5="","",IF(G5=0,0,ROUND((H5)/G5,4)))</f>
        <v>0.88849999999999996</v>
      </c>
      <c r="O5">
        <v>1</v>
      </c>
    </row>
    <row r="6" spans="1:15" x14ac:dyDescent="0.2">
      <c r="A6" t="str">
        <f>IF($O6="","",VLOOKUP($O6,'Revised vs YTD group'!$A$5:$M$500,2,FALSE))</f>
        <v>A</v>
      </c>
      <c r="B6" t="str">
        <f>IF($O6="","",VLOOKUP($O6,'Revised vs YTD group'!$A$5:$M$500,3,FALSE))</f>
        <v>GENERAL FUND</v>
      </c>
      <c r="C6" t="str">
        <f>IF($O6="","",VLOOKUP($O6,'Revised vs YTD group'!$A$5:$M$500,4,FALSE))</f>
        <v>8020</v>
      </c>
      <c r="D6" t="str">
        <f>IF($O6="","",VLOOKUP($O6,'Revised vs YTD group'!$A$5:$M$500,5,FALSE))</f>
        <v>PLANNING AND DEVELOPMENT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3672975</v>
      </c>
      <c r="H6" s="10">
        <f>IF($O6="","",VLOOKUP($O6,'Revised vs YTD group'!$A$5:$M$500,9,FALSE))</f>
        <v>228632.78999999998</v>
      </c>
      <c r="I6" s="10">
        <f t="shared" ref="I6:I69" si="0">IF(O6="","",G6-H6)</f>
        <v>3444342.21</v>
      </c>
      <c r="J6" s="6">
        <f t="shared" ref="J6:J69" si="1">IF(O6="","",IF(G6=0,0,ROUND((H6)/G6,4)))</f>
        <v>6.2199999999999998E-2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A</v>
      </c>
      <c r="B7" t="str">
        <f>IF($O7="","",VLOOKUP($O7,'Revised vs YTD group'!$A$5:$M$500,3,FALSE))</f>
        <v>GENERAL FUND</v>
      </c>
      <c r="C7" t="str">
        <f>IF($O7="","",VLOOKUP($O7,'Revised vs YTD group'!$A$5:$M$500,4,FALSE))</f>
        <v>5630</v>
      </c>
      <c r="D7" t="str">
        <f>IF($O7="","",VLOOKUP($O7,'Revised vs YTD group'!$A$5:$M$500,5,FALSE))</f>
        <v>TRANSPORTATION</v>
      </c>
      <c r="E7" t="str">
        <f>IF($O7="","",VLOOKUP($O7,'Revised vs YTD group'!$A$5:$M$500,6,FALSE))</f>
        <v>2000</v>
      </c>
      <c r="F7" t="str">
        <f>IF($O7="","",VLOOKUP($O7,'Revised vs YTD group'!$A$5:$M$500,7,FALSE))</f>
        <v>EQUIPMENT</v>
      </c>
      <c r="G7" s="10">
        <f>IF($O7="","",VLOOKUP($O7,'Revised vs YTD group'!$A$5:$M$500,8,FALSE))</f>
        <v>1178072.08</v>
      </c>
      <c r="H7" s="10">
        <f>IF($O7="","",VLOOKUP($O7,'Revised vs YTD group'!$A$5:$M$500,9,FALSE))</f>
        <v>587887.08000000007</v>
      </c>
      <c r="I7" s="10">
        <f t="shared" si="0"/>
        <v>590185</v>
      </c>
      <c r="J7" s="6">
        <f t="shared" si="1"/>
        <v>0.499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A</v>
      </c>
      <c r="B8" t="str">
        <f>IF($O8="","",VLOOKUP($O8,'Revised vs YTD group'!$A$5:$M$500,3,FALSE))</f>
        <v>GENERAL FUND</v>
      </c>
      <c r="C8" t="str">
        <f>IF($O8="","",VLOOKUP($O8,'Revised vs YTD group'!$A$5:$M$500,4,FALSE))</f>
        <v>3020</v>
      </c>
      <c r="D8" t="str">
        <f>IF($O8="","",VLOOKUP($O8,'Revised vs YTD group'!$A$5:$M$500,5,FALSE))</f>
        <v>COMMUNICATION SYSTEM</v>
      </c>
      <c r="E8" t="str">
        <f>IF($O8="","",VLOOKUP($O8,'Revised vs YTD group'!$A$5:$M$500,6,FALSE))</f>
        <v>2000</v>
      </c>
      <c r="F8" t="str">
        <f>IF($O8="","",VLOOKUP($O8,'Revised vs YTD group'!$A$5:$M$500,7,FALSE))</f>
        <v>EQUIPMENT</v>
      </c>
      <c r="G8" s="10">
        <f>IF($O8="","",VLOOKUP($O8,'Revised vs YTD group'!$A$5:$M$500,8,FALSE))</f>
        <v>2345382.11</v>
      </c>
      <c r="H8" s="10">
        <f>IF($O8="","",VLOOKUP($O8,'Revised vs YTD group'!$A$5:$M$500,9,FALSE))</f>
        <v>1969934.32</v>
      </c>
      <c r="I8" s="10">
        <f t="shared" si="0"/>
        <v>375447.7899999998</v>
      </c>
      <c r="J8" s="6">
        <f t="shared" si="1"/>
        <v>0.83989999999999998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A</v>
      </c>
      <c r="B9" t="str">
        <f>IF($O9="","",VLOOKUP($O9,'Revised vs YTD group'!$A$5:$M$500,3,FALSE))</f>
        <v>GENERAL FUND</v>
      </c>
      <c r="C9" t="str">
        <f>IF($O9="","",VLOOKUP($O9,'Revised vs YTD group'!$A$5:$M$500,4,FALSE))</f>
        <v>3170</v>
      </c>
      <c r="D9" t="str">
        <f>IF($O9="","",VLOOKUP($O9,'Revised vs YTD group'!$A$5:$M$500,5,FALSE))</f>
        <v>OTHER CORRECTIONAL AGENCIES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950000</v>
      </c>
      <c r="H9" s="10">
        <f>IF($O9="","",VLOOKUP($O9,'Revised vs YTD group'!$A$5:$M$500,9,FALSE))</f>
        <v>603764.66</v>
      </c>
      <c r="I9" s="10">
        <f t="shared" si="0"/>
        <v>346235.33999999997</v>
      </c>
      <c r="J9" s="6">
        <f t="shared" si="1"/>
        <v>0.63549999999999995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A</v>
      </c>
      <c r="B10" t="str">
        <f>IF($O10="","",VLOOKUP($O10,'Revised vs YTD group'!$A$5:$M$500,3,FALSE))</f>
        <v>GENERAL FUND</v>
      </c>
      <c r="C10" t="str">
        <f>IF($O10="","",VLOOKUP($O10,'Revised vs YTD group'!$A$5:$M$500,4,FALSE))</f>
        <v>5630</v>
      </c>
      <c r="D10" t="str">
        <f>IF($O10="","",VLOOKUP($O10,'Revised vs YTD group'!$A$5:$M$500,5,FALSE))</f>
        <v>TRANSPORTATION</v>
      </c>
      <c r="E10" t="str">
        <f>IF($O10="","",VLOOKUP($O10,'Revised vs YTD group'!$A$5:$M$500,6,FALSE))</f>
        <v>4000</v>
      </c>
      <c r="F10" t="str">
        <f>IF($O10="","",VLOOKUP($O10,'Revised vs YTD group'!$A$5:$M$500,7,FALSE))</f>
        <v>CONTRACTUAL EXPENSES</v>
      </c>
      <c r="G10" s="10">
        <f>IF($O10="","",VLOOKUP($O10,'Revised vs YTD group'!$A$5:$M$500,8,FALSE))</f>
        <v>1276395.83</v>
      </c>
      <c r="H10" s="10">
        <f>IF($O10="","",VLOOKUP($O10,'Revised vs YTD group'!$A$5:$M$500,9,FALSE))</f>
        <v>951260.45000000019</v>
      </c>
      <c r="I10" s="10">
        <f t="shared" si="0"/>
        <v>325135.37999999989</v>
      </c>
      <c r="J10" s="6">
        <f t="shared" si="1"/>
        <v>0.74529999999999996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A</v>
      </c>
      <c r="B11" t="str">
        <f>IF($O11="","",VLOOKUP($O11,'Revised vs YTD group'!$A$5:$M$500,3,FALSE))</f>
        <v>GENERAL FUND</v>
      </c>
      <c r="C11" t="str">
        <f>IF($O11="","",VLOOKUP($O11,'Revised vs YTD group'!$A$5:$M$500,4,FALSE))</f>
        <v>1990</v>
      </c>
      <c r="D11" t="str">
        <f>IF($O11="","",VLOOKUP($O11,'Revised vs YTD group'!$A$5:$M$500,5,FALSE))</f>
        <v>CONTINGENT ACCOUNT</v>
      </c>
      <c r="E11" t="str">
        <f>IF($O11="","",VLOOKUP($O11,'Revised vs YTD group'!$A$5:$M$500,6,FALSE))</f>
        <v>4000</v>
      </c>
      <c r="F11" t="str">
        <f>IF($O11="","",VLOOKUP($O11,'Revised vs YTD group'!$A$5:$M$500,7,FALSE))</f>
        <v>CONTRACTUAL EXPENSES</v>
      </c>
      <c r="G11" s="10">
        <f>IF($O11="","",VLOOKUP($O11,'Revised vs YTD group'!$A$5:$M$500,8,FALSE))</f>
        <v>296079</v>
      </c>
      <c r="H11" s="10">
        <f>IF($O11="","",VLOOKUP($O11,'Revised vs YTD group'!$A$5:$M$500,9,FALSE))</f>
        <v>0</v>
      </c>
      <c r="I11" s="10">
        <f t="shared" si="0"/>
        <v>296079</v>
      </c>
      <c r="J11" s="6">
        <f t="shared" si="1"/>
        <v>0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A</v>
      </c>
      <c r="B12" t="str">
        <f>IF($O12="","",VLOOKUP($O12,'Revised vs YTD group'!$A$5:$M$500,3,FALSE))</f>
        <v>GENERAL FUND</v>
      </c>
      <c r="C12" t="str">
        <f>IF($O12="","",VLOOKUP($O12,'Revised vs YTD group'!$A$5:$M$500,4,FALSE))</f>
        <v>6140</v>
      </c>
      <c r="D12" t="str">
        <f>IF($O12="","",VLOOKUP($O12,'Revised vs YTD group'!$A$5:$M$500,5,FALSE))</f>
        <v>SAFETY NET PROGRAM</v>
      </c>
      <c r="E12" t="str">
        <f>IF($O12="","",VLOOKUP($O12,'Revised vs YTD group'!$A$5:$M$500,6,FALSE))</f>
        <v>4000</v>
      </c>
      <c r="F12" t="str">
        <f>IF($O12="","",VLOOKUP($O12,'Revised vs YTD group'!$A$5:$M$500,7,FALSE))</f>
        <v>CONTRACTUAL EXPENSES</v>
      </c>
      <c r="G12" s="10">
        <f>IF($O12="","",VLOOKUP($O12,'Revised vs YTD group'!$A$5:$M$500,8,FALSE))</f>
        <v>750000</v>
      </c>
      <c r="H12" s="10">
        <f>IF($O12="","",VLOOKUP($O12,'Revised vs YTD group'!$A$5:$M$500,9,FALSE))</f>
        <v>581508.28</v>
      </c>
      <c r="I12" s="10">
        <f t="shared" si="0"/>
        <v>168491.71999999997</v>
      </c>
      <c r="J12" s="6">
        <f t="shared" si="1"/>
        <v>0.77529999999999999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A</v>
      </c>
      <c r="B13" t="str">
        <f>IF($O13="","",VLOOKUP($O13,'Revised vs YTD group'!$A$5:$M$500,3,FALSE))</f>
        <v>GENERAL FUND</v>
      </c>
      <c r="C13" t="str">
        <f>IF($O13="","",VLOOKUP($O13,'Revised vs YTD group'!$A$5:$M$500,4,FALSE))</f>
        <v>1620</v>
      </c>
      <c r="D13" t="str">
        <f>IF($O13="","",VLOOKUP($O13,'Revised vs YTD group'!$A$5:$M$500,5,FALSE))</f>
        <v>BUILDINGS &amp; GROUNDS</v>
      </c>
      <c r="E13" t="str">
        <f>IF($O13="","",VLOOKUP($O13,'Revised vs YTD group'!$A$5:$M$500,6,FALSE))</f>
        <v>4000</v>
      </c>
      <c r="F13" t="str">
        <f>IF($O13="","",VLOOKUP($O13,'Revised vs YTD group'!$A$5:$M$500,7,FALSE))</f>
        <v>CONTRACTUAL EXPENSES</v>
      </c>
      <c r="G13" s="10">
        <f>IF($O13="","",VLOOKUP($O13,'Revised vs YTD group'!$A$5:$M$500,8,FALSE))</f>
        <v>1436671</v>
      </c>
      <c r="H13" s="10">
        <f>IF($O13="","",VLOOKUP($O13,'Revised vs YTD group'!$A$5:$M$500,9,FALSE))</f>
        <v>1269116.1299999997</v>
      </c>
      <c r="I13" s="10">
        <f t="shared" si="0"/>
        <v>167554.87000000034</v>
      </c>
      <c r="J13" s="6">
        <f t="shared" si="1"/>
        <v>0.88339999999999996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A</v>
      </c>
      <c r="B14" t="str">
        <f>IF($O14="","",VLOOKUP($O14,'Revised vs YTD group'!$A$5:$M$500,3,FALSE))</f>
        <v>GENERAL FUND</v>
      </c>
      <c r="C14" t="str">
        <f>IF($O14="","",VLOOKUP($O14,'Revised vs YTD group'!$A$5:$M$500,4,FALSE))</f>
        <v>2960</v>
      </c>
      <c r="D14" t="str">
        <f>IF($O14="","",VLOOKUP($O14,'Revised vs YTD group'!$A$5:$M$500,5,FALSE))</f>
        <v>EDUCATION OF PHYS HAND CHILD</v>
      </c>
      <c r="E14" t="str">
        <f>IF($O14="","",VLOOKUP($O14,'Revised vs YTD group'!$A$5:$M$500,6,FALSE))</f>
        <v>4000</v>
      </c>
      <c r="F14" t="str">
        <f>IF($O14="","",VLOOKUP($O14,'Revised vs YTD group'!$A$5:$M$500,7,FALSE))</f>
        <v>CONTRACTUAL EXPENSES</v>
      </c>
      <c r="G14" s="10">
        <f>IF($O14="","",VLOOKUP($O14,'Revised vs YTD group'!$A$5:$M$500,8,FALSE))</f>
        <v>1480000</v>
      </c>
      <c r="H14" s="10">
        <f>IF($O14="","",VLOOKUP($O14,'Revised vs YTD group'!$A$5:$M$500,9,FALSE))</f>
        <v>1314534.57</v>
      </c>
      <c r="I14" s="10">
        <f t="shared" si="0"/>
        <v>165465.42999999993</v>
      </c>
      <c r="J14" s="6">
        <f t="shared" si="1"/>
        <v>0.88819999999999999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A</v>
      </c>
      <c r="B15" t="str">
        <f>IF($O15="","",VLOOKUP($O15,'Revised vs YTD group'!$A$5:$M$500,3,FALSE))</f>
        <v>GENERAL FUND</v>
      </c>
      <c r="C15" t="str">
        <f>IF($O15="","",VLOOKUP($O15,'Revised vs YTD group'!$A$5:$M$500,4,FALSE))</f>
        <v>6010</v>
      </c>
      <c r="D15" t="str">
        <f>IF($O15="","",VLOOKUP($O15,'Revised vs YTD group'!$A$5:$M$500,5,FALSE))</f>
        <v>SOCIAL SERVICES ADMIN</v>
      </c>
      <c r="E15" t="str">
        <f>IF($O15="","",VLOOKUP($O15,'Revised vs YTD group'!$A$5:$M$500,6,FALSE))</f>
        <v>1000</v>
      </c>
      <c r="F15" t="str">
        <f>IF($O15="","",VLOOKUP($O15,'Revised vs YTD group'!$A$5:$M$500,7,FALSE))</f>
        <v>PERSONAL SERVICES</v>
      </c>
      <c r="G15" s="10">
        <f>IF($O15="","",VLOOKUP($O15,'Revised vs YTD group'!$A$5:$M$500,8,FALSE))</f>
        <v>3585159</v>
      </c>
      <c r="H15" s="10">
        <f>IF($O15="","",VLOOKUP($O15,'Revised vs YTD group'!$A$5:$M$500,9,FALSE))</f>
        <v>3422629.419999999</v>
      </c>
      <c r="I15" s="10">
        <f t="shared" si="0"/>
        <v>162529.58000000101</v>
      </c>
      <c r="J15" s="6">
        <f t="shared" si="1"/>
        <v>0.95469999999999999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A</v>
      </c>
      <c r="B16" t="str">
        <f>IF($O16="","",VLOOKUP($O16,'Revised vs YTD group'!$A$5:$M$500,3,FALSE))</f>
        <v>GENERAL FUND</v>
      </c>
      <c r="C16" t="str">
        <f>IF($O16="","",VLOOKUP($O16,'Revised vs YTD group'!$A$5:$M$500,4,FALSE))</f>
        <v>6055</v>
      </c>
      <c r="D16" t="str">
        <f>IF($O16="","",VLOOKUP($O16,'Revised vs YTD group'!$A$5:$M$500,5,FALSE))</f>
        <v>DAY CARE</v>
      </c>
      <c r="E16" t="str">
        <f>IF($O16="","",VLOOKUP($O16,'Revised vs YTD group'!$A$5:$M$500,6,FALSE))</f>
        <v>4000</v>
      </c>
      <c r="F16" t="str">
        <f>IF($O16="","",VLOOKUP($O16,'Revised vs YTD group'!$A$5:$M$500,7,FALSE))</f>
        <v>CONTRACTUAL EXPENSES</v>
      </c>
      <c r="G16" s="10">
        <f>IF($O16="","",VLOOKUP($O16,'Revised vs YTD group'!$A$5:$M$500,8,FALSE))</f>
        <v>400000</v>
      </c>
      <c r="H16" s="10">
        <f>IF($O16="","",VLOOKUP($O16,'Revised vs YTD group'!$A$5:$M$500,9,FALSE))</f>
        <v>254501.64</v>
      </c>
      <c r="I16" s="10">
        <f t="shared" si="0"/>
        <v>145498.35999999999</v>
      </c>
      <c r="J16" s="6">
        <f t="shared" si="1"/>
        <v>0.63629999999999998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>A</v>
      </c>
      <c r="B17" t="str">
        <f>IF($O17="","",VLOOKUP($O17,'Revised vs YTD group'!$A$5:$M$500,3,FALSE))</f>
        <v>GENERAL FUND</v>
      </c>
      <c r="C17" t="str">
        <f>IF($O17="","",VLOOKUP($O17,'Revised vs YTD group'!$A$5:$M$500,4,FALSE))</f>
        <v>6129</v>
      </c>
      <c r="D17" t="str">
        <f>IF($O17="","",VLOOKUP($O17,'Revised vs YTD group'!$A$5:$M$500,5,FALSE))</f>
        <v>STATE TRAINING SCHOOL</v>
      </c>
      <c r="E17" t="str">
        <f>IF($O17="","",VLOOKUP($O17,'Revised vs YTD group'!$A$5:$M$500,6,FALSE))</f>
        <v>4000</v>
      </c>
      <c r="F17" t="str">
        <f>IF($O17="","",VLOOKUP($O17,'Revised vs YTD group'!$A$5:$M$500,7,FALSE))</f>
        <v>CONTRACTUAL EXPENSES</v>
      </c>
      <c r="G17" s="10">
        <f>IF($O17="","",VLOOKUP($O17,'Revised vs YTD group'!$A$5:$M$500,8,FALSE))</f>
        <v>200000</v>
      </c>
      <c r="H17" s="10">
        <f>IF($O17="","",VLOOKUP($O17,'Revised vs YTD group'!$A$5:$M$500,9,FALSE))</f>
        <v>54970.94</v>
      </c>
      <c r="I17" s="10">
        <f t="shared" si="0"/>
        <v>145029.06</v>
      </c>
      <c r="J17" s="6">
        <f t="shared" si="1"/>
        <v>0.27489999999999998</v>
      </c>
      <c r="O17">
        <f>IF((MAX($O$4:O16)+1)&gt;'Data (2)'!$B$1,"",MAX($O$4:O16)+1)</f>
        <v>13</v>
      </c>
    </row>
    <row r="18" spans="1:15" x14ac:dyDescent="0.2">
      <c r="A18" t="str">
        <f>IF($O18="","",VLOOKUP($O18,'Revised vs YTD group'!$A$5:$M$500,2,FALSE))</f>
        <v>A</v>
      </c>
      <c r="B18" t="str">
        <f>IF($O18="","",VLOOKUP($O18,'Revised vs YTD group'!$A$5:$M$500,3,FALSE))</f>
        <v>GENERAL FUND</v>
      </c>
      <c r="C18" t="str">
        <f>IF($O18="","",VLOOKUP($O18,'Revised vs YTD group'!$A$5:$M$500,4,FALSE))</f>
        <v>3640</v>
      </c>
      <c r="D18" t="str">
        <f>IF($O18="","",VLOOKUP($O18,'Revised vs YTD group'!$A$5:$M$500,5,FALSE))</f>
        <v>EMERGENCY SERVICES</v>
      </c>
      <c r="E18" t="str">
        <f>IF($O18="","",VLOOKUP($O18,'Revised vs YTD group'!$A$5:$M$500,6,FALSE))</f>
        <v>4000</v>
      </c>
      <c r="F18" t="str">
        <f>IF($O18="","",VLOOKUP($O18,'Revised vs YTD group'!$A$5:$M$500,7,FALSE))</f>
        <v>CONTRACTUAL EXPENSES</v>
      </c>
      <c r="G18" s="10">
        <f>IF($O18="","",VLOOKUP($O18,'Revised vs YTD group'!$A$5:$M$500,8,FALSE))</f>
        <v>212341.81</v>
      </c>
      <c r="H18" s="10">
        <f>IF($O18="","",VLOOKUP($O18,'Revised vs YTD group'!$A$5:$M$500,9,FALSE))</f>
        <v>76174.749999999985</v>
      </c>
      <c r="I18" s="10">
        <f t="shared" si="0"/>
        <v>136167.06</v>
      </c>
      <c r="J18" s="6">
        <f t="shared" si="1"/>
        <v>0.35870000000000002</v>
      </c>
      <c r="O18">
        <f>IF((MAX($O$4:O17)+1)&gt;'Data (2)'!$B$1,"",MAX($O$4:O17)+1)</f>
        <v>14</v>
      </c>
    </row>
    <row r="19" spans="1:15" x14ac:dyDescent="0.2">
      <c r="A19" t="str">
        <f>IF($O19="","",VLOOKUP($O19,'Revised vs YTD group'!$A$5:$M$500,2,FALSE))</f>
        <v>A</v>
      </c>
      <c r="B19" t="str">
        <f>IF($O19="","",VLOOKUP($O19,'Revised vs YTD group'!$A$5:$M$500,3,FALSE))</f>
        <v>GENERAL FUND</v>
      </c>
      <c r="C19" t="str">
        <f>IF($O19="","",VLOOKUP($O19,'Revised vs YTD group'!$A$5:$M$500,4,FALSE))</f>
        <v>9030</v>
      </c>
      <c r="D19" t="str">
        <f>IF($O19="","",VLOOKUP($O19,'Revised vs YTD group'!$A$5:$M$500,5,FALSE))</f>
        <v>SOCIAL SECURITY</v>
      </c>
      <c r="E19" t="str">
        <f>IF($O19="","",VLOOKUP($O19,'Revised vs YTD group'!$A$5:$M$500,6,FALSE))</f>
        <v>8000</v>
      </c>
      <c r="F19" t="str">
        <f>IF($O19="","",VLOOKUP($O19,'Revised vs YTD group'!$A$5:$M$500,7,FALSE))</f>
        <v>EMPLOYEE BENEFITS</v>
      </c>
      <c r="G19" s="10">
        <f>IF($O19="","",VLOOKUP($O19,'Revised vs YTD group'!$A$5:$M$500,8,FALSE))</f>
        <v>1252400</v>
      </c>
      <c r="H19" s="10">
        <f>IF($O19="","",VLOOKUP($O19,'Revised vs YTD group'!$A$5:$M$500,9,FALSE))</f>
        <v>1135667.5900000001</v>
      </c>
      <c r="I19" s="10">
        <f t="shared" si="0"/>
        <v>116732.40999999992</v>
      </c>
      <c r="J19" s="6">
        <f t="shared" si="1"/>
        <v>0.90680000000000005</v>
      </c>
      <c r="O19">
        <f>IF((MAX($O$4:O18)+1)&gt;'Data (2)'!$B$1,"",MAX($O$4:O18)+1)</f>
        <v>15</v>
      </c>
    </row>
    <row r="20" spans="1:15" x14ac:dyDescent="0.2">
      <c r="A20" t="str">
        <f>IF($O20="","",VLOOKUP($O20,'Revised vs YTD group'!$A$5:$M$500,2,FALSE))</f>
        <v>A</v>
      </c>
      <c r="B20" t="str">
        <f>IF($O20="","",VLOOKUP($O20,'Revised vs YTD group'!$A$5:$M$500,3,FALSE))</f>
        <v>GENERAL FUND</v>
      </c>
      <c r="C20" t="str">
        <f>IF($O20="","",VLOOKUP($O20,'Revised vs YTD group'!$A$5:$M$500,4,FALSE))</f>
        <v>4010</v>
      </c>
      <c r="D20" t="str">
        <f>IF($O20="","",VLOOKUP($O20,'Revised vs YTD group'!$A$5:$M$500,5,FALSE))</f>
        <v>PUBLIC HEALTH</v>
      </c>
      <c r="E20" t="str">
        <f>IF($O20="","",VLOOKUP($O20,'Revised vs YTD group'!$A$5:$M$500,6,FALSE))</f>
        <v>4000</v>
      </c>
      <c r="F20" t="str">
        <f>IF($O20="","",VLOOKUP($O20,'Revised vs YTD group'!$A$5:$M$500,7,FALSE))</f>
        <v>CONTRACTUAL EXPENSES</v>
      </c>
      <c r="G20" s="10">
        <f>IF($O20="","",VLOOKUP($O20,'Revised vs YTD group'!$A$5:$M$500,8,FALSE))</f>
        <v>289621</v>
      </c>
      <c r="H20" s="10">
        <f>IF($O20="","",VLOOKUP($O20,'Revised vs YTD group'!$A$5:$M$500,9,FALSE))</f>
        <v>177105.26</v>
      </c>
      <c r="I20" s="10">
        <f t="shared" si="0"/>
        <v>112515.73999999999</v>
      </c>
      <c r="J20" s="6">
        <f t="shared" si="1"/>
        <v>0.61150000000000004</v>
      </c>
      <c r="O20">
        <f>IF((MAX($O$4:O19)+1)&gt;'Data (2)'!$B$1,"",MAX($O$4:O19)+1)</f>
        <v>16</v>
      </c>
    </row>
    <row r="21" spans="1:15" x14ac:dyDescent="0.2">
      <c r="A21" t="str">
        <f>IF($O21="","",VLOOKUP($O21,'Revised vs YTD group'!$A$5:$M$500,2,FALSE))</f>
        <v>A</v>
      </c>
      <c r="B21" t="str">
        <f>IF($O21="","",VLOOKUP($O21,'Revised vs YTD group'!$A$5:$M$500,3,FALSE))</f>
        <v>GENERAL FUND</v>
      </c>
      <c r="C21" t="str">
        <f>IF($O21="","",VLOOKUP($O21,'Revised vs YTD group'!$A$5:$M$500,4,FALSE))</f>
        <v>6119</v>
      </c>
      <c r="D21" t="str">
        <f>IF($O21="","",VLOOKUP($O21,'Revised vs YTD group'!$A$5:$M$500,5,FALSE))</f>
        <v>FOSTER CARE - RM &amp; BOARD</v>
      </c>
      <c r="E21" t="str">
        <f>IF($O21="","",VLOOKUP($O21,'Revised vs YTD group'!$A$5:$M$500,6,FALSE))</f>
        <v>4000</v>
      </c>
      <c r="F21" t="str">
        <f>IF($O21="","",VLOOKUP($O21,'Revised vs YTD group'!$A$5:$M$500,7,FALSE))</f>
        <v>CONTRACTUAL EXPENSES</v>
      </c>
      <c r="G21" s="10">
        <f>IF($O21="","",VLOOKUP($O21,'Revised vs YTD group'!$A$5:$M$500,8,FALSE))</f>
        <v>1545545</v>
      </c>
      <c r="H21" s="10">
        <f>IF($O21="","",VLOOKUP($O21,'Revised vs YTD group'!$A$5:$M$500,9,FALSE))</f>
        <v>1438821.22</v>
      </c>
      <c r="I21" s="10">
        <f t="shared" si="0"/>
        <v>106723.78000000003</v>
      </c>
      <c r="J21" s="6">
        <f t="shared" si="1"/>
        <v>0.93089999999999995</v>
      </c>
      <c r="O21">
        <f>IF((MAX($O$4:O20)+1)&gt;'Data (2)'!$B$1,"",MAX($O$4:O20)+1)</f>
        <v>17</v>
      </c>
    </row>
    <row r="22" spans="1:15" x14ac:dyDescent="0.2">
      <c r="A22" t="str">
        <f>IF($O22="","",VLOOKUP($O22,'Revised vs YTD group'!$A$5:$M$500,2,FALSE))</f>
        <v>A</v>
      </c>
      <c r="B22" t="str">
        <f>IF($O22="","",VLOOKUP($O22,'Revised vs YTD group'!$A$5:$M$500,3,FALSE))</f>
        <v>GENERAL FUND</v>
      </c>
      <c r="C22" t="str">
        <f>IF($O22="","",VLOOKUP($O22,'Revised vs YTD group'!$A$5:$M$500,4,FALSE))</f>
        <v>4310</v>
      </c>
      <c r="D22" t="str">
        <f>IF($O22="","",VLOOKUP($O22,'Revised vs YTD group'!$A$5:$M$500,5,FALSE))</f>
        <v>MENTAL HEALTH</v>
      </c>
      <c r="E22" t="str">
        <f>IF($O22="","",VLOOKUP($O22,'Revised vs YTD group'!$A$5:$M$500,6,FALSE))</f>
        <v>4000</v>
      </c>
      <c r="F22" t="str">
        <f>IF($O22="","",VLOOKUP($O22,'Revised vs YTD group'!$A$5:$M$500,7,FALSE))</f>
        <v>CONTRACTUAL EXPENSES</v>
      </c>
      <c r="G22" s="10">
        <f>IF($O22="","",VLOOKUP($O22,'Revised vs YTD group'!$A$5:$M$500,8,FALSE))</f>
        <v>917752</v>
      </c>
      <c r="H22" s="10">
        <f>IF($O22="","",VLOOKUP($O22,'Revised vs YTD group'!$A$5:$M$500,9,FALSE))</f>
        <v>814003.62999999989</v>
      </c>
      <c r="I22" s="10">
        <f t="shared" si="0"/>
        <v>103748.37000000011</v>
      </c>
      <c r="J22" s="6">
        <f t="shared" si="1"/>
        <v>0.88700000000000001</v>
      </c>
      <c r="O22">
        <f>IF((MAX($O$4:O21)+1)&gt;'Data (2)'!$B$1,"",MAX($O$4:O21)+1)</f>
        <v>18</v>
      </c>
    </row>
    <row r="23" spans="1:15" x14ac:dyDescent="0.2">
      <c r="A23" t="str">
        <f>IF($O23="","",VLOOKUP($O23,'Revised vs YTD group'!$A$5:$M$500,2,FALSE))</f>
        <v>A</v>
      </c>
      <c r="B23" t="str">
        <f>IF($O23="","",VLOOKUP($O23,'Revised vs YTD group'!$A$5:$M$500,3,FALSE))</f>
        <v>GENERAL FUND</v>
      </c>
      <c r="C23" t="str">
        <f>IF($O23="","",VLOOKUP($O23,'Revised vs YTD group'!$A$5:$M$500,4,FALSE))</f>
        <v>9060</v>
      </c>
      <c r="D23" t="str">
        <f>IF($O23="","",VLOOKUP($O23,'Revised vs YTD group'!$A$5:$M$500,5,FALSE))</f>
        <v>MEDICAL INSURANCE</v>
      </c>
      <c r="E23" t="str">
        <f>IF($O23="","",VLOOKUP($O23,'Revised vs YTD group'!$A$5:$M$500,6,FALSE))</f>
        <v>8000</v>
      </c>
      <c r="F23" t="str">
        <f>IF($O23="","",VLOOKUP($O23,'Revised vs YTD group'!$A$5:$M$500,7,FALSE))</f>
        <v>EMPLOYEE BENEFITS</v>
      </c>
      <c r="G23" s="10">
        <f>IF($O23="","",VLOOKUP($O23,'Revised vs YTD group'!$A$5:$M$500,8,FALSE))</f>
        <v>6800000</v>
      </c>
      <c r="H23" s="10">
        <f>IF($O23="","",VLOOKUP($O23,'Revised vs YTD group'!$A$5:$M$500,9,FALSE))</f>
        <v>6702003.4299999997</v>
      </c>
      <c r="I23" s="10">
        <f t="shared" si="0"/>
        <v>97996.570000000298</v>
      </c>
      <c r="J23" s="6">
        <f t="shared" si="1"/>
        <v>0.98560000000000003</v>
      </c>
      <c r="O23">
        <f>IF((MAX($O$4:O22)+1)&gt;'Data (2)'!$B$1,"",MAX($O$4:O22)+1)</f>
        <v>19</v>
      </c>
    </row>
    <row r="24" spans="1:15" x14ac:dyDescent="0.2">
      <c r="A24" t="str">
        <f>IF($O24="","",VLOOKUP($O24,'Revised vs YTD group'!$A$5:$M$500,2,FALSE))</f>
        <v>A</v>
      </c>
      <c r="B24" t="str">
        <f>IF($O24="","",VLOOKUP($O24,'Revised vs YTD group'!$A$5:$M$500,3,FALSE))</f>
        <v>GENERAL FUND</v>
      </c>
      <c r="C24" t="str">
        <f>IF($O24="","",VLOOKUP($O24,'Revised vs YTD group'!$A$5:$M$500,4,FALSE))</f>
        <v>1170</v>
      </c>
      <c r="D24" t="str">
        <f>IF($O24="","",VLOOKUP($O24,'Revised vs YTD group'!$A$5:$M$500,5,FALSE))</f>
        <v>LEGAL DEFENSE OF INDIGENTS</v>
      </c>
      <c r="E24" t="str">
        <f>IF($O24="","",VLOOKUP($O24,'Revised vs YTD group'!$A$5:$M$500,6,FALSE))</f>
        <v>4000</v>
      </c>
      <c r="F24" t="str">
        <f>IF($O24="","",VLOOKUP($O24,'Revised vs YTD group'!$A$5:$M$500,7,FALSE))</f>
        <v>CONTRACTUAL EXPENSES</v>
      </c>
      <c r="G24" s="10">
        <f>IF($O24="","",VLOOKUP($O24,'Revised vs YTD group'!$A$5:$M$500,8,FALSE))</f>
        <v>515660</v>
      </c>
      <c r="H24" s="10">
        <f>IF($O24="","",VLOOKUP($O24,'Revised vs YTD group'!$A$5:$M$500,9,FALSE))</f>
        <v>423462.8</v>
      </c>
      <c r="I24" s="10">
        <f t="shared" si="0"/>
        <v>92197.200000000012</v>
      </c>
      <c r="J24" s="6">
        <f t="shared" si="1"/>
        <v>0.82120000000000004</v>
      </c>
      <c r="O24">
        <f>IF((MAX($O$4:O23)+1)&gt;'Data (2)'!$B$1,"",MAX($O$4:O23)+1)</f>
        <v>20</v>
      </c>
    </row>
    <row r="25" spans="1:15" x14ac:dyDescent="0.2">
      <c r="A25" t="str">
        <f>IF($O25="","",VLOOKUP($O25,'Revised vs YTD group'!$A$5:$M$500,2,FALSE))</f>
        <v>A</v>
      </c>
      <c r="B25" t="str">
        <f>IF($O25="","",VLOOKUP($O25,'Revised vs YTD group'!$A$5:$M$500,3,FALSE))</f>
        <v>GENERAL FUND</v>
      </c>
      <c r="C25" t="str">
        <f>IF($O25="","",VLOOKUP($O25,'Revised vs YTD group'!$A$5:$M$500,4,FALSE))</f>
        <v>6070</v>
      </c>
      <c r="D25" t="str">
        <f>IF($O25="","",VLOOKUP($O25,'Revised vs YTD group'!$A$5:$M$500,5,FALSE))</f>
        <v>SERVICES FOR RECIPIENTS</v>
      </c>
      <c r="E25" t="str">
        <f>IF($O25="","",VLOOKUP($O25,'Revised vs YTD group'!$A$5:$M$500,6,FALSE))</f>
        <v>4000</v>
      </c>
      <c r="F25" t="str">
        <f>IF($O25="","",VLOOKUP($O25,'Revised vs YTD group'!$A$5:$M$500,7,FALSE))</f>
        <v>CONTRACTUAL EXPENSES</v>
      </c>
      <c r="G25" s="10">
        <f>IF($O25="","",VLOOKUP($O25,'Revised vs YTD group'!$A$5:$M$500,8,FALSE))</f>
        <v>1347336</v>
      </c>
      <c r="H25" s="10">
        <f>IF($O25="","",VLOOKUP($O25,'Revised vs YTD group'!$A$5:$M$500,9,FALSE))</f>
        <v>1261481.27</v>
      </c>
      <c r="I25" s="10">
        <f t="shared" si="0"/>
        <v>85854.729999999981</v>
      </c>
      <c r="J25" s="6">
        <f t="shared" si="1"/>
        <v>0.93630000000000002</v>
      </c>
      <c r="O25">
        <f>IF((MAX($O$4:O24)+1)&gt;'Data (2)'!$B$1,"",MAX($O$4:O24)+1)</f>
        <v>21</v>
      </c>
    </row>
    <row r="26" spans="1:15" x14ac:dyDescent="0.2">
      <c r="A26" t="str">
        <f>IF($O26="","",VLOOKUP($O26,'Revised vs YTD group'!$A$5:$M$500,2,FALSE))</f>
        <v>A</v>
      </c>
      <c r="B26" t="str">
        <f>IF($O26="","",VLOOKUP($O26,'Revised vs YTD group'!$A$5:$M$500,3,FALSE))</f>
        <v>GENERAL FUND</v>
      </c>
      <c r="C26" t="str">
        <f>IF($O26="","",VLOOKUP($O26,'Revised vs YTD group'!$A$5:$M$500,4,FALSE))</f>
        <v>4310</v>
      </c>
      <c r="D26" t="str">
        <f>IF($O26="","",VLOOKUP($O26,'Revised vs YTD group'!$A$5:$M$500,5,FALSE))</f>
        <v>MENTAL HEALTH</v>
      </c>
      <c r="E26" t="str">
        <f>IF($O26="","",VLOOKUP($O26,'Revised vs YTD group'!$A$5:$M$500,6,FALSE))</f>
        <v>1000</v>
      </c>
      <c r="F26" t="str">
        <f>IF($O26="","",VLOOKUP($O26,'Revised vs YTD group'!$A$5:$M$500,7,FALSE))</f>
        <v>PERSONAL SERVICES</v>
      </c>
      <c r="G26" s="10">
        <f>IF($O26="","",VLOOKUP($O26,'Revised vs YTD group'!$A$5:$M$500,8,FALSE))</f>
        <v>1020528</v>
      </c>
      <c r="H26" s="10">
        <f>IF($O26="","",VLOOKUP($O26,'Revised vs YTD group'!$A$5:$M$500,9,FALSE))</f>
        <v>934975.02999999991</v>
      </c>
      <c r="I26" s="10">
        <f t="shared" si="0"/>
        <v>85552.970000000088</v>
      </c>
      <c r="J26" s="6">
        <f t="shared" si="1"/>
        <v>0.91620000000000001</v>
      </c>
      <c r="O26">
        <f>IF((MAX($O$4:O25)+1)&gt;'Data (2)'!$B$1,"",MAX($O$4:O25)+1)</f>
        <v>22</v>
      </c>
    </row>
    <row r="27" spans="1:15" x14ac:dyDescent="0.2">
      <c r="A27" t="str">
        <f>IF($O27="","",VLOOKUP($O27,'Revised vs YTD group'!$A$5:$M$500,2,FALSE))</f>
        <v>A</v>
      </c>
      <c r="B27" t="str">
        <f>IF($O27="","",VLOOKUP($O27,'Revised vs YTD group'!$A$5:$M$500,3,FALSE))</f>
        <v>GENERAL FUND</v>
      </c>
      <c r="C27" t="str">
        <f>IF($O27="","",VLOOKUP($O27,'Revised vs YTD group'!$A$5:$M$500,4,FALSE))</f>
        <v>3110</v>
      </c>
      <c r="D27" t="str">
        <f>IF($O27="","",VLOOKUP($O27,'Revised vs YTD group'!$A$5:$M$500,5,FALSE))</f>
        <v>SHERIFF</v>
      </c>
      <c r="E27" t="str">
        <f>IF($O27="","",VLOOKUP($O27,'Revised vs YTD group'!$A$5:$M$500,6,FALSE))</f>
        <v>2000</v>
      </c>
      <c r="F27" t="str">
        <f>IF($O27="","",VLOOKUP($O27,'Revised vs YTD group'!$A$5:$M$500,7,FALSE))</f>
        <v>EQUIPMENT</v>
      </c>
      <c r="G27" s="10">
        <f>IF($O27="","",VLOOKUP($O27,'Revised vs YTD group'!$A$5:$M$500,8,FALSE))</f>
        <v>344608.53</v>
      </c>
      <c r="H27" s="10">
        <f>IF($O27="","",VLOOKUP($O27,'Revised vs YTD group'!$A$5:$M$500,9,FALSE))</f>
        <v>260653.56</v>
      </c>
      <c r="I27" s="10">
        <f t="shared" si="0"/>
        <v>83954.97000000003</v>
      </c>
      <c r="J27" s="6">
        <f t="shared" si="1"/>
        <v>0.75639999999999996</v>
      </c>
      <c r="O27">
        <f>IF((MAX($O$4:O26)+1)&gt;'Data (2)'!$B$1,"",MAX($O$4:O26)+1)</f>
        <v>23</v>
      </c>
    </row>
    <row r="28" spans="1:15" x14ac:dyDescent="0.2">
      <c r="A28" t="str">
        <f>IF($O28="","",VLOOKUP($O28,'Revised vs YTD group'!$A$5:$M$500,2,FALSE))</f>
        <v>A</v>
      </c>
      <c r="B28" t="str">
        <f>IF($O28="","",VLOOKUP($O28,'Revised vs YTD group'!$A$5:$M$500,3,FALSE))</f>
        <v>GENERAL FUND</v>
      </c>
      <c r="C28" t="str">
        <f>IF($O28="","",VLOOKUP($O28,'Revised vs YTD group'!$A$5:$M$500,4,FALSE))</f>
        <v>4059</v>
      </c>
      <c r="D28" t="str">
        <f>IF($O28="","",VLOOKUP($O28,'Revised vs YTD group'!$A$5:$M$500,5,FALSE))</f>
        <v>EARLY INTERVENTION PROGRAM</v>
      </c>
      <c r="E28" t="str">
        <f>IF($O28="","",VLOOKUP($O28,'Revised vs YTD group'!$A$5:$M$500,6,FALSE))</f>
        <v>4000</v>
      </c>
      <c r="F28" t="str">
        <f>IF($O28="","",VLOOKUP($O28,'Revised vs YTD group'!$A$5:$M$500,7,FALSE))</f>
        <v>CONTRACTUAL EXPENSES</v>
      </c>
      <c r="G28" s="10">
        <f>IF($O28="","",VLOOKUP($O28,'Revised vs YTD group'!$A$5:$M$500,8,FALSE))</f>
        <v>145000</v>
      </c>
      <c r="H28" s="10">
        <f>IF($O28="","",VLOOKUP($O28,'Revised vs YTD group'!$A$5:$M$500,9,FALSE))</f>
        <v>67126.83</v>
      </c>
      <c r="I28" s="10">
        <f t="shared" si="0"/>
        <v>77873.17</v>
      </c>
      <c r="J28" s="6">
        <f t="shared" si="1"/>
        <v>0.46289999999999998</v>
      </c>
      <c r="O28">
        <f>IF((MAX($O$4:O27)+1)&gt;'Data (2)'!$B$1,"",MAX($O$4:O27)+1)</f>
        <v>24</v>
      </c>
    </row>
    <row r="29" spans="1:15" x14ac:dyDescent="0.2">
      <c r="A29" t="str">
        <f>IF($O29="","",VLOOKUP($O29,'Revised vs YTD group'!$A$5:$M$500,2,FALSE))</f>
        <v>A</v>
      </c>
      <c r="B29" t="str">
        <f>IF($O29="","",VLOOKUP($O29,'Revised vs YTD group'!$A$5:$M$500,3,FALSE))</f>
        <v>GENERAL FUND</v>
      </c>
      <c r="C29" t="str">
        <f>IF($O29="","",VLOOKUP($O29,'Revised vs YTD group'!$A$5:$M$500,4,FALSE))</f>
        <v>4010</v>
      </c>
      <c r="D29" t="str">
        <f>IF($O29="","",VLOOKUP($O29,'Revised vs YTD group'!$A$5:$M$500,5,FALSE))</f>
        <v>PUBLIC HEALTH</v>
      </c>
      <c r="E29" t="str">
        <f>IF($O29="","",VLOOKUP($O29,'Revised vs YTD group'!$A$5:$M$500,6,FALSE))</f>
        <v>1000</v>
      </c>
      <c r="F29" t="str">
        <f>IF($O29="","",VLOOKUP($O29,'Revised vs YTD group'!$A$5:$M$500,7,FALSE))</f>
        <v>PERSONAL SERVICES</v>
      </c>
      <c r="G29" s="10">
        <f>IF($O29="","",VLOOKUP($O29,'Revised vs YTD group'!$A$5:$M$500,8,FALSE))</f>
        <v>759914</v>
      </c>
      <c r="H29" s="10">
        <f>IF($O29="","",VLOOKUP($O29,'Revised vs YTD group'!$A$5:$M$500,9,FALSE))</f>
        <v>700726.37999999989</v>
      </c>
      <c r="I29" s="10">
        <f t="shared" si="0"/>
        <v>59187.620000000112</v>
      </c>
      <c r="J29" s="6">
        <f t="shared" si="1"/>
        <v>0.92210000000000003</v>
      </c>
      <c r="O29">
        <f>IF((MAX($O$4:O28)+1)&gt;'Data (2)'!$B$1,"",MAX($O$4:O28)+1)</f>
        <v>25</v>
      </c>
    </row>
    <row r="30" spans="1:15" x14ac:dyDescent="0.2">
      <c r="A30" t="str">
        <f>IF($O30="","",VLOOKUP($O30,'Revised vs YTD group'!$A$5:$M$500,2,FALSE))</f>
        <v>A</v>
      </c>
      <c r="B30" t="str">
        <f>IF($O30="","",VLOOKUP($O30,'Revised vs YTD group'!$A$5:$M$500,3,FALSE))</f>
        <v>GENERAL FUND</v>
      </c>
      <c r="C30" t="str">
        <f>IF($O30="","",VLOOKUP($O30,'Revised vs YTD group'!$A$5:$M$500,4,FALSE))</f>
        <v>4252</v>
      </c>
      <c r="D30" t="str">
        <f>IF($O30="","",VLOOKUP($O30,'Revised vs YTD group'!$A$5:$M$500,5,FALSE))</f>
        <v>CHEMICAL DEPENDENCY CLINIC</v>
      </c>
      <c r="E30" t="str">
        <f>IF($O30="","",VLOOKUP($O30,'Revised vs YTD group'!$A$5:$M$500,6,FALSE))</f>
        <v>1000</v>
      </c>
      <c r="F30" t="str">
        <f>IF($O30="","",VLOOKUP($O30,'Revised vs YTD group'!$A$5:$M$500,7,FALSE))</f>
        <v>PERSONAL SERVICES</v>
      </c>
      <c r="G30" s="10">
        <f>IF($O30="","",VLOOKUP($O30,'Revised vs YTD group'!$A$5:$M$500,8,FALSE))</f>
        <v>345921</v>
      </c>
      <c r="H30" s="10">
        <f>IF($O30="","",VLOOKUP($O30,'Revised vs YTD group'!$A$5:$M$500,9,FALSE))</f>
        <v>289271.65000000002</v>
      </c>
      <c r="I30" s="10">
        <f t="shared" si="0"/>
        <v>56649.349999999977</v>
      </c>
      <c r="J30" s="6">
        <f t="shared" si="1"/>
        <v>0.83620000000000005</v>
      </c>
      <c r="O30">
        <f>IF((MAX($O$4:O29)+1)&gt;'Data (2)'!$B$1,"",MAX($O$4:O29)+1)</f>
        <v>26</v>
      </c>
    </row>
    <row r="31" spans="1:15" x14ac:dyDescent="0.2">
      <c r="A31" t="str">
        <f>IF($O31="","",VLOOKUP($O31,'Revised vs YTD group'!$A$5:$M$500,2,FALSE))</f>
        <v>A</v>
      </c>
      <c r="B31" t="str">
        <f>IF($O31="","",VLOOKUP($O31,'Revised vs YTD group'!$A$5:$M$500,3,FALSE))</f>
        <v>GENERAL FUND</v>
      </c>
      <c r="C31" t="str">
        <f>IF($O31="","",VLOOKUP($O31,'Revised vs YTD group'!$A$5:$M$500,4,FALSE))</f>
        <v>6010</v>
      </c>
      <c r="D31" t="str">
        <f>IF($O31="","",VLOOKUP($O31,'Revised vs YTD group'!$A$5:$M$500,5,FALSE))</f>
        <v>SOCIAL SERVICES ADMIN</v>
      </c>
      <c r="E31" t="str">
        <f>IF($O31="","",VLOOKUP($O31,'Revised vs YTD group'!$A$5:$M$500,6,FALSE))</f>
        <v>4000</v>
      </c>
      <c r="F31" t="str">
        <f>IF($O31="","",VLOOKUP($O31,'Revised vs YTD group'!$A$5:$M$500,7,FALSE))</f>
        <v>CONTRACTUAL EXPENSES</v>
      </c>
      <c r="G31" s="10">
        <f>IF($O31="","",VLOOKUP($O31,'Revised vs YTD group'!$A$5:$M$500,8,FALSE))</f>
        <v>651666</v>
      </c>
      <c r="H31" s="10">
        <f>IF($O31="","",VLOOKUP($O31,'Revised vs YTD group'!$A$5:$M$500,9,FALSE))</f>
        <v>597944.47999999986</v>
      </c>
      <c r="I31" s="10">
        <f t="shared" si="0"/>
        <v>53721.520000000135</v>
      </c>
      <c r="J31" s="6">
        <f t="shared" si="1"/>
        <v>0.91759999999999997</v>
      </c>
      <c r="O31">
        <f>IF((MAX($O$4:O30)+1)&gt;'Data (2)'!$B$1,"",MAX($O$4:O30)+1)</f>
        <v>27</v>
      </c>
    </row>
    <row r="32" spans="1:15" x14ac:dyDescent="0.2">
      <c r="A32" t="str">
        <f>IF($O32="","",VLOOKUP($O32,'Revised vs YTD group'!$A$5:$M$500,2,FALSE))</f>
        <v>A</v>
      </c>
      <c r="B32" t="str">
        <f>IF($O32="","",VLOOKUP($O32,'Revised vs YTD group'!$A$5:$M$500,3,FALSE))</f>
        <v>GENERAL FUND</v>
      </c>
      <c r="C32" t="str">
        <f>IF($O32="","",VLOOKUP($O32,'Revised vs YTD group'!$A$5:$M$500,4,FALSE))</f>
        <v>1490</v>
      </c>
      <c r="D32" t="str">
        <f>IF($O32="","",VLOOKUP($O32,'Revised vs YTD group'!$A$5:$M$500,5,FALSE))</f>
        <v>PUBLIC WORKS</v>
      </c>
      <c r="E32" t="str">
        <f>IF($O32="","",VLOOKUP($O32,'Revised vs YTD group'!$A$5:$M$500,6,FALSE))</f>
        <v>1000</v>
      </c>
      <c r="F32" t="str">
        <f>IF($O32="","",VLOOKUP($O32,'Revised vs YTD group'!$A$5:$M$500,7,FALSE))</f>
        <v>PERSONAL SERVICES</v>
      </c>
      <c r="G32" s="10">
        <f>IF($O32="","",VLOOKUP($O32,'Revised vs YTD group'!$A$5:$M$500,8,FALSE))</f>
        <v>396326</v>
      </c>
      <c r="H32" s="10">
        <f>IF($O32="","",VLOOKUP($O32,'Revised vs YTD group'!$A$5:$M$500,9,FALSE))</f>
        <v>344200.88</v>
      </c>
      <c r="I32" s="10">
        <f t="shared" si="0"/>
        <v>52125.119999999995</v>
      </c>
      <c r="J32" s="6">
        <f t="shared" si="1"/>
        <v>0.86850000000000005</v>
      </c>
      <c r="O32">
        <f>IF((MAX($O$4:O31)+1)&gt;'Data (2)'!$B$1,"",MAX($O$4:O31)+1)</f>
        <v>28</v>
      </c>
    </row>
    <row r="33" spans="1:15" x14ac:dyDescent="0.2">
      <c r="A33" t="str">
        <f>IF($O33="","",VLOOKUP($O33,'Revised vs YTD group'!$A$5:$M$500,2,FALSE))</f>
        <v>A</v>
      </c>
      <c r="B33" t="str">
        <f>IF($O33="","",VLOOKUP($O33,'Revised vs YTD group'!$A$5:$M$500,3,FALSE))</f>
        <v>GENERAL FUND</v>
      </c>
      <c r="C33" t="str">
        <f>IF($O33="","",VLOOKUP($O33,'Revised vs YTD group'!$A$5:$M$500,4,FALSE))</f>
        <v>1410</v>
      </c>
      <c r="D33" t="str">
        <f>IF($O33="","",VLOOKUP($O33,'Revised vs YTD group'!$A$5:$M$500,5,FALSE))</f>
        <v>COUNTY CLERK</v>
      </c>
      <c r="E33" t="str">
        <f>IF($O33="","",VLOOKUP($O33,'Revised vs YTD group'!$A$5:$M$500,6,FALSE))</f>
        <v>1000</v>
      </c>
      <c r="F33" t="str">
        <f>IF($O33="","",VLOOKUP($O33,'Revised vs YTD group'!$A$5:$M$500,7,FALSE))</f>
        <v>PERSONAL SERVICES</v>
      </c>
      <c r="G33" s="10">
        <f>IF($O33="","",VLOOKUP($O33,'Revised vs YTD group'!$A$5:$M$500,8,FALSE))</f>
        <v>541103</v>
      </c>
      <c r="H33" s="10">
        <f>IF($O33="","",VLOOKUP($O33,'Revised vs YTD group'!$A$5:$M$500,9,FALSE))</f>
        <v>492118.83</v>
      </c>
      <c r="I33" s="10">
        <f t="shared" si="0"/>
        <v>48984.169999999984</v>
      </c>
      <c r="J33" s="6">
        <f t="shared" si="1"/>
        <v>0.90949999999999998</v>
      </c>
      <c r="O33">
        <f>IF((MAX($O$4:O32)+1)&gt;'Data (2)'!$B$1,"",MAX($O$4:O32)+1)</f>
        <v>29</v>
      </c>
    </row>
    <row r="34" spans="1:15" x14ac:dyDescent="0.2">
      <c r="A34" t="str">
        <f>IF($O34="","",VLOOKUP($O34,'Revised vs YTD group'!$A$5:$M$500,2,FALSE))</f>
        <v>A</v>
      </c>
      <c r="B34" t="str">
        <f>IF($O34="","",VLOOKUP($O34,'Revised vs YTD group'!$A$5:$M$500,3,FALSE))</f>
        <v>GENERAL FUND</v>
      </c>
      <c r="C34" t="str">
        <f>IF($O34="","",VLOOKUP($O34,'Revised vs YTD group'!$A$5:$M$500,4,FALSE))</f>
        <v>9010</v>
      </c>
      <c r="D34" t="str">
        <f>IF($O34="","",VLOOKUP($O34,'Revised vs YTD group'!$A$5:$M$500,5,FALSE))</f>
        <v>RETIREMENT</v>
      </c>
      <c r="E34" t="str">
        <f>IF($O34="","",VLOOKUP($O34,'Revised vs YTD group'!$A$5:$M$500,6,FALSE))</f>
        <v>8000</v>
      </c>
      <c r="F34" t="str">
        <f>IF($O34="","",VLOOKUP($O34,'Revised vs YTD group'!$A$5:$M$500,7,FALSE))</f>
        <v>EMPLOYEE BENEFITS</v>
      </c>
      <c r="G34" s="10">
        <f>IF($O34="","",VLOOKUP($O34,'Revised vs YTD group'!$A$5:$M$500,8,FALSE))</f>
        <v>2097950</v>
      </c>
      <c r="H34" s="10">
        <f>IF($O34="","",VLOOKUP($O34,'Revised vs YTD group'!$A$5:$M$500,9,FALSE))</f>
        <v>2050931.83</v>
      </c>
      <c r="I34" s="10">
        <f t="shared" si="0"/>
        <v>47018.169999999925</v>
      </c>
      <c r="J34" s="6">
        <f t="shared" si="1"/>
        <v>0.97760000000000002</v>
      </c>
      <c r="O34">
        <f>IF((MAX($O$4:O33)+1)&gt;'Data (2)'!$B$1,"",MAX($O$4:O33)+1)</f>
        <v>30</v>
      </c>
    </row>
    <row r="35" spans="1:15" x14ac:dyDescent="0.2">
      <c r="A35" t="str">
        <f>IF($O35="","",VLOOKUP($O35,'Revised vs YTD group'!$A$5:$M$500,2,FALSE))</f>
        <v>A</v>
      </c>
      <c r="B35" t="str">
        <f>IF($O35="","",VLOOKUP($O35,'Revised vs YTD group'!$A$5:$M$500,3,FALSE))</f>
        <v>GENERAL FUND</v>
      </c>
      <c r="C35" t="str">
        <f>IF($O35="","",VLOOKUP($O35,'Revised vs YTD group'!$A$5:$M$500,4,FALSE))</f>
        <v>6772</v>
      </c>
      <c r="D35" t="str">
        <f>IF($O35="","",VLOOKUP($O35,'Revised vs YTD group'!$A$5:$M$500,5,FALSE))</f>
        <v>OFFICE FOR THE AGING</v>
      </c>
      <c r="E35" t="str">
        <f>IF($O35="","",VLOOKUP($O35,'Revised vs YTD group'!$A$5:$M$500,6,FALSE))</f>
        <v>4000</v>
      </c>
      <c r="F35" t="str">
        <f>IF($O35="","",VLOOKUP($O35,'Revised vs YTD group'!$A$5:$M$500,7,FALSE))</f>
        <v>CONTRACTUAL EXPENSES</v>
      </c>
      <c r="G35" s="10">
        <f>IF($O35="","",VLOOKUP($O35,'Revised vs YTD group'!$A$5:$M$500,8,FALSE))</f>
        <v>835918</v>
      </c>
      <c r="H35" s="10">
        <f>IF($O35="","",VLOOKUP($O35,'Revised vs YTD group'!$A$5:$M$500,9,FALSE))</f>
        <v>792479.51000000013</v>
      </c>
      <c r="I35" s="10">
        <f t="shared" si="0"/>
        <v>43438.489999999874</v>
      </c>
      <c r="J35" s="6">
        <f t="shared" si="1"/>
        <v>0.94799999999999995</v>
      </c>
      <c r="O35">
        <f>IF((MAX($O$4:O34)+1)&gt;'Data (2)'!$B$1,"",MAX($O$4:O34)+1)</f>
        <v>31</v>
      </c>
    </row>
    <row r="36" spans="1:15" x14ac:dyDescent="0.2">
      <c r="A36" t="str">
        <f>IF($O36="","",VLOOKUP($O36,'Revised vs YTD group'!$A$5:$M$500,2,FALSE))</f>
        <v>A</v>
      </c>
      <c r="B36" t="str">
        <f>IF($O36="","",VLOOKUP($O36,'Revised vs YTD group'!$A$5:$M$500,3,FALSE))</f>
        <v>GENERAL FUND</v>
      </c>
      <c r="C36" t="str">
        <f>IF($O36="","",VLOOKUP($O36,'Revised vs YTD group'!$A$5:$M$500,4,FALSE))</f>
        <v>4252</v>
      </c>
      <c r="D36" t="str">
        <f>IF($O36="","",VLOOKUP($O36,'Revised vs YTD group'!$A$5:$M$500,5,FALSE))</f>
        <v>CHEMICAL DEPENDENCY CLINIC</v>
      </c>
      <c r="E36" t="str">
        <f>IF($O36="","",VLOOKUP($O36,'Revised vs YTD group'!$A$5:$M$500,6,FALSE))</f>
        <v>4000</v>
      </c>
      <c r="F36" t="str">
        <f>IF($O36="","",VLOOKUP($O36,'Revised vs YTD group'!$A$5:$M$500,7,FALSE))</f>
        <v>CONTRACTUAL EXPENSES</v>
      </c>
      <c r="G36" s="10">
        <f>IF($O36="","",VLOOKUP($O36,'Revised vs YTD group'!$A$5:$M$500,8,FALSE))</f>
        <v>99045</v>
      </c>
      <c r="H36" s="10">
        <f>IF($O36="","",VLOOKUP($O36,'Revised vs YTD group'!$A$5:$M$500,9,FALSE))</f>
        <v>63579.09</v>
      </c>
      <c r="I36" s="10">
        <f t="shared" si="0"/>
        <v>35465.910000000003</v>
      </c>
      <c r="J36" s="6">
        <f t="shared" si="1"/>
        <v>0.64190000000000003</v>
      </c>
      <c r="O36">
        <f>IF((MAX($O$4:O35)+1)&gt;'Data (2)'!$B$1,"",MAX($O$4:O35)+1)</f>
        <v>32</v>
      </c>
    </row>
    <row r="37" spans="1:15" x14ac:dyDescent="0.2">
      <c r="A37" t="str">
        <f>IF($O37="","",VLOOKUP($O37,'Revised vs YTD group'!$A$5:$M$500,2,FALSE))</f>
        <v>A</v>
      </c>
      <c r="B37" t="str">
        <f>IF($O37="","",VLOOKUP($O37,'Revised vs YTD group'!$A$5:$M$500,3,FALSE))</f>
        <v>GENERAL FUND</v>
      </c>
      <c r="C37" t="str">
        <f>IF($O37="","",VLOOKUP($O37,'Revised vs YTD group'!$A$5:$M$500,4,FALSE))</f>
        <v>3140</v>
      </c>
      <c r="D37" t="str">
        <f>IF($O37="","",VLOOKUP($O37,'Revised vs YTD group'!$A$5:$M$500,5,FALSE))</f>
        <v>PROBATION</v>
      </c>
      <c r="E37" t="str">
        <f>IF($O37="","",VLOOKUP($O37,'Revised vs YTD group'!$A$5:$M$500,6,FALSE))</f>
        <v>1000</v>
      </c>
      <c r="F37" t="str">
        <f>IF($O37="","",VLOOKUP($O37,'Revised vs YTD group'!$A$5:$M$500,7,FALSE))</f>
        <v>PERSONAL SERVICES</v>
      </c>
      <c r="G37" s="10">
        <f>IF($O37="","",VLOOKUP($O37,'Revised vs YTD group'!$A$5:$M$500,8,FALSE))</f>
        <v>689819</v>
      </c>
      <c r="H37" s="10">
        <f>IF($O37="","",VLOOKUP($O37,'Revised vs YTD group'!$A$5:$M$500,9,FALSE))</f>
        <v>656198.33999999985</v>
      </c>
      <c r="I37" s="10">
        <f t="shared" si="0"/>
        <v>33620.660000000149</v>
      </c>
      <c r="J37" s="6">
        <f t="shared" si="1"/>
        <v>0.95130000000000003</v>
      </c>
      <c r="O37">
        <f>IF((MAX($O$4:O36)+1)&gt;'Data (2)'!$B$1,"",MAX($O$4:O36)+1)</f>
        <v>33</v>
      </c>
    </row>
    <row r="38" spans="1:15" x14ac:dyDescent="0.2">
      <c r="A38" t="str">
        <f>IF($O38="","",VLOOKUP($O38,'Revised vs YTD group'!$A$5:$M$500,2,FALSE))</f>
        <v>A</v>
      </c>
      <c r="B38" t="str">
        <f>IF($O38="","",VLOOKUP($O38,'Revised vs YTD group'!$A$5:$M$500,3,FALSE))</f>
        <v>GENERAL FUND</v>
      </c>
      <c r="C38" t="str">
        <f>IF($O38="","",VLOOKUP($O38,'Revised vs YTD group'!$A$5:$M$500,4,FALSE))</f>
        <v>3410</v>
      </c>
      <c r="D38" t="str">
        <f>IF($O38="","",VLOOKUP($O38,'Revised vs YTD group'!$A$5:$M$500,5,FALSE))</f>
        <v>EMERGENCY SVCS - FIRE PREV.</v>
      </c>
      <c r="E38" t="str">
        <f>IF($O38="","",VLOOKUP($O38,'Revised vs YTD group'!$A$5:$M$500,6,FALSE))</f>
        <v>4000</v>
      </c>
      <c r="F38" t="str">
        <f>IF($O38="","",VLOOKUP($O38,'Revised vs YTD group'!$A$5:$M$500,7,FALSE))</f>
        <v>CONTRACTUAL EXPENSES</v>
      </c>
      <c r="G38" s="10">
        <f>IF($O38="","",VLOOKUP($O38,'Revised vs YTD group'!$A$5:$M$500,8,FALSE))</f>
        <v>76109.2</v>
      </c>
      <c r="H38" s="10">
        <f>IF($O38="","",VLOOKUP($O38,'Revised vs YTD group'!$A$5:$M$500,9,FALSE))</f>
        <v>47812.51</v>
      </c>
      <c r="I38" s="10">
        <f t="shared" si="0"/>
        <v>28296.689999999995</v>
      </c>
      <c r="J38" s="6">
        <f t="shared" si="1"/>
        <v>0.62819999999999998</v>
      </c>
      <c r="O38">
        <f>IF((MAX($O$4:O37)+1)&gt;'Data (2)'!$B$1,"",MAX($O$4:O37)+1)</f>
        <v>34</v>
      </c>
    </row>
    <row r="39" spans="1:15" x14ac:dyDescent="0.2">
      <c r="A39" t="str">
        <f>IF($O39="","",VLOOKUP($O39,'Revised vs YTD group'!$A$5:$M$500,2,FALSE))</f>
        <v>A</v>
      </c>
      <c r="B39" t="str">
        <f>IF($O39="","",VLOOKUP($O39,'Revised vs YTD group'!$A$5:$M$500,3,FALSE))</f>
        <v>GENERAL FUND</v>
      </c>
      <c r="C39" t="str">
        <f>IF($O39="","",VLOOKUP($O39,'Revised vs YTD group'!$A$5:$M$500,4,FALSE))</f>
        <v>3140</v>
      </c>
      <c r="D39" t="str">
        <f>IF($O39="","",VLOOKUP($O39,'Revised vs YTD group'!$A$5:$M$500,5,FALSE))</f>
        <v>PROBATION</v>
      </c>
      <c r="E39" t="str">
        <f>IF($O39="","",VLOOKUP($O39,'Revised vs YTD group'!$A$5:$M$500,6,FALSE))</f>
        <v>4000</v>
      </c>
      <c r="F39" t="str">
        <f>IF($O39="","",VLOOKUP($O39,'Revised vs YTD group'!$A$5:$M$500,7,FALSE))</f>
        <v>CONTRACTUAL EXPENSES</v>
      </c>
      <c r="G39" s="10">
        <f>IF($O39="","",VLOOKUP($O39,'Revised vs YTD group'!$A$5:$M$500,8,FALSE))</f>
        <v>104853.19</v>
      </c>
      <c r="H39" s="10">
        <f>IF($O39="","",VLOOKUP($O39,'Revised vs YTD group'!$A$5:$M$500,9,FALSE))</f>
        <v>82423.16</v>
      </c>
      <c r="I39" s="10">
        <f t="shared" si="0"/>
        <v>22430.03</v>
      </c>
      <c r="J39" s="6">
        <f t="shared" si="1"/>
        <v>0.78610000000000002</v>
      </c>
      <c r="O39">
        <f>IF((MAX($O$4:O38)+1)&gt;'Data (2)'!$B$1,"",MAX($O$4:O38)+1)</f>
        <v>35</v>
      </c>
    </row>
    <row r="40" spans="1:15" x14ac:dyDescent="0.2">
      <c r="A40" t="str">
        <f>IF($O40="","",VLOOKUP($O40,'Revised vs YTD group'!$A$5:$M$500,2,FALSE))</f>
        <v>A</v>
      </c>
      <c r="B40" t="str">
        <f>IF($O40="","",VLOOKUP($O40,'Revised vs YTD group'!$A$5:$M$500,3,FALSE))</f>
        <v>GENERAL FUND</v>
      </c>
      <c r="C40" t="str">
        <f>IF($O40="","",VLOOKUP($O40,'Revised vs YTD group'!$A$5:$M$500,4,FALSE))</f>
        <v>3410</v>
      </c>
      <c r="D40" t="str">
        <f>IF($O40="","",VLOOKUP($O40,'Revised vs YTD group'!$A$5:$M$500,5,FALSE))</f>
        <v>EMERGENCY SVCS - FIRE PREV.</v>
      </c>
      <c r="E40" t="str">
        <f>IF($O40="","",VLOOKUP($O40,'Revised vs YTD group'!$A$5:$M$500,6,FALSE))</f>
        <v>2000</v>
      </c>
      <c r="F40" t="str">
        <f>IF($O40="","",VLOOKUP($O40,'Revised vs YTD group'!$A$5:$M$500,7,FALSE))</f>
        <v>EQUIPMENT</v>
      </c>
      <c r="G40" s="10">
        <f>IF($O40="","",VLOOKUP($O40,'Revised vs YTD group'!$A$5:$M$500,8,FALSE))</f>
        <v>286570.12</v>
      </c>
      <c r="H40" s="10">
        <f>IF($O40="","",VLOOKUP($O40,'Revised vs YTD group'!$A$5:$M$500,9,FALSE))</f>
        <v>265232.68</v>
      </c>
      <c r="I40" s="10">
        <f t="shared" si="0"/>
        <v>21337.440000000002</v>
      </c>
      <c r="J40" s="6">
        <f t="shared" si="1"/>
        <v>0.92549999999999999</v>
      </c>
      <c r="O40">
        <f>IF((MAX($O$4:O39)+1)&gt;'Data (2)'!$B$1,"",MAX($O$4:O39)+1)</f>
        <v>36</v>
      </c>
    </row>
    <row r="41" spans="1:15" x14ac:dyDescent="0.2">
      <c r="A41" t="str">
        <f>IF($O41="","",VLOOKUP($O41,'Revised vs YTD group'!$A$5:$M$500,2,FALSE))</f>
        <v>A</v>
      </c>
      <c r="B41" t="str">
        <f>IF($O41="","",VLOOKUP($O41,'Revised vs YTD group'!$A$5:$M$500,3,FALSE))</f>
        <v>GENERAL FUND</v>
      </c>
      <c r="C41" t="str">
        <f>IF($O41="","",VLOOKUP($O41,'Revised vs YTD group'!$A$5:$M$500,4,FALSE))</f>
        <v>3640</v>
      </c>
      <c r="D41" t="str">
        <f>IF($O41="","",VLOOKUP($O41,'Revised vs YTD group'!$A$5:$M$500,5,FALSE))</f>
        <v>EMERGENCY SERVICES</v>
      </c>
      <c r="E41" t="str">
        <f>IF($O41="","",VLOOKUP($O41,'Revised vs YTD group'!$A$5:$M$500,6,FALSE))</f>
        <v>1000</v>
      </c>
      <c r="F41" t="str">
        <f>IF($O41="","",VLOOKUP($O41,'Revised vs YTD group'!$A$5:$M$500,7,FALSE))</f>
        <v>PERSONAL SERVICES</v>
      </c>
      <c r="G41" s="10">
        <f>IF($O41="","",VLOOKUP($O41,'Revised vs YTD group'!$A$5:$M$500,8,FALSE))</f>
        <v>177641</v>
      </c>
      <c r="H41" s="10">
        <f>IF($O41="","",VLOOKUP($O41,'Revised vs YTD group'!$A$5:$M$500,9,FALSE))</f>
        <v>158097.11000000002</v>
      </c>
      <c r="I41" s="10">
        <f t="shared" si="0"/>
        <v>19543.889999999985</v>
      </c>
      <c r="J41" s="6">
        <f t="shared" si="1"/>
        <v>0.89</v>
      </c>
      <c r="O41">
        <f>IF((MAX($O$4:O40)+1)&gt;'Data (2)'!$B$1,"",MAX($O$4:O40)+1)</f>
        <v>37</v>
      </c>
    </row>
    <row r="42" spans="1:15" x14ac:dyDescent="0.2">
      <c r="A42" t="str">
        <f>IF($O42="","",VLOOKUP($O42,'Revised vs YTD group'!$A$5:$M$500,2,FALSE))</f>
        <v>A</v>
      </c>
      <c r="B42" t="str">
        <f>IF($O42="","",VLOOKUP($O42,'Revised vs YTD group'!$A$5:$M$500,3,FALSE))</f>
        <v>GENERAL FUND</v>
      </c>
      <c r="C42" t="str">
        <f>IF($O42="","",VLOOKUP($O42,'Revised vs YTD group'!$A$5:$M$500,4,FALSE))</f>
        <v>1450</v>
      </c>
      <c r="D42" t="str">
        <f>IF($O42="","",VLOOKUP($O42,'Revised vs YTD group'!$A$5:$M$500,5,FALSE))</f>
        <v>ELECTIONS</v>
      </c>
      <c r="E42" t="str">
        <f>IF($O42="","",VLOOKUP($O42,'Revised vs YTD group'!$A$5:$M$500,6,FALSE))</f>
        <v>4000</v>
      </c>
      <c r="F42" t="str">
        <f>IF($O42="","",VLOOKUP($O42,'Revised vs YTD group'!$A$5:$M$500,7,FALSE))</f>
        <v>CONTRACTUAL EXPENSES</v>
      </c>
      <c r="G42" s="10">
        <f>IF($O42="","",VLOOKUP($O42,'Revised vs YTD group'!$A$5:$M$500,8,FALSE))</f>
        <v>167582</v>
      </c>
      <c r="H42" s="10">
        <f>IF($O42="","",VLOOKUP($O42,'Revised vs YTD group'!$A$5:$M$500,9,FALSE))</f>
        <v>149181.04</v>
      </c>
      <c r="I42" s="10">
        <f t="shared" si="0"/>
        <v>18400.959999999992</v>
      </c>
      <c r="J42" s="6">
        <f t="shared" si="1"/>
        <v>0.89019999999999999</v>
      </c>
      <c r="O42">
        <f>IF((MAX($O$4:O41)+1)&gt;'Data (2)'!$B$1,"",MAX($O$4:O41)+1)</f>
        <v>38</v>
      </c>
    </row>
    <row r="43" spans="1:15" x14ac:dyDescent="0.2">
      <c r="A43" t="str">
        <f>IF($O43="","",VLOOKUP($O43,'Revised vs YTD group'!$A$5:$M$500,2,FALSE))</f>
        <v>A</v>
      </c>
      <c r="B43" t="str">
        <f>IF($O43="","",VLOOKUP($O43,'Revised vs YTD group'!$A$5:$M$500,3,FALSE))</f>
        <v>GENERAL FUND</v>
      </c>
      <c r="C43" t="str">
        <f>IF($O43="","",VLOOKUP($O43,'Revised vs YTD group'!$A$5:$M$500,4,FALSE))</f>
        <v>6010</v>
      </c>
      <c r="D43" t="str">
        <f>IF($O43="","",VLOOKUP($O43,'Revised vs YTD group'!$A$5:$M$500,5,FALSE))</f>
        <v>SOCIAL SERVICES ADMIN</v>
      </c>
      <c r="E43" t="str">
        <f>IF($O43="","",VLOOKUP($O43,'Revised vs YTD group'!$A$5:$M$500,6,FALSE))</f>
        <v>2000</v>
      </c>
      <c r="F43" t="str">
        <f>IF($O43="","",VLOOKUP($O43,'Revised vs YTD group'!$A$5:$M$500,7,FALSE))</f>
        <v>EQUIPMENT</v>
      </c>
      <c r="G43" s="10">
        <f>IF($O43="","",VLOOKUP($O43,'Revised vs YTD group'!$A$5:$M$500,8,FALSE))</f>
        <v>159000</v>
      </c>
      <c r="H43" s="10">
        <f>IF($O43="","",VLOOKUP($O43,'Revised vs YTD group'!$A$5:$M$500,9,FALSE))</f>
        <v>141225.88</v>
      </c>
      <c r="I43" s="10">
        <f t="shared" si="0"/>
        <v>17774.119999999995</v>
      </c>
      <c r="J43" s="6">
        <f t="shared" si="1"/>
        <v>0.88819999999999999</v>
      </c>
      <c r="O43">
        <f>IF((MAX($O$4:O42)+1)&gt;'Data (2)'!$B$1,"",MAX($O$4:O42)+1)</f>
        <v>39</v>
      </c>
    </row>
    <row r="44" spans="1:15" x14ac:dyDescent="0.2">
      <c r="A44" t="str">
        <f>IF($O44="","",VLOOKUP($O44,'Revised vs YTD group'!$A$5:$M$500,2,FALSE))</f>
        <v>A</v>
      </c>
      <c r="B44" t="str">
        <f>IF($O44="","",VLOOKUP($O44,'Revised vs YTD group'!$A$5:$M$500,3,FALSE))</f>
        <v>GENERAL FUND</v>
      </c>
      <c r="C44" t="str">
        <f>IF($O44="","",VLOOKUP($O44,'Revised vs YTD group'!$A$5:$M$500,4,FALSE))</f>
        <v>1935</v>
      </c>
      <c r="D44" t="str">
        <f>IF($O44="","",VLOOKUP($O44,'Revised vs YTD group'!$A$5:$M$500,5,FALSE))</f>
        <v>TAX CERTIORARI</v>
      </c>
      <c r="E44" t="str">
        <f>IF($O44="","",VLOOKUP($O44,'Revised vs YTD group'!$A$5:$M$500,6,FALSE))</f>
        <v>4000</v>
      </c>
      <c r="F44" t="str">
        <f>IF($O44="","",VLOOKUP($O44,'Revised vs YTD group'!$A$5:$M$500,7,FALSE))</f>
        <v>CONTRACTUAL EXPENSES</v>
      </c>
      <c r="G44" s="10">
        <f>IF($O44="","",VLOOKUP($O44,'Revised vs YTD group'!$A$5:$M$500,8,FALSE))</f>
        <v>17500</v>
      </c>
      <c r="H44" s="10">
        <f>IF($O44="","",VLOOKUP($O44,'Revised vs YTD group'!$A$5:$M$500,9,FALSE))</f>
        <v>934.84</v>
      </c>
      <c r="I44" s="10">
        <f t="shared" si="0"/>
        <v>16565.16</v>
      </c>
      <c r="J44" s="6">
        <f t="shared" si="1"/>
        <v>5.3400000000000003E-2</v>
      </c>
      <c r="O44">
        <f>IF((MAX($O$4:O43)+1)&gt;'Data (2)'!$B$1,"",MAX($O$4:O43)+1)</f>
        <v>40</v>
      </c>
    </row>
    <row r="45" spans="1:15" x14ac:dyDescent="0.2">
      <c r="A45" t="str">
        <f>IF($O45="","",VLOOKUP($O45,'Revised vs YTD group'!$A$5:$M$500,2,FALSE))</f>
        <v>A</v>
      </c>
      <c r="B45" t="str">
        <f>IF($O45="","",VLOOKUP($O45,'Revised vs YTD group'!$A$5:$M$500,3,FALSE))</f>
        <v>GENERAL FUND</v>
      </c>
      <c r="C45" t="str">
        <f>IF($O45="","",VLOOKUP($O45,'Revised vs YTD group'!$A$5:$M$500,4,FALSE))</f>
        <v>3150</v>
      </c>
      <c r="D45" t="str">
        <f>IF($O45="","",VLOOKUP($O45,'Revised vs YTD group'!$A$5:$M$500,5,FALSE))</f>
        <v>JAIL</v>
      </c>
      <c r="E45" t="str">
        <f>IF($O45="","",VLOOKUP($O45,'Revised vs YTD group'!$A$5:$M$500,6,FALSE))</f>
        <v>1000</v>
      </c>
      <c r="F45" t="str">
        <f>IF($O45="","",VLOOKUP($O45,'Revised vs YTD group'!$A$5:$M$500,7,FALSE))</f>
        <v>PERSONAL SERVICES</v>
      </c>
      <c r="G45" s="10">
        <f>IF($O45="","",VLOOKUP($O45,'Revised vs YTD group'!$A$5:$M$500,8,FALSE))</f>
        <v>1336276</v>
      </c>
      <c r="H45" s="10">
        <f>IF($O45="","",VLOOKUP($O45,'Revised vs YTD group'!$A$5:$M$500,9,FALSE))</f>
        <v>1320581.0299999998</v>
      </c>
      <c r="I45" s="10">
        <f t="shared" si="0"/>
        <v>15694.970000000205</v>
      </c>
      <c r="J45" s="6">
        <f t="shared" si="1"/>
        <v>0.98829999999999996</v>
      </c>
      <c r="O45">
        <f>IF((MAX($O$4:O44)+1)&gt;'Data (2)'!$B$1,"",MAX($O$4:O44)+1)</f>
        <v>41</v>
      </c>
    </row>
    <row r="46" spans="1:15" x14ac:dyDescent="0.2">
      <c r="A46" t="str">
        <f>IF($O46="","",VLOOKUP($O46,'Revised vs YTD group'!$A$5:$M$500,2,FALSE))</f>
        <v>A</v>
      </c>
      <c r="B46" t="str">
        <f>IF($O46="","",VLOOKUP($O46,'Revised vs YTD group'!$A$5:$M$500,3,FALSE))</f>
        <v>GENERAL FUND</v>
      </c>
      <c r="C46" t="str">
        <f>IF($O46="","",VLOOKUP($O46,'Revised vs YTD group'!$A$5:$M$500,4,FALSE))</f>
        <v>1680</v>
      </c>
      <c r="D46" t="str">
        <f>IF($O46="","",VLOOKUP($O46,'Revised vs YTD group'!$A$5:$M$500,5,FALSE))</f>
        <v>INFORMATION TECHNOLOGY</v>
      </c>
      <c r="E46" t="str">
        <f>IF($O46="","",VLOOKUP($O46,'Revised vs YTD group'!$A$5:$M$500,6,FALSE))</f>
        <v>1000</v>
      </c>
      <c r="F46" t="str">
        <f>IF($O46="","",VLOOKUP($O46,'Revised vs YTD group'!$A$5:$M$500,7,FALSE))</f>
        <v>PERSONAL SERVICES</v>
      </c>
      <c r="G46" s="10">
        <f>IF($O46="","",VLOOKUP($O46,'Revised vs YTD group'!$A$5:$M$500,8,FALSE))</f>
        <v>558385</v>
      </c>
      <c r="H46" s="10">
        <f>IF($O46="","",VLOOKUP($O46,'Revised vs YTD group'!$A$5:$M$500,9,FALSE))</f>
        <v>543422.62</v>
      </c>
      <c r="I46" s="10">
        <f t="shared" si="0"/>
        <v>14962.380000000005</v>
      </c>
      <c r="J46" s="6">
        <f t="shared" si="1"/>
        <v>0.97319999999999995</v>
      </c>
      <c r="O46">
        <f>IF((MAX($O$4:O45)+1)&gt;'Data (2)'!$B$1,"",MAX($O$4:O45)+1)</f>
        <v>42</v>
      </c>
    </row>
    <row r="47" spans="1:15" x14ac:dyDescent="0.2">
      <c r="A47" t="str">
        <f>IF($O47="","",VLOOKUP($O47,'Revised vs YTD group'!$A$5:$M$500,2,FALSE))</f>
        <v>A</v>
      </c>
      <c r="B47" t="str">
        <f>IF($O47="","",VLOOKUP($O47,'Revised vs YTD group'!$A$5:$M$500,3,FALSE))</f>
        <v>GENERAL FUND</v>
      </c>
      <c r="C47" t="str">
        <f>IF($O47="","",VLOOKUP($O47,'Revised vs YTD group'!$A$5:$M$500,4,FALSE))</f>
        <v>3315</v>
      </c>
      <c r="D47" t="str">
        <f>IF($O47="","",VLOOKUP($O47,'Revised vs YTD group'!$A$5:$M$500,5,FALSE))</f>
        <v>SPECIAL TRAFFIC PROGRAM DWI</v>
      </c>
      <c r="E47" t="str">
        <f>IF($O47="","",VLOOKUP($O47,'Revised vs YTD group'!$A$5:$M$500,6,FALSE))</f>
        <v>4000</v>
      </c>
      <c r="F47" t="str">
        <f>IF($O47="","",VLOOKUP($O47,'Revised vs YTD group'!$A$5:$M$500,7,FALSE))</f>
        <v>CONTRACTUAL EXPENSES</v>
      </c>
      <c r="G47" s="10">
        <f>IF($O47="","",VLOOKUP($O47,'Revised vs YTD group'!$A$5:$M$500,8,FALSE))</f>
        <v>42298.81</v>
      </c>
      <c r="H47" s="10">
        <f>IF($O47="","",VLOOKUP($O47,'Revised vs YTD group'!$A$5:$M$500,9,FALSE))</f>
        <v>28046.11</v>
      </c>
      <c r="I47" s="10">
        <f t="shared" si="0"/>
        <v>14252.699999999997</v>
      </c>
      <c r="J47" s="6">
        <f t="shared" si="1"/>
        <v>0.66300000000000003</v>
      </c>
      <c r="O47">
        <f>IF((MAX($O$4:O46)+1)&gt;'Data (2)'!$B$1,"",MAX($O$4:O46)+1)</f>
        <v>43</v>
      </c>
    </row>
    <row r="48" spans="1:15" x14ac:dyDescent="0.2">
      <c r="A48" t="str">
        <f>IF($O48="","",VLOOKUP($O48,'Revised vs YTD group'!$A$5:$M$500,2,FALSE))</f>
        <v>A</v>
      </c>
      <c r="B48" t="str">
        <f>IF($O48="","",VLOOKUP($O48,'Revised vs YTD group'!$A$5:$M$500,3,FALSE))</f>
        <v>GENERAL FUND</v>
      </c>
      <c r="C48" t="str">
        <f>IF($O48="","",VLOOKUP($O48,'Revised vs YTD group'!$A$5:$M$500,4,FALSE))</f>
        <v>9050</v>
      </c>
      <c r="D48" t="str">
        <f>IF($O48="","",VLOOKUP($O48,'Revised vs YTD group'!$A$5:$M$500,5,FALSE))</f>
        <v>UNEMPLOYMENT INSURANCE</v>
      </c>
      <c r="E48" t="str">
        <f>IF($O48="","",VLOOKUP($O48,'Revised vs YTD group'!$A$5:$M$500,6,FALSE))</f>
        <v>8000</v>
      </c>
      <c r="F48" t="str">
        <f>IF($O48="","",VLOOKUP($O48,'Revised vs YTD group'!$A$5:$M$500,7,FALSE))</f>
        <v>EMPLOYEE BENEFITS</v>
      </c>
      <c r="G48" s="10">
        <f>IF($O48="","",VLOOKUP($O48,'Revised vs YTD group'!$A$5:$M$500,8,FALSE))</f>
        <v>20000</v>
      </c>
      <c r="H48" s="10">
        <f>IF($O48="","",VLOOKUP($O48,'Revised vs YTD group'!$A$5:$M$500,9,FALSE))</f>
        <v>6387.57</v>
      </c>
      <c r="I48" s="10">
        <f t="shared" si="0"/>
        <v>13612.43</v>
      </c>
      <c r="J48" s="6">
        <f t="shared" si="1"/>
        <v>0.31940000000000002</v>
      </c>
      <c r="O48">
        <f>IF((MAX($O$4:O47)+1)&gt;'Data (2)'!$B$1,"",MAX($O$4:O47)+1)</f>
        <v>44</v>
      </c>
    </row>
    <row r="49" spans="1:15" x14ac:dyDescent="0.2">
      <c r="A49" t="str">
        <f>IF($O49="","",VLOOKUP($O49,'Revised vs YTD group'!$A$5:$M$500,2,FALSE))</f>
        <v>A</v>
      </c>
      <c r="B49" t="str">
        <f>IF($O49="","",VLOOKUP($O49,'Revised vs YTD group'!$A$5:$M$500,3,FALSE))</f>
        <v>GENERAL FUND</v>
      </c>
      <c r="C49" t="str">
        <f>IF($O49="","",VLOOKUP($O49,'Revised vs YTD group'!$A$5:$M$500,4,FALSE))</f>
        <v>1620</v>
      </c>
      <c r="D49" t="str">
        <f>IF($O49="","",VLOOKUP($O49,'Revised vs YTD group'!$A$5:$M$500,5,FALSE))</f>
        <v>BUILDINGS &amp; GROUNDS</v>
      </c>
      <c r="E49" t="str">
        <f>IF($O49="","",VLOOKUP($O49,'Revised vs YTD group'!$A$5:$M$500,6,FALSE))</f>
        <v>2000</v>
      </c>
      <c r="F49" t="str">
        <f>IF($O49="","",VLOOKUP($O49,'Revised vs YTD group'!$A$5:$M$500,7,FALSE))</f>
        <v>EQUIPMENT</v>
      </c>
      <c r="G49" s="10">
        <f>IF($O49="","",VLOOKUP($O49,'Revised vs YTD group'!$A$5:$M$500,8,FALSE))</f>
        <v>30617.18</v>
      </c>
      <c r="H49" s="10">
        <f>IF($O49="","",VLOOKUP($O49,'Revised vs YTD group'!$A$5:$M$500,9,FALSE))</f>
        <v>17331.88</v>
      </c>
      <c r="I49" s="10">
        <f t="shared" si="0"/>
        <v>13285.3</v>
      </c>
      <c r="J49" s="6">
        <f t="shared" si="1"/>
        <v>0.56610000000000005</v>
      </c>
      <c r="O49">
        <f>IF((MAX($O$4:O48)+1)&gt;'Data (2)'!$B$1,"",MAX($O$4:O48)+1)</f>
        <v>45</v>
      </c>
    </row>
    <row r="50" spans="1:15" x14ac:dyDescent="0.2">
      <c r="A50" t="str">
        <f>IF($O50="","",VLOOKUP($O50,'Revised vs YTD group'!$A$5:$M$500,2,FALSE))</f>
        <v>A</v>
      </c>
      <c r="B50" t="str">
        <f>IF($O50="","",VLOOKUP($O50,'Revised vs YTD group'!$A$5:$M$500,3,FALSE))</f>
        <v>GENERAL FUND</v>
      </c>
      <c r="C50" t="str">
        <f>IF($O50="","",VLOOKUP($O50,'Revised vs YTD group'!$A$5:$M$500,4,FALSE))</f>
        <v>4050</v>
      </c>
      <c r="D50" t="str">
        <f>IF($O50="","",VLOOKUP($O50,'Revised vs YTD group'!$A$5:$M$500,5,FALSE))</f>
        <v>CHILDHOOD LEAD POISON PREV</v>
      </c>
      <c r="E50" t="str">
        <f>IF($O50="","",VLOOKUP($O50,'Revised vs YTD group'!$A$5:$M$500,6,FALSE))</f>
        <v>4000</v>
      </c>
      <c r="F50" t="str">
        <f>IF($O50="","",VLOOKUP($O50,'Revised vs YTD group'!$A$5:$M$500,7,FALSE))</f>
        <v>CONTRACTUAL EXPENSES</v>
      </c>
      <c r="G50" s="10">
        <f>IF($O50="","",VLOOKUP($O50,'Revised vs YTD group'!$A$5:$M$500,8,FALSE))</f>
        <v>17000</v>
      </c>
      <c r="H50" s="10">
        <f>IF($O50="","",VLOOKUP($O50,'Revised vs YTD group'!$A$5:$M$500,9,FALSE))</f>
        <v>4122.74</v>
      </c>
      <c r="I50" s="10">
        <f t="shared" si="0"/>
        <v>12877.26</v>
      </c>
      <c r="J50" s="6">
        <f t="shared" si="1"/>
        <v>0.24249999999999999</v>
      </c>
      <c r="O50">
        <f>IF((MAX($O$4:O49)+1)&gt;'Data (2)'!$B$1,"",MAX($O$4:O49)+1)</f>
        <v>46</v>
      </c>
    </row>
    <row r="51" spans="1:15" x14ac:dyDescent="0.2">
      <c r="A51" t="str">
        <f>IF($O51="","",VLOOKUP($O51,'Revised vs YTD group'!$A$5:$M$500,2,FALSE))</f>
        <v>A</v>
      </c>
      <c r="B51" t="str">
        <f>IF($O51="","",VLOOKUP($O51,'Revised vs YTD group'!$A$5:$M$500,3,FALSE))</f>
        <v>GENERAL FUND</v>
      </c>
      <c r="C51" t="str">
        <f>IF($O51="","",VLOOKUP($O51,'Revised vs YTD group'!$A$5:$M$500,4,FALSE))</f>
        <v>1362</v>
      </c>
      <c r="D51" t="str">
        <f>IF($O51="","",VLOOKUP($O51,'Revised vs YTD group'!$A$5:$M$500,5,FALSE))</f>
        <v>TAX ADVERTISING &amp; EXPENSES</v>
      </c>
      <c r="E51" t="str">
        <f>IF($O51="","",VLOOKUP($O51,'Revised vs YTD group'!$A$5:$M$500,6,FALSE))</f>
        <v>4000</v>
      </c>
      <c r="F51" t="str">
        <f>IF($O51="","",VLOOKUP($O51,'Revised vs YTD group'!$A$5:$M$500,7,FALSE))</f>
        <v>CONTRACTUAL EXPENSES</v>
      </c>
      <c r="G51" s="10">
        <f>IF($O51="","",VLOOKUP($O51,'Revised vs YTD group'!$A$5:$M$500,8,FALSE))</f>
        <v>158500</v>
      </c>
      <c r="H51" s="10">
        <f>IF($O51="","",VLOOKUP($O51,'Revised vs YTD group'!$A$5:$M$500,9,FALSE))</f>
        <v>146248.13</v>
      </c>
      <c r="I51" s="10">
        <f t="shared" si="0"/>
        <v>12251.869999999995</v>
      </c>
      <c r="J51" s="6">
        <f t="shared" si="1"/>
        <v>0.92269999999999996</v>
      </c>
      <c r="O51">
        <f>IF((MAX($O$4:O50)+1)&gt;'Data (2)'!$B$1,"",MAX($O$4:O50)+1)</f>
        <v>47</v>
      </c>
    </row>
    <row r="52" spans="1:15" x14ac:dyDescent="0.2">
      <c r="A52" t="str">
        <f>IF($O52="","",VLOOKUP($O52,'Revised vs YTD group'!$A$5:$M$500,2,FALSE))</f>
        <v>A</v>
      </c>
      <c r="B52" t="str">
        <f>IF($O52="","",VLOOKUP($O52,'Revised vs YTD group'!$A$5:$M$500,3,FALSE))</f>
        <v>GENERAL FUND</v>
      </c>
      <c r="C52" t="str">
        <f>IF($O52="","",VLOOKUP($O52,'Revised vs YTD group'!$A$5:$M$500,4,FALSE))</f>
        <v>4321</v>
      </c>
      <c r="D52" t="str">
        <f>IF($O52="","",VLOOKUP($O52,'Revised vs YTD group'!$A$5:$M$500,5,FALSE))</f>
        <v>COMMUNITY SUPPORT</v>
      </c>
      <c r="E52" t="str">
        <f>IF($O52="","",VLOOKUP($O52,'Revised vs YTD group'!$A$5:$M$500,6,FALSE))</f>
        <v>4000</v>
      </c>
      <c r="F52" t="str">
        <f>IF($O52="","",VLOOKUP($O52,'Revised vs YTD group'!$A$5:$M$500,7,FALSE))</f>
        <v>CONTRACTUAL EXPENSES</v>
      </c>
      <c r="G52" s="10">
        <f>IF($O52="","",VLOOKUP($O52,'Revised vs YTD group'!$A$5:$M$500,8,FALSE))</f>
        <v>1049220</v>
      </c>
      <c r="H52" s="10">
        <f>IF($O52="","",VLOOKUP($O52,'Revised vs YTD group'!$A$5:$M$500,9,FALSE))</f>
        <v>1037129.5099999999</v>
      </c>
      <c r="I52" s="10">
        <f t="shared" si="0"/>
        <v>12090.490000000107</v>
      </c>
      <c r="J52" s="6">
        <f t="shared" si="1"/>
        <v>0.98850000000000005</v>
      </c>
      <c r="O52">
        <f>IF((MAX($O$4:O51)+1)&gt;'Data (2)'!$B$1,"",MAX($O$4:O51)+1)</f>
        <v>48</v>
      </c>
    </row>
    <row r="53" spans="1:15" x14ac:dyDescent="0.2">
      <c r="A53" t="str">
        <f>IF($O53="","",VLOOKUP($O53,'Revised vs YTD group'!$A$5:$M$500,2,FALSE))</f>
        <v>A</v>
      </c>
      <c r="B53" t="str">
        <f>IF($O53="","",VLOOKUP($O53,'Revised vs YTD group'!$A$5:$M$500,3,FALSE))</f>
        <v>GENERAL FUND</v>
      </c>
      <c r="C53" t="str">
        <f>IF($O53="","",VLOOKUP($O53,'Revised vs YTD group'!$A$5:$M$500,4,FALSE))</f>
        <v>1680</v>
      </c>
      <c r="D53" t="str">
        <f>IF($O53="","",VLOOKUP($O53,'Revised vs YTD group'!$A$5:$M$500,5,FALSE))</f>
        <v>INFORMATION TECHNOLOGY</v>
      </c>
      <c r="E53" t="str">
        <f>IF($O53="","",VLOOKUP($O53,'Revised vs YTD group'!$A$5:$M$500,6,FALSE))</f>
        <v>4000</v>
      </c>
      <c r="F53" t="str">
        <f>IF($O53="","",VLOOKUP($O53,'Revised vs YTD group'!$A$5:$M$500,7,FALSE))</f>
        <v>CONTRACTUAL EXPENSES</v>
      </c>
      <c r="G53" s="10">
        <f>IF($O53="","",VLOOKUP($O53,'Revised vs YTD group'!$A$5:$M$500,8,FALSE))</f>
        <v>442714.66000000003</v>
      </c>
      <c r="H53" s="10">
        <f>IF($O53="","",VLOOKUP($O53,'Revised vs YTD group'!$A$5:$M$500,9,FALSE))</f>
        <v>431504.57</v>
      </c>
      <c r="I53" s="10">
        <f t="shared" si="0"/>
        <v>11210.090000000026</v>
      </c>
      <c r="J53" s="6">
        <f t="shared" si="1"/>
        <v>0.97470000000000001</v>
      </c>
      <c r="O53">
        <f>IF((MAX($O$4:O52)+1)&gt;'Data (2)'!$B$1,"",MAX($O$4:O52)+1)</f>
        <v>49</v>
      </c>
    </row>
    <row r="54" spans="1:15" x14ac:dyDescent="0.2">
      <c r="A54" t="str">
        <f>IF($O54="","",VLOOKUP($O54,'Revised vs YTD group'!$A$5:$M$500,2,FALSE))</f>
        <v>A</v>
      </c>
      <c r="B54" t="str">
        <f>IF($O54="","",VLOOKUP($O54,'Revised vs YTD group'!$A$5:$M$500,3,FALSE))</f>
        <v>GENERAL FUND</v>
      </c>
      <c r="C54" t="str">
        <f>IF($O54="","",VLOOKUP($O54,'Revised vs YTD group'!$A$5:$M$500,4,FALSE))</f>
        <v>6420</v>
      </c>
      <c r="D54" t="str">
        <f>IF($O54="","",VLOOKUP($O54,'Revised vs YTD group'!$A$5:$M$500,5,FALSE))</f>
        <v>ECONOMIC DEVELOPMENT</v>
      </c>
      <c r="E54" t="str">
        <f>IF($O54="","",VLOOKUP($O54,'Revised vs YTD group'!$A$5:$M$500,6,FALSE))</f>
        <v>4000</v>
      </c>
      <c r="F54" t="str">
        <f>IF($O54="","",VLOOKUP($O54,'Revised vs YTD group'!$A$5:$M$500,7,FALSE))</f>
        <v>CONTRACTUAL EXPENSES</v>
      </c>
      <c r="G54" s="10">
        <f>IF($O54="","",VLOOKUP($O54,'Revised vs YTD group'!$A$5:$M$500,8,FALSE))</f>
        <v>117130</v>
      </c>
      <c r="H54" s="10">
        <f>IF($O54="","",VLOOKUP($O54,'Revised vs YTD group'!$A$5:$M$500,9,FALSE))</f>
        <v>106424.4</v>
      </c>
      <c r="I54" s="10">
        <f t="shared" si="0"/>
        <v>10705.600000000006</v>
      </c>
      <c r="J54" s="6">
        <f t="shared" si="1"/>
        <v>0.90859999999999996</v>
      </c>
      <c r="O54">
        <f>IF((MAX($O$4:O53)+1)&gt;'Data (2)'!$B$1,"",MAX($O$4:O53)+1)</f>
        <v>50</v>
      </c>
    </row>
    <row r="55" spans="1:15" x14ac:dyDescent="0.2">
      <c r="A55" t="str">
        <f>IF($O55="","",VLOOKUP($O55,'Revised vs YTD group'!$A$5:$M$500,2,FALSE))</f>
        <v>A</v>
      </c>
      <c r="B55" t="str">
        <f>IF($O55="","",VLOOKUP($O55,'Revised vs YTD group'!$A$5:$M$500,3,FALSE))</f>
        <v>GENERAL FUND</v>
      </c>
      <c r="C55" t="str">
        <f>IF($O55="","",VLOOKUP($O55,'Revised vs YTD group'!$A$5:$M$500,4,FALSE))</f>
        <v>6772</v>
      </c>
      <c r="D55" t="str">
        <f>IF($O55="","",VLOOKUP($O55,'Revised vs YTD group'!$A$5:$M$500,5,FALSE))</f>
        <v>OFFICE FOR THE AGING</v>
      </c>
      <c r="E55" t="str">
        <f>IF($O55="","",VLOOKUP($O55,'Revised vs YTD group'!$A$5:$M$500,6,FALSE))</f>
        <v>1000</v>
      </c>
      <c r="F55" t="str">
        <f>IF($O55="","",VLOOKUP($O55,'Revised vs YTD group'!$A$5:$M$500,7,FALSE))</f>
        <v>PERSONAL SERVICES</v>
      </c>
      <c r="G55" s="10">
        <f>IF($O55="","",VLOOKUP($O55,'Revised vs YTD group'!$A$5:$M$500,8,FALSE))</f>
        <v>404985</v>
      </c>
      <c r="H55" s="10">
        <f>IF($O55="","",VLOOKUP($O55,'Revised vs YTD group'!$A$5:$M$500,9,FALSE))</f>
        <v>394483.58000000007</v>
      </c>
      <c r="I55" s="10">
        <f t="shared" si="0"/>
        <v>10501.419999999925</v>
      </c>
      <c r="J55" s="6">
        <f t="shared" si="1"/>
        <v>0.97409999999999997</v>
      </c>
      <c r="O55">
        <f>IF((MAX($O$4:O54)+1)&gt;'Data (2)'!$B$1,"",MAX($O$4:O54)+1)</f>
        <v>51</v>
      </c>
    </row>
    <row r="56" spans="1:15" x14ac:dyDescent="0.2">
      <c r="A56" t="str">
        <f>IF($O56="","",VLOOKUP($O56,'Revised vs YTD group'!$A$5:$M$500,2,FALSE))</f>
        <v>A</v>
      </c>
      <c r="B56" t="str">
        <f>IF($O56="","",VLOOKUP($O56,'Revised vs YTD group'!$A$5:$M$500,3,FALSE))</f>
        <v>GENERAL FUND</v>
      </c>
      <c r="C56" t="str">
        <f>IF($O56="","",VLOOKUP($O56,'Revised vs YTD group'!$A$5:$M$500,4,FALSE))</f>
        <v>4020</v>
      </c>
      <c r="D56" t="str">
        <f>IF($O56="","",VLOOKUP($O56,'Revised vs YTD group'!$A$5:$M$500,5,FALSE))</f>
        <v>IMMUNIZATION GRANT</v>
      </c>
      <c r="E56" t="str">
        <f>IF($O56="","",VLOOKUP($O56,'Revised vs YTD group'!$A$5:$M$500,6,FALSE))</f>
        <v>4000</v>
      </c>
      <c r="F56" t="str">
        <f>IF($O56="","",VLOOKUP($O56,'Revised vs YTD group'!$A$5:$M$500,7,FALSE))</f>
        <v>CONTRACTUAL EXPENSES</v>
      </c>
      <c r="G56" s="10">
        <f>IF($O56="","",VLOOKUP($O56,'Revised vs YTD group'!$A$5:$M$500,8,FALSE))</f>
        <v>15000</v>
      </c>
      <c r="H56" s="10">
        <f>IF($O56="","",VLOOKUP($O56,'Revised vs YTD group'!$A$5:$M$500,9,FALSE))</f>
        <v>4903.88</v>
      </c>
      <c r="I56" s="10">
        <f t="shared" si="0"/>
        <v>10096.119999999999</v>
      </c>
      <c r="J56" s="6">
        <f t="shared" si="1"/>
        <v>0.32690000000000002</v>
      </c>
      <c r="O56">
        <f>IF((MAX($O$4:O55)+1)&gt;'Data (2)'!$B$1,"",MAX($O$4:O55)+1)</f>
        <v>52</v>
      </c>
    </row>
    <row r="57" spans="1:15" x14ac:dyDescent="0.2">
      <c r="A57" t="str">
        <f>IF($O57="","",VLOOKUP($O57,'Revised vs YTD group'!$A$5:$M$500,2,FALSE))</f>
        <v>A</v>
      </c>
      <c r="B57" t="str">
        <f>IF($O57="","",VLOOKUP($O57,'Revised vs YTD group'!$A$5:$M$500,3,FALSE))</f>
        <v>GENERAL FUND</v>
      </c>
      <c r="C57" t="str">
        <f>IF($O57="","",VLOOKUP($O57,'Revised vs YTD group'!$A$5:$M$500,4,FALSE))</f>
        <v>9040</v>
      </c>
      <c r="D57" t="str">
        <f>IF($O57="","",VLOOKUP($O57,'Revised vs YTD group'!$A$5:$M$500,5,FALSE))</f>
        <v>WORKERS COMPENSATION</v>
      </c>
      <c r="E57" t="str">
        <f>IF($O57="","",VLOOKUP($O57,'Revised vs YTD group'!$A$5:$M$500,6,FALSE))</f>
        <v>8000</v>
      </c>
      <c r="F57" t="str">
        <f>IF($O57="","",VLOOKUP($O57,'Revised vs YTD group'!$A$5:$M$500,7,FALSE))</f>
        <v>EMPLOYEE BENEFITS</v>
      </c>
      <c r="G57" s="10">
        <f>IF($O57="","",VLOOKUP($O57,'Revised vs YTD group'!$A$5:$M$500,8,FALSE))</f>
        <v>234300</v>
      </c>
      <c r="H57" s="10">
        <f>IF($O57="","",VLOOKUP($O57,'Revised vs YTD group'!$A$5:$M$500,9,FALSE))</f>
        <v>251075.4</v>
      </c>
      <c r="I57" s="10">
        <f t="shared" si="0"/>
        <v>-16775.399999999994</v>
      </c>
      <c r="J57" s="6">
        <f t="shared" si="1"/>
        <v>1.0716000000000001</v>
      </c>
      <c r="O57">
        <f>IF((MAX($O$4:O56)+1)&gt;'Data (2)'!$B$1,"",MAX($O$4:O56)+1)</f>
        <v>53</v>
      </c>
    </row>
    <row r="58" spans="1:15" x14ac:dyDescent="0.2">
      <c r="A58" t="str">
        <f>IF($O58="","",VLOOKUP($O58,'Revised vs YTD group'!$A$5:$M$500,2,FALSE))</f>
        <v>A</v>
      </c>
      <c r="B58" t="str">
        <f>IF($O58="","",VLOOKUP($O58,'Revised vs YTD group'!$A$5:$M$500,3,FALSE))</f>
        <v>GENERAL FUND</v>
      </c>
      <c r="C58" t="str">
        <f>IF($O58="","",VLOOKUP($O58,'Revised vs YTD group'!$A$5:$M$500,4,FALSE))</f>
        <v>1910</v>
      </c>
      <c r="D58" t="str">
        <f>IF($O58="","",VLOOKUP($O58,'Revised vs YTD group'!$A$5:$M$500,5,FALSE))</f>
        <v>SPECIAL ITEMS - INSURANCE</v>
      </c>
      <c r="E58" t="str">
        <f>IF($O58="","",VLOOKUP($O58,'Revised vs YTD group'!$A$5:$M$500,6,FALSE))</f>
        <v>4000</v>
      </c>
      <c r="F58" t="str">
        <f>IF($O58="","",VLOOKUP($O58,'Revised vs YTD group'!$A$5:$M$500,7,FALSE))</f>
        <v>CONTRACTUAL EXPENSES</v>
      </c>
      <c r="G58" s="10">
        <f>IF($O58="","",VLOOKUP($O58,'Revised vs YTD group'!$A$5:$M$500,8,FALSE))</f>
        <v>600000</v>
      </c>
      <c r="H58" s="10">
        <f>IF($O58="","",VLOOKUP($O58,'Revised vs YTD group'!$A$5:$M$500,9,FALSE))</f>
        <v>619712.80000000005</v>
      </c>
      <c r="I58" s="10">
        <f t="shared" si="0"/>
        <v>-19712.800000000047</v>
      </c>
      <c r="J58" s="6">
        <f t="shared" si="1"/>
        <v>1.0328999999999999</v>
      </c>
      <c r="O58">
        <f>IF((MAX($O$4:O57)+1)&gt;'Data (2)'!$B$1,"",MAX($O$4:O57)+1)</f>
        <v>54</v>
      </c>
    </row>
    <row r="59" spans="1:15" x14ac:dyDescent="0.2">
      <c r="A59" t="str">
        <f>IF($O59="","",VLOOKUP($O59,'Revised vs YTD group'!$A$5:$M$500,2,FALSE))</f>
        <v>A</v>
      </c>
      <c r="B59" t="str">
        <f>IF($O59="","",VLOOKUP($O59,'Revised vs YTD group'!$A$5:$M$500,3,FALSE))</f>
        <v>GENERAL FUND</v>
      </c>
      <c r="C59" t="str">
        <f>IF($O59="","",VLOOKUP($O59,'Revised vs YTD group'!$A$5:$M$500,4,FALSE))</f>
        <v>6109</v>
      </c>
      <c r="D59" t="str">
        <f>IF($O59="","",VLOOKUP($O59,'Revised vs YTD group'!$A$5:$M$500,5,FALSE))</f>
        <v>TEMP ASSISTANCE NEEDY FAMILY</v>
      </c>
      <c r="E59" t="str">
        <f>IF($O59="","",VLOOKUP($O59,'Revised vs YTD group'!$A$5:$M$500,6,FALSE))</f>
        <v>4000</v>
      </c>
      <c r="F59" t="str">
        <f>IF($O59="","",VLOOKUP($O59,'Revised vs YTD group'!$A$5:$M$500,7,FALSE))</f>
        <v>CONTRACTUAL EXPENSES</v>
      </c>
      <c r="G59" s="10">
        <f>IF($O59="","",VLOOKUP($O59,'Revised vs YTD group'!$A$5:$M$500,8,FALSE))</f>
        <v>2700000</v>
      </c>
      <c r="H59" s="10">
        <f>IF($O59="","",VLOOKUP($O59,'Revised vs YTD group'!$A$5:$M$500,9,FALSE))</f>
        <v>2720306.11</v>
      </c>
      <c r="I59" s="10">
        <f t="shared" si="0"/>
        <v>-20306.10999999987</v>
      </c>
      <c r="J59" s="6">
        <f t="shared" si="1"/>
        <v>1.0075000000000001</v>
      </c>
      <c r="O59">
        <f>IF((MAX($O$4:O58)+1)&gt;'Data (2)'!$B$1,"",MAX($O$4:O58)+1)</f>
        <v>55</v>
      </c>
    </row>
    <row r="60" spans="1:15" x14ac:dyDescent="0.2">
      <c r="A60" t="str">
        <f>IF($O60="","",VLOOKUP($O60,'Revised vs YTD group'!$A$5:$M$500,2,FALSE))</f>
        <v>A</v>
      </c>
      <c r="B60" t="str">
        <f>IF($O60="","",VLOOKUP($O60,'Revised vs YTD group'!$A$5:$M$500,3,FALSE))</f>
        <v>GENERAL FUND</v>
      </c>
      <c r="C60" t="str">
        <f>IF($O60="","",VLOOKUP($O60,'Revised vs YTD group'!$A$5:$M$500,4,FALSE))</f>
        <v>6142</v>
      </c>
      <c r="D60" t="str">
        <f>IF($O60="","",VLOOKUP($O60,'Revised vs YTD group'!$A$5:$M$500,5,FALSE))</f>
        <v>EMERGENCY ASSISTANCE-ADULTS</v>
      </c>
      <c r="E60" t="str">
        <f>IF($O60="","",VLOOKUP($O60,'Revised vs YTD group'!$A$5:$M$500,6,FALSE))</f>
        <v>4000</v>
      </c>
      <c r="F60" t="str">
        <f>IF($O60="","",VLOOKUP($O60,'Revised vs YTD group'!$A$5:$M$500,7,FALSE))</f>
        <v>CONTRACTUAL EXPENSES</v>
      </c>
      <c r="G60" s="10">
        <f>IF($O60="","",VLOOKUP($O60,'Revised vs YTD group'!$A$5:$M$500,8,FALSE))</f>
        <v>106400</v>
      </c>
      <c r="H60" s="10">
        <f>IF($O60="","",VLOOKUP($O60,'Revised vs YTD group'!$A$5:$M$500,9,FALSE))</f>
        <v>126715.87</v>
      </c>
      <c r="I60" s="10">
        <f t="shared" si="0"/>
        <v>-20315.869999999995</v>
      </c>
      <c r="J60" s="6">
        <f t="shared" si="1"/>
        <v>1.1909000000000001</v>
      </c>
      <c r="O60">
        <f>IF((MAX($O$4:O59)+1)&gt;'Data (2)'!$B$1,"",MAX($O$4:O59)+1)</f>
        <v>56</v>
      </c>
    </row>
    <row r="61" spans="1:15" x14ac:dyDescent="0.2">
      <c r="A61" t="str">
        <f>IF($O61="","",VLOOKUP($O61,'Revised vs YTD group'!$A$5:$M$500,2,FALSE))</f>
        <v>A</v>
      </c>
      <c r="B61" t="str">
        <f>IF($O61="","",VLOOKUP($O61,'Revised vs YTD group'!$A$5:$M$500,3,FALSE))</f>
        <v>GENERAL FUND</v>
      </c>
      <c r="C61" t="str">
        <f>IF($O61="","",VLOOKUP($O61,'Revised vs YTD group'!$A$5:$M$500,4,FALSE))</f>
        <v>1110</v>
      </c>
      <c r="D61" t="str">
        <f>IF($O61="","",VLOOKUP($O61,'Revised vs YTD group'!$A$5:$M$500,5,FALSE))</f>
        <v>COUNTY COURT</v>
      </c>
      <c r="E61" t="str">
        <f>IF($O61="","",VLOOKUP($O61,'Revised vs YTD group'!$A$5:$M$500,6,FALSE))</f>
        <v>4000</v>
      </c>
      <c r="F61" t="str">
        <f>IF($O61="","",VLOOKUP($O61,'Revised vs YTD group'!$A$5:$M$500,7,FALSE))</f>
        <v>CONTRACTUAL EXPENSES</v>
      </c>
      <c r="G61" s="10">
        <f>IF($O61="","",VLOOKUP($O61,'Revised vs YTD group'!$A$5:$M$500,8,FALSE))</f>
        <v>4740</v>
      </c>
      <c r="H61" s="10">
        <f>IF($O61="","",VLOOKUP($O61,'Revised vs YTD group'!$A$5:$M$500,9,FALSE))</f>
        <v>26154.28</v>
      </c>
      <c r="I61" s="10">
        <f t="shared" si="0"/>
        <v>-21414.28</v>
      </c>
      <c r="J61" s="6">
        <f t="shared" si="1"/>
        <v>5.5178000000000003</v>
      </c>
      <c r="O61">
        <f>IF((MAX($O$4:O60)+1)&gt;'Data (2)'!$B$1,"",MAX($O$4:O60)+1)</f>
        <v>57</v>
      </c>
    </row>
    <row r="62" spans="1:15" x14ac:dyDescent="0.2">
      <c r="A62" t="str">
        <f>IF($O62="","",VLOOKUP($O62,'Revised vs YTD group'!$A$5:$M$500,2,FALSE))</f>
        <v>A</v>
      </c>
      <c r="B62" t="str">
        <f>IF($O62="","",VLOOKUP($O62,'Revised vs YTD group'!$A$5:$M$500,3,FALSE))</f>
        <v>GENERAL FUND</v>
      </c>
      <c r="C62" t="str">
        <f>IF($O62="","",VLOOKUP($O62,'Revised vs YTD group'!$A$5:$M$500,4,FALSE))</f>
        <v>1325</v>
      </c>
      <c r="D62" t="str">
        <f>IF($O62="","",VLOOKUP($O62,'Revised vs YTD group'!$A$5:$M$500,5,FALSE))</f>
        <v>TREASURER</v>
      </c>
      <c r="E62" t="str">
        <f>IF($O62="","",VLOOKUP($O62,'Revised vs YTD group'!$A$5:$M$500,6,FALSE))</f>
        <v>1000</v>
      </c>
      <c r="F62" t="str">
        <f>IF($O62="","",VLOOKUP($O62,'Revised vs YTD group'!$A$5:$M$500,7,FALSE))</f>
        <v>PERSONAL SERVICES</v>
      </c>
      <c r="G62" s="10">
        <f>IF($O62="","",VLOOKUP($O62,'Revised vs YTD group'!$A$5:$M$500,8,FALSE))</f>
        <v>482373</v>
      </c>
      <c r="H62" s="10">
        <f>IF($O62="","",VLOOKUP($O62,'Revised vs YTD group'!$A$5:$M$500,9,FALSE))</f>
        <v>509528.69999999995</v>
      </c>
      <c r="I62" s="10">
        <f t="shared" si="0"/>
        <v>-27155.699999999953</v>
      </c>
      <c r="J62" s="6">
        <f t="shared" si="1"/>
        <v>1.0563</v>
      </c>
      <c r="O62">
        <f>IF((MAX($O$4:O61)+1)&gt;'Data (2)'!$B$1,"",MAX($O$4:O61)+1)</f>
        <v>58</v>
      </c>
    </row>
    <row r="63" spans="1:15" x14ac:dyDescent="0.2">
      <c r="A63" t="str">
        <f>IF($O63="","",VLOOKUP($O63,'Revised vs YTD group'!$A$5:$M$500,2,FALSE))</f>
        <v>A</v>
      </c>
      <c r="B63" t="str">
        <f>IF($O63="","",VLOOKUP($O63,'Revised vs YTD group'!$A$5:$M$500,3,FALSE))</f>
        <v>GENERAL FUND</v>
      </c>
      <c r="C63" t="str">
        <f>IF($O63="","",VLOOKUP($O63,'Revised vs YTD group'!$A$5:$M$500,4,FALSE))</f>
        <v>1185</v>
      </c>
      <c r="D63" t="str">
        <f>IF($O63="","",VLOOKUP($O63,'Revised vs YTD group'!$A$5:$M$500,5,FALSE))</f>
        <v>CORONERS &amp; MEDICAL EXAMINERS</v>
      </c>
      <c r="E63" t="str">
        <f>IF($O63="","",VLOOKUP($O63,'Revised vs YTD group'!$A$5:$M$500,6,FALSE))</f>
        <v>4000</v>
      </c>
      <c r="F63" t="str">
        <f>IF($O63="","",VLOOKUP($O63,'Revised vs YTD group'!$A$5:$M$500,7,FALSE))</f>
        <v>CONTRACTUAL EXPENSES</v>
      </c>
      <c r="G63" s="10">
        <f>IF($O63="","",VLOOKUP($O63,'Revised vs YTD group'!$A$5:$M$500,8,FALSE))</f>
        <v>61500</v>
      </c>
      <c r="H63" s="10">
        <f>IF($O63="","",VLOOKUP($O63,'Revised vs YTD group'!$A$5:$M$500,9,FALSE))</f>
        <v>114618.49</v>
      </c>
      <c r="I63" s="10">
        <f t="shared" si="0"/>
        <v>-53118.490000000005</v>
      </c>
      <c r="J63" s="6">
        <f t="shared" si="1"/>
        <v>1.8636999999999999</v>
      </c>
      <c r="O63">
        <f>IF((MAX($O$4:O62)+1)&gt;'Data (2)'!$B$1,"",MAX($O$4:O62)+1)</f>
        <v>59</v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96</v>
      </c>
      <c r="B5" t="str">
        <f>IF(R5="","",VLOOKUP($R5,Data!$B$4:$X$2000,Data!$E$2-1,FALSE))</f>
        <v>A</v>
      </c>
      <c r="C5" t="str">
        <f>IF(R5="","",VLOOKUP($R5,Data!$B$4:$X$2000,Data!$F$2-1,FALSE))</f>
        <v>GENERAL FUND</v>
      </c>
      <c r="D5" t="str">
        <f>IF(R5="","",VLOOKUP($R5,Data!$B$4:$X$2000,Data!$G$2-1,FALSE))</f>
        <v>1110</v>
      </c>
      <c r="E5" t="str">
        <f>IF(R5="","",VLOOKUP($R5,Data!$B$4:$X$2000,Data!$H$2-1,FALSE))</f>
        <v>COUNTY COURT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4600</v>
      </c>
      <c r="I5" t="str">
        <f>IF(R5="","",VLOOKUP($R5,Data!$B$4:$X$2000,Data!$L$2-1,FALSE))</f>
        <v>PSYCHIATRIC CARE</v>
      </c>
      <c r="J5" s="10">
        <f>IF(R5="","",VLOOKUP($R5,Data!$B$4:$X$2000,Data!$N$2-1,FALSE))</f>
        <v>0</v>
      </c>
      <c r="K5" s="10">
        <f>IF(R5="","",VLOOKUP($R5,Data!$B$4:$X$2000,Data!$Q$2-1,FALSE)+VLOOKUP($R5,Data!$B$4:$X$2000,Data!$O$2-1,FALSE))</f>
        <v>21054.28</v>
      </c>
      <c r="L5" s="10">
        <f>IF(R5="","",J5-K5)</f>
        <v>-21054.28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37</v>
      </c>
      <c r="B6" t="str">
        <f>IF(R6="","",VLOOKUP($R6,Data!$B$4:$X$2000,Data!$E$2-1,FALSE))</f>
        <v>A</v>
      </c>
      <c r="C6" t="str">
        <f>IF(R6="","",VLOOKUP($R6,Data!$B$4:$X$2000,Data!$F$2-1,FALSE))</f>
        <v>GENERAL FUND</v>
      </c>
      <c r="D6" t="str">
        <f>IF(R6="","",VLOOKUP($R6,Data!$B$4:$X$2000,Data!$G$2-1,FALSE))</f>
        <v>1170</v>
      </c>
      <c r="E6" t="str">
        <f>IF(R6="","",VLOOKUP($R6,Data!$B$4:$X$2000,Data!$H$2-1,FALSE))</f>
        <v>LEGAL DEFENSE OF INDIGENTS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4221</v>
      </c>
      <c r="I6" t="str">
        <f>IF(R6="","",VLOOKUP($R6,Data!$B$4:$X$2000,Data!$L$2-1,FALSE))</f>
        <v>ASSIGNED COUNSEL</v>
      </c>
      <c r="J6" s="10">
        <f>IF(R6="","",VLOOKUP($R6,Data!$B$4:$X$2000,Data!$N$2-1,FALSE))</f>
        <v>450000</v>
      </c>
      <c r="K6" s="10">
        <f>IF(R6="","",VLOOKUP($R6,Data!$B$4:$X$2000,Data!$Q$2-1,FALSE)+VLOOKUP($R6,Data!$B$4:$X$2000,Data!$O$2-1,FALSE))</f>
        <v>419261.17</v>
      </c>
      <c r="L6" s="10">
        <f t="shared" ref="L6:L69" si="0">IF(R6="","",J6-K6)</f>
        <v>30738.830000000016</v>
      </c>
      <c r="M6" s="6">
        <f t="shared" ref="M6:M69" si="1">IF(R6="","",IF(J6=0,0,ROUND((K6)/J6,4)))</f>
        <v>0.93169999999999997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29</v>
      </c>
      <c r="B7" t="str">
        <f>IF(R7="","",VLOOKUP($R7,Data!$B$4:$X$2000,Data!$E$2-1,FALSE))</f>
        <v>A</v>
      </c>
      <c r="C7" t="str">
        <f>IF(R7="","",VLOOKUP($R7,Data!$B$4:$X$2000,Data!$F$2-1,FALSE))</f>
        <v>GENERAL FUND</v>
      </c>
      <c r="D7" t="str">
        <f>IF(R7="","",VLOOKUP($R7,Data!$B$4:$X$2000,Data!$G$2-1,FALSE))</f>
        <v>1170</v>
      </c>
      <c r="E7" t="str">
        <f>IF(R7="","",VLOOKUP($R7,Data!$B$4:$X$2000,Data!$H$2-1,FALSE))</f>
        <v>LEGAL DEFENSE OF INDIGENTS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4222</v>
      </c>
      <c r="I7" t="str">
        <f>IF(R7="","",VLOOKUP($R7,Data!$B$4:$X$2000,Data!$L$2-1,FALSE))</f>
        <v>CLIENT SERVICES</v>
      </c>
      <c r="J7" s="10">
        <f>IF(R7="","",VLOOKUP($R7,Data!$B$4:$X$2000,Data!$N$2-1,FALSE))</f>
        <v>45660</v>
      </c>
      <c r="K7" s="10">
        <f>IF(R7="","",VLOOKUP($R7,Data!$B$4:$X$2000,Data!$Q$2-1,FALSE)+VLOOKUP($R7,Data!$B$4:$X$2000,Data!$O$2-1,FALSE))</f>
        <v>3983.81</v>
      </c>
      <c r="L7" s="10">
        <f t="shared" si="0"/>
        <v>41676.19</v>
      </c>
      <c r="M7" s="6">
        <f t="shared" si="1"/>
        <v>8.72E-2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60</v>
      </c>
      <c r="B8" t="str">
        <f>IF(R8="","",VLOOKUP($R8,Data!$B$4:$X$2000,Data!$E$2-1,FALSE))</f>
        <v>A</v>
      </c>
      <c r="C8" t="str">
        <f>IF(R8="","",VLOOKUP($R8,Data!$B$4:$X$2000,Data!$F$2-1,FALSE))</f>
        <v>GENERAL FUND</v>
      </c>
      <c r="D8" t="str">
        <f>IF(R8="","",VLOOKUP($R8,Data!$B$4:$X$2000,Data!$G$2-1,FALSE))</f>
        <v>1170</v>
      </c>
      <c r="E8" t="str">
        <f>IF(R8="","",VLOOKUP($R8,Data!$B$4:$X$2000,Data!$H$2-1,FALSE))</f>
        <v>LEGAL DEFENSE OF INDIGENTS</v>
      </c>
      <c r="F8" t="str">
        <f>IF(R8="","",VLOOKUP($R8,Data!$B$4:$X$2000,Data!$I$2-1,FALSE))</f>
        <v>4000</v>
      </c>
      <c r="G8" t="str">
        <f>IF(R8="","",VLOOKUP($R8,Data!$B$4:$X$2000,Data!$J$2-1,FALSE))</f>
        <v>CONTRACTUAL EXPENSES</v>
      </c>
      <c r="H8" t="str">
        <f>IF(R8="","",VLOOKUP($R8,Data!$B$4:$X$2000,Data!$K$2-1,FALSE))</f>
        <v>4321</v>
      </c>
      <c r="I8" t="str">
        <f>IF(R8="","",VLOOKUP($R8,Data!$B$4:$X$2000,Data!$L$2-1,FALSE))</f>
        <v>TRAINING &amp; EDUCATION</v>
      </c>
      <c r="J8" s="10">
        <f>IF(R8="","",VLOOKUP($R8,Data!$B$4:$X$2000,Data!$N$2-1,FALSE))</f>
        <v>15000</v>
      </c>
      <c r="K8" s="10">
        <f>IF(R8="","",VLOOKUP($R8,Data!$B$4:$X$2000,Data!$Q$2-1,FALSE)+VLOOKUP($R8,Data!$B$4:$X$2000,Data!$O$2-1,FALSE))</f>
        <v>217.82</v>
      </c>
      <c r="L8" s="10">
        <f t="shared" si="0"/>
        <v>14782.18</v>
      </c>
      <c r="M8" s="6">
        <f t="shared" si="1"/>
        <v>1.4500000000000001E-2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98</v>
      </c>
      <c r="B9" t="str">
        <f>IF(R9="","",VLOOKUP($R9,Data!$B$4:$X$2000,Data!$E$2-1,FALSE))</f>
        <v>A</v>
      </c>
      <c r="C9" t="str">
        <f>IF(R9="","",VLOOKUP($R9,Data!$B$4:$X$2000,Data!$F$2-1,FALSE))</f>
        <v>GENERAL FUND</v>
      </c>
      <c r="D9" t="str">
        <f>IF(R9="","",VLOOKUP($R9,Data!$B$4:$X$2000,Data!$G$2-1,FALSE))</f>
        <v>1185</v>
      </c>
      <c r="E9" t="str">
        <f>IF(R9="","",VLOOKUP($R9,Data!$B$4:$X$2000,Data!$H$2-1,FALSE))</f>
        <v>CORONERS &amp; MEDICAL EXAMINERS</v>
      </c>
      <c r="F9" t="str">
        <f>IF(R9="","",VLOOKUP($R9,Data!$B$4:$X$2000,Data!$I$2-1,FALSE))</f>
        <v>4000</v>
      </c>
      <c r="G9" t="str">
        <f>IF(R9="","",VLOOKUP($R9,Data!$B$4:$X$2000,Data!$J$2-1,FALSE))</f>
        <v>CONTRACTUAL EXPENSES</v>
      </c>
      <c r="H9" t="str">
        <f>IF(R9="","",VLOOKUP($R9,Data!$B$4:$X$2000,Data!$K$2-1,FALSE))</f>
        <v>4260</v>
      </c>
      <c r="I9" t="str">
        <f>IF(R9="","",VLOOKUP($R9,Data!$B$4:$X$2000,Data!$L$2-1,FALSE))</f>
        <v>AUTOPSIES</v>
      </c>
      <c r="J9" s="10">
        <f>IF(R9="","",VLOOKUP($R9,Data!$B$4:$X$2000,Data!$N$2-1,FALSE))</f>
        <v>49500</v>
      </c>
      <c r="K9" s="10">
        <f>IF(R9="","",VLOOKUP($R9,Data!$B$4:$X$2000,Data!$Q$2-1,FALSE)+VLOOKUP($R9,Data!$B$4:$X$2000,Data!$O$2-1,FALSE))</f>
        <v>95948.49</v>
      </c>
      <c r="L9" s="10">
        <f t="shared" si="0"/>
        <v>-46448.490000000005</v>
      </c>
      <c r="M9" s="6">
        <f t="shared" si="1"/>
        <v>1.9383999999999999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97</v>
      </c>
      <c r="B10" t="str">
        <f>IF(R10="","",VLOOKUP($R10,Data!$B$4:$X$2000,Data!$E$2-1,FALSE))</f>
        <v>A</v>
      </c>
      <c r="C10" t="str">
        <f>IF(R10="","",VLOOKUP($R10,Data!$B$4:$X$2000,Data!$F$2-1,FALSE))</f>
        <v>GENERAL FUND</v>
      </c>
      <c r="D10" t="str">
        <f>IF(R10="","",VLOOKUP($R10,Data!$B$4:$X$2000,Data!$G$2-1,FALSE))</f>
        <v>1325</v>
      </c>
      <c r="E10" t="str">
        <f>IF(R10="","",VLOOKUP($R10,Data!$B$4:$X$2000,Data!$H$2-1,FALSE))</f>
        <v>TREASURER</v>
      </c>
      <c r="F10" t="str">
        <f>IF(R10="","",VLOOKUP($R10,Data!$B$4:$X$2000,Data!$I$2-1,FALSE))</f>
        <v>1000</v>
      </c>
      <c r="G10" t="str">
        <f>IF(R10="","",VLOOKUP($R10,Data!$B$4:$X$2000,Data!$J$2-1,FALSE))</f>
        <v>PERSONAL SERVICES</v>
      </c>
      <c r="H10">
        <f>IF(R10="","",VLOOKUP($R10,Data!$B$4:$X$2000,Data!$K$2-1,FALSE))</f>
        <v>1007</v>
      </c>
      <c r="I10" t="str">
        <f>IF(R10="","",VLOOKUP($R10,Data!$B$4:$X$2000,Data!$L$2-1,FALSE))</f>
        <v>TAX CLERK G07</v>
      </c>
      <c r="J10" s="10">
        <f>IF(R10="","",VLOOKUP($R10,Data!$B$4:$X$2000,Data!$N$2-1,FALSE))</f>
        <v>20220</v>
      </c>
      <c r="K10" s="10">
        <f>IF(R10="","",VLOOKUP($R10,Data!$B$4:$X$2000,Data!$Q$2-1,FALSE)+VLOOKUP($R10,Data!$B$4:$X$2000,Data!$O$2-1,FALSE))</f>
        <v>49627.49</v>
      </c>
      <c r="L10" s="10">
        <f t="shared" si="0"/>
        <v>-29407.489999999998</v>
      </c>
      <c r="M10" s="6">
        <f t="shared" si="1"/>
        <v>2.4544000000000001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64</v>
      </c>
      <c r="B11" t="str">
        <f>IF(R11="","",VLOOKUP($R11,Data!$B$4:$X$2000,Data!$E$2-1,FALSE))</f>
        <v>A</v>
      </c>
      <c r="C11" t="str">
        <f>IF(R11="","",VLOOKUP($R11,Data!$B$4:$X$2000,Data!$F$2-1,FALSE))</f>
        <v>GENERAL FUND</v>
      </c>
      <c r="D11" t="str">
        <f>IF(R11="","",VLOOKUP($R11,Data!$B$4:$X$2000,Data!$G$2-1,FALSE))</f>
        <v>1410</v>
      </c>
      <c r="E11" t="str">
        <f>IF(R11="","",VLOOKUP($R11,Data!$B$4:$X$2000,Data!$H$2-1,FALSE))</f>
        <v>COUNTY CLERK</v>
      </c>
      <c r="F11" t="str">
        <f>IF(R11="","",VLOOKUP($R11,Data!$B$4:$X$2000,Data!$I$2-1,FALSE))</f>
        <v>1000</v>
      </c>
      <c r="G11" t="str">
        <f>IF(R11="","",VLOOKUP($R11,Data!$B$4:$X$2000,Data!$J$2-1,FALSE))</f>
        <v>PERSONAL SERVICES</v>
      </c>
      <c r="H11" t="str">
        <f>IF(R11="","",VLOOKUP($R11,Data!$B$4:$X$2000,Data!$K$2-1,FALSE))</f>
        <v>1014</v>
      </c>
      <c r="I11" t="str">
        <f>IF(R11="","",VLOOKUP($R11,Data!$B$4:$X$2000,Data!$L$2-1,FALSE))</f>
        <v>MOTOR VEHICLE REP I   G10</v>
      </c>
      <c r="J11" s="10">
        <f>IF(R11="","",VLOOKUP($R11,Data!$B$4:$X$2000,Data!$N$2-1,FALSE))</f>
        <v>34479</v>
      </c>
      <c r="K11" s="10">
        <f>IF(R11="","",VLOOKUP($R11,Data!$B$4:$X$2000,Data!$Q$2-1,FALSE)+VLOOKUP($R11,Data!$B$4:$X$2000,Data!$O$2-1,FALSE))</f>
        <v>21045.15</v>
      </c>
      <c r="L11" s="10">
        <f t="shared" si="0"/>
        <v>13433.849999999999</v>
      </c>
      <c r="M11" s="6">
        <f t="shared" si="1"/>
        <v>0.61040000000000005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92</v>
      </c>
      <c r="B12" t="str">
        <f>IF(R12="","",VLOOKUP($R12,Data!$B$4:$X$2000,Data!$E$2-1,FALSE))</f>
        <v>A</v>
      </c>
      <c r="C12" t="str">
        <f>IF(R12="","",VLOOKUP($R12,Data!$B$4:$X$2000,Data!$F$2-1,FALSE))</f>
        <v>GENERAL FUND</v>
      </c>
      <c r="D12" t="str">
        <f>IF(R12="","",VLOOKUP($R12,Data!$B$4:$X$2000,Data!$G$2-1,FALSE))</f>
        <v>1420</v>
      </c>
      <c r="E12" t="str">
        <f>IF(R12="","",VLOOKUP($R12,Data!$B$4:$X$2000,Data!$H$2-1,FALSE))</f>
        <v>COUNTY ATTORNEY</v>
      </c>
      <c r="F12" t="str">
        <f>IF(R12="","",VLOOKUP($R12,Data!$B$4:$X$2000,Data!$I$2-1,FALSE))</f>
        <v>4000</v>
      </c>
      <c r="G12" t="str">
        <f>IF(R12="","",VLOOKUP($R12,Data!$B$4:$X$2000,Data!$J$2-1,FALSE))</f>
        <v>CONTRACTUAL EXPENSES</v>
      </c>
      <c r="H12" t="str">
        <f>IF(R12="","",VLOOKUP($R12,Data!$B$4:$X$2000,Data!$K$2-1,FALSE))</f>
        <v>4673</v>
      </c>
      <c r="I12" t="str">
        <f>IF(R12="","",VLOOKUP($R12,Data!$B$4:$X$2000,Data!$L$2-1,FALSE))</f>
        <v>LEGAL FEES</v>
      </c>
      <c r="J12" s="10">
        <f>IF(R12="","",VLOOKUP($R12,Data!$B$4:$X$2000,Data!$N$2-1,FALSE))</f>
        <v>21300</v>
      </c>
      <c r="K12" s="10">
        <f>IF(R12="","",VLOOKUP($R12,Data!$B$4:$X$2000,Data!$Q$2-1,FALSE)+VLOOKUP($R12,Data!$B$4:$X$2000,Data!$O$2-1,FALSE))</f>
        <v>39338.089999999997</v>
      </c>
      <c r="L12" s="10">
        <f t="shared" si="0"/>
        <v>-18038.089999999997</v>
      </c>
      <c r="M12" s="6">
        <f t="shared" si="1"/>
        <v>1.8469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46</v>
      </c>
      <c r="B13" t="str">
        <f>IF(R13="","",VLOOKUP($R13,Data!$B$4:$X$2000,Data!$E$2-1,FALSE))</f>
        <v>A</v>
      </c>
      <c r="C13" t="str">
        <f>IF(R13="","",VLOOKUP($R13,Data!$B$4:$X$2000,Data!$F$2-1,FALSE))</f>
        <v>GENERAL FUND</v>
      </c>
      <c r="D13" t="str">
        <f>IF(R13="","",VLOOKUP($R13,Data!$B$4:$X$2000,Data!$G$2-1,FALSE))</f>
        <v>1490</v>
      </c>
      <c r="E13" t="str">
        <f>IF(R13="","",VLOOKUP($R13,Data!$B$4:$X$2000,Data!$H$2-1,FALSE))</f>
        <v>PUBLIC WORKS</v>
      </c>
      <c r="F13" t="str">
        <f>IF(R13="","",VLOOKUP($R13,Data!$B$4:$X$2000,Data!$I$2-1,FALSE))</f>
        <v>1000</v>
      </c>
      <c r="G13" t="str">
        <f>IF(R13="","",VLOOKUP($R13,Data!$B$4:$X$2000,Data!$J$2-1,FALSE))</f>
        <v>PERSONAL SERVICES</v>
      </c>
      <c r="H13" t="str">
        <f>IF(R13="","",VLOOKUP($R13,Data!$B$4:$X$2000,Data!$K$2-1,FALSE))</f>
        <v>1002</v>
      </c>
      <c r="I13" t="str">
        <f>IF(R13="","",VLOOKUP($R13,Data!$B$4:$X$2000,Data!$L$2-1,FALSE))</f>
        <v>DEP COMMISSIONER OPERATIONS</v>
      </c>
      <c r="J13" s="10">
        <f>IF(R13="","",VLOOKUP($R13,Data!$B$4:$X$2000,Data!$N$2-1,FALSE))</f>
        <v>19890</v>
      </c>
      <c r="K13" s="10">
        <f>IF(R13="","",VLOOKUP($R13,Data!$B$4:$X$2000,Data!$Q$2-1,FALSE)+VLOOKUP($R13,Data!$B$4:$X$2000,Data!$O$2-1,FALSE))</f>
        <v>0</v>
      </c>
      <c r="L13" s="10">
        <f t="shared" si="0"/>
        <v>19890</v>
      </c>
      <c r="M13" s="6">
        <f t="shared" si="1"/>
        <v>0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71</v>
      </c>
      <c r="B14" t="str">
        <f>IF(R14="","",VLOOKUP($R14,Data!$B$4:$X$2000,Data!$E$2-1,FALSE))</f>
        <v>A</v>
      </c>
      <c r="C14" t="str">
        <f>IF(R14="","",VLOOKUP($R14,Data!$B$4:$X$2000,Data!$F$2-1,FALSE))</f>
        <v>GENERAL FUND</v>
      </c>
      <c r="D14" t="str">
        <f>IF(R14="","",VLOOKUP($R14,Data!$B$4:$X$2000,Data!$G$2-1,FALSE))</f>
        <v>1490</v>
      </c>
      <c r="E14" t="str">
        <f>IF(R14="","",VLOOKUP($R14,Data!$B$4:$X$2000,Data!$H$2-1,FALSE))</f>
        <v>PUBLIC WORKS</v>
      </c>
      <c r="F14" t="str">
        <f>IF(R14="","",VLOOKUP($R14,Data!$B$4:$X$2000,Data!$I$2-1,FALSE))</f>
        <v>1000</v>
      </c>
      <c r="G14" t="str">
        <f>IF(R14="","",VLOOKUP($R14,Data!$B$4:$X$2000,Data!$J$2-1,FALSE))</f>
        <v>PERSONAL SERVICES</v>
      </c>
      <c r="H14" t="str">
        <f>IF(R14="","",VLOOKUP($R14,Data!$B$4:$X$2000,Data!$K$2-1,FALSE))</f>
        <v>1004</v>
      </c>
      <c r="I14" t="str">
        <f>IF(R14="","",VLOOKUP($R14,Data!$B$4:$X$2000,Data!$L$2-1,FALSE))</f>
        <v>DEPUTY COMMISSIONER ADMIN.</v>
      </c>
      <c r="J14" s="10">
        <f>IF(R14="","",VLOOKUP($R14,Data!$B$4:$X$2000,Data!$N$2-1,FALSE))</f>
        <v>32000</v>
      </c>
      <c r="K14" s="10">
        <f>IF(R14="","",VLOOKUP($R14,Data!$B$4:$X$2000,Data!$Q$2-1,FALSE)+VLOOKUP($R14,Data!$B$4:$X$2000,Data!$O$2-1,FALSE))</f>
        <v>20065.5</v>
      </c>
      <c r="L14" s="10">
        <f t="shared" si="0"/>
        <v>11934.5</v>
      </c>
      <c r="M14" s="6">
        <f t="shared" si="1"/>
        <v>0.627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50</v>
      </c>
      <c r="B15" t="str">
        <f>IF(R15="","",VLOOKUP($R15,Data!$B$4:$X$2000,Data!$E$2-1,FALSE))</f>
        <v>A</v>
      </c>
      <c r="C15" t="str">
        <f>IF(R15="","",VLOOKUP($R15,Data!$B$4:$X$2000,Data!$F$2-1,FALSE))</f>
        <v>GENERAL FUND</v>
      </c>
      <c r="D15" t="str">
        <f>IF(R15="","",VLOOKUP($R15,Data!$B$4:$X$2000,Data!$G$2-1,FALSE))</f>
        <v>1490</v>
      </c>
      <c r="E15" t="str">
        <f>IF(R15="","",VLOOKUP($R15,Data!$B$4:$X$2000,Data!$H$2-1,FALSE))</f>
        <v>PUBLIC WORKS</v>
      </c>
      <c r="F15" t="str">
        <f>IF(R15="","",VLOOKUP($R15,Data!$B$4:$X$2000,Data!$I$2-1,FALSE))</f>
        <v>1000</v>
      </c>
      <c r="G15" t="str">
        <f>IF(R15="","",VLOOKUP($R15,Data!$B$4:$X$2000,Data!$J$2-1,FALSE))</f>
        <v>PERSONAL SERVICES</v>
      </c>
      <c r="H15" t="str">
        <f>IF(R15="","",VLOOKUP($R15,Data!$B$4:$X$2000,Data!$K$2-1,FALSE))</f>
        <v>1006</v>
      </c>
      <c r="I15" t="str">
        <f>IF(R15="","",VLOOKUP($R15,Data!$B$4:$X$2000,Data!$L$2-1,FALSE))</f>
        <v>DEPUTY COMMISSIONER</v>
      </c>
      <c r="J15" s="10">
        <f>IF(R15="","",VLOOKUP($R15,Data!$B$4:$X$2000,Data!$N$2-1,FALSE))</f>
        <v>63925</v>
      </c>
      <c r="K15" s="10">
        <f>IF(R15="","",VLOOKUP($R15,Data!$B$4:$X$2000,Data!$Q$2-1,FALSE)+VLOOKUP($R15,Data!$B$4:$X$2000,Data!$O$2-1,FALSE))</f>
        <v>46124.38</v>
      </c>
      <c r="L15" s="10">
        <f t="shared" si="0"/>
        <v>17800.620000000003</v>
      </c>
      <c r="M15" s="6">
        <f t="shared" si="1"/>
        <v>0.72150000000000003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73</v>
      </c>
      <c r="B16" t="str">
        <f>IF(R16="","",VLOOKUP($R16,Data!$B$4:$X$2000,Data!$E$2-1,FALSE))</f>
        <v>A</v>
      </c>
      <c r="C16" t="str">
        <f>IF(R16="","",VLOOKUP($R16,Data!$B$4:$X$2000,Data!$F$2-1,FALSE))</f>
        <v>GENERAL FUND</v>
      </c>
      <c r="D16" t="str">
        <f>IF(R16="","",VLOOKUP($R16,Data!$B$4:$X$2000,Data!$G$2-1,FALSE))</f>
        <v>1620</v>
      </c>
      <c r="E16" t="str">
        <f>IF(R16="","",VLOOKUP($R16,Data!$B$4:$X$2000,Data!$H$2-1,FALSE))</f>
        <v>BUILDINGS &amp; GROUNDS</v>
      </c>
      <c r="F16" t="str">
        <f>IF(R16="","",VLOOKUP($R16,Data!$B$4:$X$2000,Data!$I$2-1,FALSE))</f>
        <v>2000</v>
      </c>
      <c r="G16" t="str">
        <f>IF(R16="","",VLOOKUP($R16,Data!$B$4:$X$2000,Data!$J$2-1,FALSE))</f>
        <v>EQUIPMENT</v>
      </c>
      <c r="H16" t="str">
        <f>IF(R16="","",VLOOKUP($R16,Data!$B$4:$X$2000,Data!$K$2-1,FALSE))</f>
        <v>2201</v>
      </c>
      <c r="I16" t="str">
        <f>IF(R16="","",VLOOKUP($R16,Data!$B$4:$X$2000,Data!$L$2-1,FALSE))</f>
        <v>EQUIPMENT</v>
      </c>
      <c r="J16" s="10">
        <f>IF(R16="","",VLOOKUP($R16,Data!$B$4:$X$2000,Data!$N$2-1,FALSE))</f>
        <v>23000</v>
      </c>
      <c r="K16" s="10">
        <f>IF(R16="","",VLOOKUP($R16,Data!$B$4:$X$2000,Data!$Q$2-1,FALSE)+VLOOKUP($R16,Data!$B$4:$X$2000,Data!$O$2-1,FALSE))</f>
        <v>11149.51</v>
      </c>
      <c r="L16" s="10">
        <f t="shared" si="0"/>
        <v>11850.49</v>
      </c>
      <c r="M16" s="6">
        <f t="shared" si="1"/>
        <v>0.48480000000000001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47</v>
      </c>
      <c r="B17" t="str">
        <f>IF(R17="","",VLOOKUP($R17,Data!$B$4:$X$2000,Data!$E$2-1,FALSE))</f>
        <v>A</v>
      </c>
      <c r="C17" t="str">
        <f>IF(R17="","",VLOOKUP($R17,Data!$B$4:$X$2000,Data!$F$2-1,FALSE))</f>
        <v>GENERAL FUND</v>
      </c>
      <c r="D17" t="str">
        <f>IF(R17="","",VLOOKUP($R17,Data!$B$4:$X$2000,Data!$G$2-1,FALSE))</f>
        <v>1620</v>
      </c>
      <c r="E17" t="str">
        <f>IF(R17="","",VLOOKUP($R17,Data!$B$4:$X$2000,Data!$H$2-1,FALSE))</f>
        <v>BUILDINGS &amp; GROUNDS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4102</v>
      </c>
      <c r="I17" t="str">
        <f>IF(R17="","",VLOOKUP($R17,Data!$B$4:$X$2000,Data!$L$2-1,FALSE))</f>
        <v>FUEL OIL</v>
      </c>
      <c r="J17" s="10">
        <f>IF(R17="","",VLOOKUP($R17,Data!$B$4:$X$2000,Data!$N$2-1,FALSE))</f>
        <v>226500</v>
      </c>
      <c r="K17" s="10">
        <f>IF(R17="","",VLOOKUP($R17,Data!$B$4:$X$2000,Data!$Q$2-1,FALSE)+VLOOKUP($R17,Data!$B$4:$X$2000,Data!$O$2-1,FALSE))</f>
        <v>206945.68</v>
      </c>
      <c r="L17" s="10">
        <f t="shared" si="0"/>
        <v>19554.320000000007</v>
      </c>
      <c r="M17" s="6">
        <f t="shared" si="1"/>
        <v>0.91369999999999996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33</v>
      </c>
      <c r="B18" t="str">
        <f>IF(R18="","",VLOOKUP($R18,Data!$B$4:$X$2000,Data!$E$2-1,FALSE))</f>
        <v>A</v>
      </c>
      <c r="C18" t="str">
        <f>IF(R18="","",VLOOKUP($R18,Data!$B$4:$X$2000,Data!$F$2-1,FALSE))</f>
        <v>GENERAL FUND</v>
      </c>
      <c r="D18" t="str">
        <f>IF(R18="","",VLOOKUP($R18,Data!$B$4:$X$2000,Data!$G$2-1,FALSE))</f>
        <v>1620</v>
      </c>
      <c r="E18" t="str">
        <f>IF(R18="","",VLOOKUP($R18,Data!$B$4:$X$2000,Data!$H$2-1,FALSE))</f>
        <v>BUILDINGS &amp; GROUNDS</v>
      </c>
      <c r="F18" t="str">
        <f>IF(R18="","",VLOOKUP($R18,Data!$B$4:$X$2000,Data!$I$2-1,FALSE))</f>
        <v>4000</v>
      </c>
      <c r="G18" t="str">
        <f>IF(R18="","",VLOOKUP($R18,Data!$B$4:$X$2000,Data!$J$2-1,FALSE))</f>
        <v>CONTRACTUAL EXPENSES</v>
      </c>
      <c r="H18" t="str">
        <f>IF(R18="","",VLOOKUP($R18,Data!$B$4:$X$2000,Data!$K$2-1,FALSE))</f>
        <v>4402</v>
      </c>
      <c r="I18" t="str">
        <f>IF(R18="","",VLOOKUP($R18,Data!$B$4:$X$2000,Data!$L$2-1,FALSE))</f>
        <v>ELECTRICITY</v>
      </c>
      <c r="J18" s="10">
        <f>IF(R18="","",VLOOKUP($R18,Data!$B$4:$X$2000,Data!$N$2-1,FALSE))</f>
        <v>291500</v>
      </c>
      <c r="K18" s="10">
        <f>IF(R18="","",VLOOKUP($R18,Data!$B$4:$X$2000,Data!$Q$2-1,FALSE)+VLOOKUP($R18,Data!$B$4:$X$2000,Data!$O$2-1,FALSE))</f>
        <v>257166.94</v>
      </c>
      <c r="L18" s="10">
        <f t="shared" si="0"/>
        <v>34333.06</v>
      </c>
      <c r="M18" s="6">
        <f t="shared" si="1"/>
        <v>0.88219999999999998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42</v>
      </c>
      <c r="B19" t="str">
        <f>IF(R19="","",VLOOKUP($R19,Data!$B$4:$X$2000,Data!$E$2-1,FALSE))</f>
        <v>A</v>
      </c>
      <c r="C19" t="str">
        <f>IF(R19="","",VLOOKUP($R19,Data!$B$4:$X$2000,Data!$F$2-1,FALSE))</f>
        <v>GENERAL FUND</v>
      </c>
      <c r="D19" t="str">
        <f>IF(R19="","",VLOOKUP($R19,Data!$B$4:$X$2000,Data!$G$2-1,FALSE))</f>
        <v>1620</v>
      </c>
      <c r="E19" t="str">
        <f>IF(R19="","",VLOOKUP($R19,Data!$B$4:$X$2000,Data!$H$2-1,FALSE))</f>
        <v>BUILDINGS &amp; GROUNDS</v>
      </c>
      <c r="F19" t="str">
        <f>IF(R19="","",VLOOKUP($R19,Data!$B$4:$X$2000,Data!$I$2-1,FALSE))</f>
        <v>4000</v>
      </c>
      <c r="G19" t="str">
        <f>IF(R19="","",VLOOKUP($R19,Data!$B$4:$X$2000,Data!$J$2-1,FALSE))</f>
        <v>CONTRACTUAL EXPENSES</v>
      </c>
      <c r="H19" t="str">
        <f>IF(R19="","",VLOOKUP($R19,Data!$B$4:$X$2000,Data!$K$2-1,FALSE))</f>
        <v>4520</v>
      </c>
      <c r="I19" t="str">
        <f>IF(R19="","",VLOOKUP($R19,Data!$B$4:$X$2000,Data!$L$2-1,FALSE))</f>
        <v>BUILDING IMPROVEMENTS</v>
      </c>
      <c r="J19" s="10">
        <f>IF(R19="","",VLOOKUP($R19,Data!$B$4:$X$2000,Data!$N$2-1,FALSE))</f>
        <v>112554</v>
      </c>
      <c r="K19" s="10">
        <f>IF(R19="","",VLOOKUP($R19,Data!$B$4:$X$2000,Data!$Q$2-1,FALSE)+VLOOKUP($R19,Data!$B$4:$X$2000,Data!$O$2-1,FALSE))</f>
        <v>88219.03</v>
      </c>
      <c r="L19" s="10">
        <f t="shared" si="0"/>
        <v>24334.97</v>
      </c>
      <c r="M19" s="6">
        <f t="shared" si="1"/>
        <v>0.78380000000000005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78</v>
      </c>
      <c r="B20" t="str">
        <f>IF(R20="","",VLOOKUP($R20,Data!$B$4:$X$2000,Data!$E$2-1,FALSE))</f>
        <v>A</v>
      </c>
      <c r="C20" t="str">
        <f>IF(R20="","",VLOOKUP($R20,Data!$B$4:$X$2000,Data!$F$2-1,FALSE))</f>
        <v>GENERAL FUND</v>
      </c>
      <c r="D20" t="str">
        <f>IF(R20="","",VLOOKUP($R20,Data!$B$4:$X$2000,Data!$G$2-1,FALSE))</f>
        <v>1620</v>
      </c>
      <c r="E20" t="str">
        <f>IF(R20="","",VLOOKUP($R20,Data!$B$4:$X$2000,Data!$H$2-1,FALSE))</f>
        <v>BUILDINGS &amp; GROUNDS</v>
      </c>
      <c r="F20" t="str">
        <f>IF(R20="","",VLOOKUP($R20,Data!$B$4:$X$2000,Data!$I$2-1,FALSE))</f>
        <v>4000</v>
      </c>
      <c r="G20" t="str">
        <f>IF(R20="","",VLOOKUP($R20,Data!$B$4:$X$2000,Data!$J$2-1,FALSE))</f>
        <v>CONTRACTUAL EXPENSES</v>
      </c>
      <c r="H20" t="str">
        <f>IF(R20="","",VLOOKUP($R20,Data!$B$4:$X$2000,Data!$K$2-1,FALSE))</f>
        <v>4599</v>
      </c>
      <c r="I20" t="str">
        <f>IF(R20="","",VLOOKUP($R20,Data!$B$4:$X$2000,Data!$L$2-1,FALSE))</f>
        <v>REPAIRS AND MAINTENANCE</v>
      </c>
      <c r="J20" s="10">
        <f>IF(R20="","",VLOOKUP($R20,Data!$B$4:$X$2000,Data!$N$2-1,FALSE))</f>
        <v>40000</v>
      </c>
      <c r="K20" s="10">
        <f>IF(R20="","",VLOOKUP($R20,Data!$B$4:$X$2000,Data!$Q$2-1,FALSE)+VLOOKUP($R20,Data!$B$4:$X$2000,Data!$O$2-1,FALSE))</f>
        <v>28479.54</v>
      </c>
      <c r="L20" s="10">
        <f t="shared" si="0"/>
        <v>11520.46</v>
      </c>
      <c r="M20" s="6">
        <f t="shared" si="1"/>
        <v>0.71199999999999997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49</v>
      </c>
      <c r="B21" t="str">
        <f>IF(R21="","",VLOOKUP($R21,Data!$B$4:$X$2000,Data!$E$2-1,FALSE))</f>
        <v>A</v>
      </c>
      <c r="C21" t="str">
        <f>IF(R21="","",VLOOKUP($R21,Data!$B$4:$X$2000,Data!$F$2-1,FALSE))</f>
        <v>GENERAL FUND</v>
      </c>
      <c r="D21" t="str">
        <f>IF(R21="","",VLOOKUP($R21,Data!$B$4:$X$2000,Data!$G$2-1,FALSE))</f>
        <v>1620</v>
      </c>
      <c r="E21" t="str">
        <f>IF(R21="","",VLOOKUP($R21,Data!$B$4:$X$2000,Data!$H$2-1,FALSE))</f>
        <v>BUILDINGS &amp; GROUNDS</v>
      </c>
      <c r="F21" t="str">
        <f>IF(R21="","",VLOOKUP($R21,Data!$B$4:$X$2000,Data!$I$2-1,FALSE))</f>
        <v>4000</v>
      </c>
      <c r="G21" t="str">
        <f>IF(R21="","",VLOOKUP($R21,Data!$B$4:$X$2000,Data!$J$2-1,FALSE))</f>
        <v>CONTRACTUAL EXPENSES</v>
      </c>
      <c r="H21" t="str">
        <f>IF(R21="","",VLOOKUP($R21,Data!$B$4:$X$2000,Data!$K$2-1,FALSE))</f>
        <v>4786</v>
      </c>
      <c r="I21" t="str">
        <f>IF(R21="","",VLOOKUP($R21,Data!$B$4:$X$2000,Data!$L$2-1,FALSE))</f>
        <v>TEMPORARY OFFICES EXPENSES</v>
      </c>
      <c r="J21" s="10">
        <f>IF(R21="","",VLOOKUP($R21,Data!$B$4:$X$2000,Data!$N$2-1,FALSE))</f>
        <v>18000</v>
      </c>
      <c r="K21" s="10">
        <f>IF(R21="","",VLOOKUP($R21,Data!$B$4:$X$2000,Data!$Q$2-1,FALSE)+VLOOKUP($R21,Data!$B$4:$X$2000,Data!$O$2-1,FALSE))</f>
        <v>0</v>
      </c>
      <c r="L21" s="10">
        <f t="shared" si="0"/>
        <v>18000</v>
      </c>
      <c r="M21" s="6">
        <f t="shared" si="1"/>
        <v>0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22</v>
      </c>
      <c r="B22" t="str">
        <f>IF(R22="","",VLOOKUP($R22,Data!$B$4:$X$2000,Data!$E$2-1,FALSE))</f>
        <v>A</v>
      </c>
      <c r="C22" t="str">
        <f>IF(R22="","",VLOOKUP($R22,Data!$B$4:$X$2000,Data!$F$2-1,FALSE))</f>
        <v>GENERAL FUND</v>
      </c>
      <c r="D22" t="str">
        <f>IF(R22="","",VLOOKUP($R22,Data!$B$4:$X$2000,Data!$G$2-1,FALSE))</f>
        <v>1620</v>
      </c>
      <c r="E22" t="str">
        <f>IF(R22="","",VLOOKUP($R22,Data!$B$4:$X$2000,Data!$H$2-1,FALSE))</f>
        <v>BUILDINGS &amp; GROUNDS</v>
      </c>
      <c r="F22" t="str">
        <f>IF(R22="","",VLOOKUP($R22,Data!$B$4:$X$2000,Data!$I$2-1,FALSE))</f>
        <v>4000</v>
      </c>
      <c r="G22" t="str">
        <f>IF(R22="","",VLOOKUP($R22,Data!$B$4:$X$2000,Data!$J$2-1,FALSE))</f>
        <v>CONTRACTUAL EXPENSES</v>
      </c>
      <c r="H22" t="str">
        <f>IF(R22="","",VLOOKUP($R22,Data!$B$4:$X$2000,Data!$K$2-1,FALSE))</f>
        <v>4799</v>
      </c>
      <c r="I22" t="str">
        <f>IF(R22="","",VLOOKUP($R22,Data!$B$4:$X$2000,Data!$L$2-1,FALSE))</f>
        <v>RECONSTRUCT/REEQUIP COSTS</v>
      </c>
      <c r="J22" s="10">
        <f>IF(R22="","",VLOOKUP($R22,Data!$B$4:$X$2000,Data!$N$2-1,FALSE))</f>
        <v>282000</v>
      </c>
      <c r="K22" s="10">
        <f>IF(R22="","",VLOOKUP($R22,Data!$B$4:$X$2000,Data!$Q$2-1,FALSE)+VLOOKUP($R22,Data!$B$4:$X$2000,Data!$O$2-1,FALSE))</f>
        <v>231658.97</v>
      </c>
      <c r="L22" s="10">
        <f t="shared" si="0"/>
        <v>50341.03</v>
      </c>
      <c r="M22" s="6">
        <f t="shared" si="1"/>
        <v>0.82150000000000001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93</v>
      </c>
      <c r="B23" t="str">
        <f>IF(R23="","",VLOOKUP($R23,Data!$B$4:$X$2000,Data!$E$2-1,FALSE))</f>
        <v>A</v>
      </c>
      <c r="C23" t="str">
        <f>IF(R23="","",VLOOKUP($R23,Data!$B$4:$X$2000,Data!$F$2-1,FALSE))</f>
        <v>GENERAL FUND</v>
      </c>
      <c r="D23" t="str">
        <f>IF(R23="","",VLOOKUP($R23,Data!$B$4:$X$2000,Data!$G$2-1,FALSE))</f>
        <v>1910</v>
      </c>
      <c r="E23" t="str">
        <f>IF(R23="","",VLOOKUP($R23,Data!$B$4:$X$2000,Data!$H$2-1,FALSE))</f>
        <v>SPECIAL ITEMS - INSURANCE</v>
      </c>
      <c r="F23" t="str">
        <f>IF(R23="","",VLOOKUP($R23,Data!$B$4:$X$2000,Data!$I$2-1,FALSE))</f>
        <v>4000</v>
      </c>
      <c r="G23" t="str">
        <f>IF(R23="","",VLOOKUP($R23,Data!$B$4:$X$2000,Data!$J$2-1,FALSE))</f>
        <v>CONTRACTUAL EXPENSES</v>
      </c>
      <c r="H23" t="str">
        <f>IF(R23="","",VLOOKUP($R23,Data!$B$4:$X$2000,Data!$K$2-1,FALSE))</f>
        <v>4205</v>
      </c>
      <c r="I23" t="str">
        <f>IF(R23="","",VLOOKUP($R23,Data!$B$4:$X$2000,Data!$L$2-1,FALSE))</f>
        <v>INSURANCE</v>
      </c>
      <c r="J23" s="10">
        <f>IF(R23="","",VLOOKUP($R23,Data!$B$4:$X$2000,Data!$N$2-1,FALSE))</f>
        <v>600000</v>
      </c>
      <c r="K23" s="10">
        <f>IF(R23="","",VLOOKUP($R23,Data!$B$4:$X$2000,Data!$Q$2-1,FALSE)+VLOOKUP($R23,Data!$B$4:$X$2000,Data!$O$2-1,FALSE))</f>
        <v>619712.80000000005</v>
      </c>
      <c r="L23" s="10">
        <f t="shared" si="0"/>
        <v>-19712.800000000047</v>
      </c>
      <c r="M23" s="6">
        <f t="shared" si="1"/>
        <v>1.0328999999999999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7</v>
      </c>
      <c r="B24" t="str">
        <f>IF(R24="","",VLOOKUP($R24,Data!$B$4:$X$2000,Data!$E$2-1,FALSE))</f>
        <v>A</v>
      </c>
      <c r="C24" t="str">
        <f>IF(R24="","",VLOOKUP($R24,Data!$B$4:$X$2000,Data!$F$2-1,FALSE))</f>
        <v>GENERAL FUND</v>
      </c>
      <c r="D24" t="str">
        <f>IF(R24="","",VLOOKUP($R24,Data!$B$4:$X$2000,Data!$G$2-1,FALSE))</f>
        <v>1990</v>
      </c>
      <c r="E24" t="str">
        <f>IF(R24="","",VLOOKUP($R24,Data!$B$4:$X$2000,Data!$H$2-1,FALSE))</f>
        <v>CONTINGENT ACCOUNT</v>
      </c>
      <c r="F24" t="str">
        <f>IF(R24="","",VLOOKUP($R24,Data!$B$4:$X$2000,Data!$I$2-1,FALSE))</f>
        <v>4000</v>
      </c>
      <c r="G24" t="str">
        <f>IF(R24="","",VLOOKUP($R24,Data!$B$4:$X$2000,Data!$J$2-1,FALSE))</f>
        <v>CONTRACTUAL EXPENSES</v>
      </c>
      <c r="H24" t="str">
        <f>IF(R24="","",VLOOKUP($R24,Data!$B$4:$X$2000,Data!$K$2-1,FALSE))</f>
        <v>4298</v>
      </c>
      <c r="I24" t="str">
        <f>IF(R24="","",VLOOKUP($R24,Data!$B$4:$X$2000,Data!$L$2-1,FALSE))</f>
        <v>CONTINGENT ACCOUNT</v>
      </c>
      <c r="J24" s="10">
        <f>IF(R24="","",VLOOKUP($R24,Data!$B$4:$X$2000,Data!$N$2-1,FALSE))</f>
        <v>296079</v>
      </c>
      <c r="K24" s="10">
        <f>IF(R24="","",VLOOKUP($R24,Data!$B$4:$X$2000,Data!$Q$2-1,FALSE)+VLOOKUP($R24,Data!$B$4:$X$2000,Data!$O$2-1,FALSE))</f>
        <v>0</v>
      </c>
      <c r="L24" s="10">
        <f t="shared" si="0"/>
        <v>296079</v>
      </c>
      <c r="M24" s="6">
        <f t="shared" si="1"/>
        <v>0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15</v>
      </c>
      <c r="B25" t="str">
        <f>IF(R25="","",VLOOKUP($R25,Data!$B$4:$X$2000,Data!$E$2-1,FALSE))</f>
        <v>A</v>
      </c>
      <c r="C25" t="str">
        <f>IF(R25="","",VLOOKUP($R25,Data!$B$4:$X$2000,Data!$F$2-1,FALSE))</f>
        <v>GENERAL FUND</v>
      </c>
      <c r="D25" t="str">
        <f>IF(R25="","",VLOOKUP($R25,Data!$B$4:$X$2000,Data!$G$2-1,FALSE))</f>
        <v>2960</v>
      </c>
      <c r="E25" t="str">
        <f>IF(R25="","",VLOOKUP($R25,Data!$B$4:$X$2000,Data!$H$2-1,FALSE))</f>
        <v>EDUCATION OF PHYS HAND CHILD</v>
      </c>
      <c r="F25" t="str">
        <f>IF(R25="","",VLOOKUP($R25,Data!$B$4:$X$2000,Data!$I$2-1,FALSE))</f>
        <v>4000</v>
      </c>
      <c r="G25" t="str">
        <f>IF(R25="","",VLOOKUP($R25,Data!$B$4:$X$2000,Data!$J$2-1,FALSE))</f>
        <v>CONTRACTUAL EXPENSES</v>
      </c>
      <c r="H25" t="str">
        <f>IF(R25="","",VLOOKUP($R25,Data!$B$4:$X$2000,Data!$K$2-1,FALSE))</f>
        <v>4212</v>
      </c>
      <c r="I25" t="str">
        <f>IF(R25="","",VLOOKUP($R25,Data!$B$4:$X$2000,Data!$L$2-1,FALSE))</f>
        <v>SERVICES AGE 3-5</v>
      </c>
      <c r="J25" s="10">
        <f>IF(R25="","",VLOOKUP($R25,Data!$B$4:$X$2000,Data!$N$2-1,FALSE))</f>
        <v>1200000</v>
      </c>
      <c r="K25" s="10">
        <f>IF(R25="","",VLOOKUP($R25,Data!$B$4:$X$2000,Data!$Q$2-1,FALSE)+VLOOKUP($R25,Data!$B$4:$X$2000,Data!$O$2-1,FALSE))</f>
        <v>1093586.77</v>
      </c>
      <c r="L25" s="10">
        <f t="shared" si="0"/>
        <v>106413.22999999998</v>
      </c>
      <c r="M25" s="6">
        <f t="shared" si="1"/>
        <v>0.9113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21</v>
      </c>
      <c r="B26" t="str">
        <f>IF(R26="","",VLOOKUP($R26,Data!$B$4:$X$2000,Data!$E$2-1,FALSE))</f>
        <v>A</v>
      </c>
      <c r="C26" t="str">
        <f>IF(R26="","",VLOOKUP($R26,Data!$B$4:$X$2000,Data!$F$2-1,FALSE))</f>
        <v>GENERAL FUND</v>
      </c>
      <c r="D26" t="str">
        <f>IF(R26="","",VLOOKUP($R26,Data!$B$4:$X$2000,Data!$G$2-1,FALSE))</f>
        <v>2960</v>
      </c>
      <c r="E26" t="str">
        <f>IF(R26="","",VLOOKUP($R26,Data!$B$4:$X$2000,Data!$H$2-1,FALSE))</f>
        <v>EDUCATION OF PHYS HAND CHILD</v>
      </c>
      <c r="F26" t="str">
        <f>IF(R26="","",VLOOKUP($R26,Data!$B$4:$X$2000,Data!$I$2-1,FALSE))</f>
        <v>4000</v>
      </c>
      <c r="G26" t="str">
        <f>IF(R26="","",VLOOKUP($R26,Data!$B$4:$X$2000,Data!$J$2-1,FALSE))</f>
        <v>CONTRACTUAL EXPENSES</v>
      </c>
      <c r="H26" t="str">
        <f>IF(R26="","",VLOOKUP($R26,Data!$B$4:$X$2000,Data!$K$2-1,FALSE))</f>
        <v>4238</v>
      </c>
      <c r="I26" t="str">
        <f>IF(R26="","",VLOOKUP($R26,Data!$B$4:$X$2000,Data!$L$2-1,FALSE))</f>
        <v>TRANSPORTATION 3-5</v>
      </c>
      <c r="J26" s="10">
        <f>IF(R26="","",VLOOKUP($R26,Data!$B$4:$X$2000,Data!$N$2-1,FALSE))</f>
        <v>280000</v>
      </c>
      <c r="K26" s="10">
        <f>IF(R26="","",VLOOKUP($R26,Data!$B$4:$X$2000,Data!$Q$2-1,FALSE)+VLOOKUP($R26,Data!$B$4:$X$2000,Data!$O$2-1,FALSE))</f>
        <v>220947.8</v>
      </c>
      <c r="L26" s="10">
        <f t="shared" si="0"/>
        <v>59052.200000000012</v>
      </c>
      <c r="M26" s="6">
        <f t="shared" si="1"/>
        <v>0.78910000000000002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6</v>
      </c>
      <c r="B27" t="str">
        <f>IF(R27="","",VLOOKUP($R27,Data!$B$4:$X$2000,Data!$E$2-1,FALSE))</f>
        <v>A</v>
      </c>
      <c r="C27" t="str">
        <f>IF(R27="","",VLOOKUP($R27,Data!$B$4:$X$2000,Data!$F$2-1,FALSE))</f>
        <v>GENERAL FUND</v>
      </c>
      <c r="D27" t="str">
        <f>IF(R27="","",VLOOKUP($R27,Data!$B$4:$X$2000,Data!$G$2-1,FALSE))</f>
        <v>3020</v>
      </c>
      <c r="E27" t="str">
        <f>IF(R27="","",VLOOKUP($R27,Data!$B$4:$X$2000,Data!$H$2-1,FALSE))</f>
        <v>COMMUNICATION SYSTEM</v>
      </c>
      <c r="F27" t="str">
        <f>IF(R27="","",VLOOKUP($R27,Data!$B$4:$X$2000,Data!$I$2-1,FALSE))</f>
        <v>2000</v>
      </c>
      <c r="G27" t="str">
        <f>IF(R27="","",VLOOKUP($R27,Data!$B$4:$X$2000,Data!$J$2-1,FALSE))</f>
        <v>EQUIPMENT</v>
      </c>
      <c r="H27" t="str">
        <f>IF(R27="","",VLOOKUP($R27,Data!$B$4:$X$2000,Data!$K$2-1,FALSE))</f>
        <v>2510</v>
      </c>
      <c r="I27" t="str">
        <f>IF(R27="","",VLOOKUP($R27,Data!$B$4:$X$2000,Data!$L$2-1,FALSE))</f>
        <v>SICG EQUIPMENT</v>
      </c>
      <c r="J27" s="10">
        <f>IF(R27="","",VLOOKUP($R27,Data!$B$4:$X$2000,Data!$N$2-1,FALSE))</f>
        <v>2223982.11</v>
      </c>
      <c r="K27" s="10">
        <f>IF(R27="","",VLOOKUP($R27,Data!$B$4:$X$2000,Data!$Q$2-1,FALSE)+VLOOKUP($R27,Data!$B$4:$X$2000,Data!$O$2-1,FALSE))</f>
        <v>1921423.9100000001</v>
      </c>
      <c r="L27" s="10">
        <f t="shared" si="0"/>
        <v>302558.19999999972</v>
      </c>
      <c r="M27" s="6">
        <f t="shared" si="1"/>
        <v>0.86399999999999999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20</v>
      </c>
      <c r="B28" t="str">
        <f>IF(R28="","",VLOOKUP($R28,Data!$B$4:$X$2000,Data!$E$2-1,FALSE))</f>
        <v>A</v>
      </c>
      <c r="C28" t="str">
        <f>IF(R28="","",VLOOKUP($R28,Data!$B$4:$X$2000,Data!$F$2-1,FALSE))</f>
        <v>GENERAL FUND</v>
      </c>
      <c r="D28" t="str">
        <f>IF(R28="","",VLOOKUP($R28,Data!$B$4:$X$2000,Data!$G$2-1,FALSE))</f>
        <v>3020</v>
      </c>
      <c r="E28" t="str">
        <f>IF(R28="","",VLOOKUP($R28,Data!$B$4:$X$2000,Data!$H$2-1,FALSE))</f>
        <v>COMMUNICATION SYSTEM</v>
      </c>
      <c r="F28" t="str">
        <f>IF(R28="","",VLOOKUP($R28,Data!$B$4:$X$2000,Data!$I$2-1,FALSE))</f>
        <v>2000</v>
      </c>
      <c r="G28" t="str">
        <f>IF(R28="","",VLOOKUP($R28,Data!$B$4:$X$2000,Data!$J$2-1,FALSE))</f>
        <v>EQUIPMENT</v>
      </c>
      <c r="H28" t="str">
        <f>IF(R28="","",VLOOKUP($R28,Data!$B$4:$X$2000,Data!$K$2-1,FALSE))</f>
        <v>2511</v>
      </c>
      <c r="I28" t="str">
        <f>IF(R28="","",VLOOKUP($R28,Data!$B$4:$X$2000,Data!$L$2-1,FALSE))</f>
        <v>P.S.A.P. EQUIPMENT</v>
      </c>
      <c r="J28" s="10">
        <f>IF(R28="","",VLOOKUP($R28,Data!$B$4:$X$2000,Data!$N$2-1,FALSE))</f>
        <v>113600</v>
      </c>
      <c r="K28" s="10">
        <f>IF(R28="","",VLOOKUP($R28,Data!$B$4:$X$2000,Data!$Q$2-1,FALSE)+VLOOKUP($R28,Data!$B$4:$X$2000,Data!$O$2-1,FALSE))</f>
        <v>46167.32</v>
      </c>
      <c r="L28" s="10">
        <f t="shared" si="0"/>
        <v>67432.679999999993</v>
      </c>
      <c r="M28" s="6">
        <f t="shared" si="1"/>
        <v>0.40639999999999998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41</v>
      </c>
      <c r="B29" t="str">
        <f>IF(R29="","",VLOOKUP($R29,Data!$B$4:$X$2000,Data!$E$2-1,FALSE))</f>
        <v>A</v>
      </c>
      <c r="C29" t="str">
        <f>IF(R29="","",VLOOKUP($R29,Data!$B$4:$X$2000,Data!$F$2-1,FALSE))</f>
        <v>GENERAL FUND</v>
      </c>
      <c r="D29" t="str">
        <f>IF(R29="","",VLOOKUP($R29,Data!$B$4:$X$2000,Data!$G$2-1,FALSE))</f>
        <v>3110</v>
      </c>
      <c r="E29" t="str">
        <f>IF(R29="","",VLOOKUP($R29,Data!$B$4:$X$2000,Data!$H$2-1,FALSE))</f>
        <v>SHERIFF</v>
      </c>
      <c r="F29" t="str">
        <f>IF(R29="","",VLOOKUP($R29,Data!$B$4:$X$2000,Data!$I$2-1,FALSE))</f>
        <v>2000</v>
      </c>
      <c r="G29" t="str">
        <f>IF(R29="","",VLOOKUP($R29,Data!$B$4:$X$2000,Data!$J$2-1,FALSE))</f>
        <v>EQUIPMENT</v>
      </c>
      <c r="H29" t="str">
        <f>IF(R29="","",VLOOKUP($R29,Data!$B$4:$X$2000,Data!$K$2-1,FALSE))</f>
        <v>2104</v>
      </c>
      <c r="I29" t="str">
        <f>IF(R29="","",VLOOKUP($R29,Data!$B$4:$X$2000,Data!$L$2-1,FALSE))</f>
        <v>SHERIFF DCJS GRANT EQUIP</v>
      </c>
      <c r="J29" s="10">
        <f>IF(R29="","",VLOOKUP($R29,Data!$B$4:$X$2000,Data!$N$2-1,FALSE))</f>
        <v>25000</v>
      </c>
      <c r="K29" s="10">
        <f>IF(R29="","",VLOOKUP($R29,Data!$B$4:$X$2000,Data!$Q$2-1,FALSE)+VLOOKUP($R29,Data!$B$4:$X$2000,Data!$O$2-1,FALSE))</f>
        <v>0</v>
      </c>
      <c r="L29" s="10">
        <f t="shared" si="0"/>
        <v>25000</v>
      </c>
      <c r="M29" s="6">
        <f t="shared" si="1"/>
        <v>0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24</v>
      </c>
      <c r="B30" t="str">
        <f>IF(R30="","",VLOOKUP($R30,Data!$B$4:$X$2000,Data!$E$2-1,FALSE))</f>
        <v>A</v>
      </c>
      <c r="C30" t="str">
        <f>IF(R30="","",VLOOKUP($R30,Data!$B$4:$X$2000,Data!$F$2-1,FALSE))</f>
        <v>GENERAL FUND</v>
      </c>
      <c r="D30" t="str">
        <f>IF(R30="","",VLOOKUP($R30,Data!$B$4:$X$2000,Data!$G$2-1,FALSE))</f>
        <v>3110</v>
      </c>
      <c r="E30" t="str">
        <f>IF(R30="","",VLOOKUP($R30,Data!$B$4:$X$2000,Data!$H$2-1,FALSE))</f>
        <v>SHERIFF</v>
      </c>
      <c r="F30" t="str">
        <f>IF(R30="","",VLOOKUP($R30,Data!$B$4:$X$2000,Data!$I$2-1,FALSE))</f>
        <v>2000</v>
      </c>
      <c r="G30" t="str">
        <f>IF(R30="","",VLOOKUP($R30,Data!$B$4:$X$2000,Data!$J$2-1,FALSE))</f>
        <v>EQUIPMENT</v>
      </c>
      <c r="H30" t="str">
        <f>IF(R30="","",VLOOKUP($R30,Data!$B$4:$X$2000,Data!$K$2-1,FALSE))</f>
        <v>2325</v>
      </c>
      <c r="I30" t="str">
        <f>IF(R30="","",VLOOKUP($R30,Data!$B$4:$X$2000,Data!$L$2-1,FALSE))</f>
        <v>LETPP EQUIPMENT</v>
      </c>
      <c r="J30" s="10">
        <f>IF(R30="","",VLOOKUP($R30,Data!$B$4:$X$2000,Data!$N$2-1,FALSE))</f>
        <v>62629</v>
      </c>
      <c r="K30" s="10">
        <f>IF(R30="","",VLOOKUP($R30,Data!$B$4:$X$2000,Data!$Q$2-1,FALSE)+VLOOKUP($R30,Data!$B$4:$X$2000,Data!$O$2-1,FALSE))</f>
        <v>14307.75</v>
      </c>
      <c r="L30" s="10">
        <f t="shared" si="0"/>
        <v>48321.25</v>
      </c>
      <c r="M30" s="6">
        <f t="shared" si="1"/>
        <v>0.22850000000000001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40</v>
      </c>
      <c r="B31" t="str">
        <f>IF(R31="","",VLOOKUP($R31,Data!$B$4:$X$2000,Data!$E$2-1,FALSE))</f>
        <v>A</v>
      </c>
      <c r="C31" t="str">
        <f>IF(R31="","",VLOOKUP($R31,Data!$B$4:$X$2000,Data!$F$2-1,FALSE))</f>
        <v>GENERAL FUND</v>
      </c>
      <c r="D31" t="str">
        <f>IF(R31="","",VLOOKUP($R31,Data!$B$4:$X$2000,Data!$G$2-1,FALSE))</f>
        <v>3140</v>
      </c>
      <c r="E31" t="str">
        <f>IF(R31="","",VLOOKUP($R31,Data!$B$4:$X$2000,Data!$H$2-1,FALSE))</f>
        <v>PROBATION</v>
      </c>
      <c r="F31" t="str">
        <f>IF(R31="","",VLOOKUP($R31,Data!$B$4:$X$2000,Data!$I$2-1,FALSE))</f>
        <v>1000</v>
      </c>
      <c r="G31" t="str">
        <f>IF(R31="","",VLOOKUP($R31,Data!$B$4:$X$2000,Data!$J$2-1,FALSE))</f>
        <v>PERSONAL SERVICES</v>
      </c>
      <c r="H31" t="str">
        <f>IF(R31="","",VLOOKUP($R31,Data!$B$4:$X$2000,Data!$K$2-1,FALSE))</f>
        <v>1016</v>
      </c>
      <c r="I31" t="str">
        <f>IF(R31="","",VLOOKUP($R31,Data!$B$4:$X$2000,Data!$L$2-1,FALSE))</f>
        <v>SR. MH ADVOC CARE MGR  G17</v>
      </c>
      <c r="J31" s="10">
        <f>IF(R31="","",VLOOKUP($R31,Data!$B$4:$X$2000,Data!$N$2-1,FALSE))</f>
        <v>42388</v>
      </c>
      <c r="K31" s="10">
        <f>IF(R31="","",VLOOKUP($R31,Data!$B$4:$X$2000,Data!$Q$2-1,FALSE)+VLOOKUP($R31,Data!$B$4:$X$2000,Data!$O$2-1,FALSE))</f>
        <v>16122.74</v>
      </c>
      <c r="L31" s="10">
        <f t="shared" si="0"/>
        <v>26265.260000000002</v>
      </c>
      <c r="M31" s="6">
        <f t="shared" si="1"/>
        <v>0.38040000000000002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87</v>
      </c>
      <c r="B32" t="str">
        <f>IF(R32="","",VLOOKUP($R32,Data!$B$4:$X$2000,Data!$E$2-1,FALSE))</f>
        <v>A</v>
      </c>
      <c r="C32" t="str">
        <f>IF(R32="","",VLOOKUP($R32,Data!$B$4:$X$2000,Data!$F$2-1,FALSE))</f>
        <v>GENERAL FUND</v>
      </c>
      <c r="D32" t="str">
        <f>IF(R32="","",VLOOKUP($R32,Data!$B$4:$X$2000,Data!$G$2-1,FALSE))</f>
        <v>3140</v>
      </c>
      <c r="E32" t="str">
        <f>IF(R32="","",VLOOKUP($R32,Data!$B$4:$X$2000,Data!$H$2-1,FALSE))</f>
        <v>PROBATION</v>
      </c>
      <c r="F32" t="str">
        <f>IF(R32="","",VLOOKUP($R32,Data!$B$4:$X$2000,Data!$I$2-1,FALSE))</f>
        <v>4000</v>
      </c>
      <c r="G32" t="str">
        <f>IF(R32="","",VLOOKUP($R32,Data!$B$4:$X$2000,Data!$J$2-1,FALSE))</f>
        <v>CONTRACTUAL EXPENSES</v>
      </c>
      <c r="H32" t="str">
        <f>IF(R32="","",VLOOKUP($R32,Data!$B$4:$X$2000,Data!$K$2-1,FALSE))</f>
        <v>4602</v>
      </c>
      <c r="I32" t="str">
        <f>IF(R32="","",VLOOKUP($R32,Data!$B$4:$X$2000,Data!$L$2-1,FALSE))</f>
        <v>ALTERN TO INCARCERATION</v>
      </c>
      <c r="J32" s="10">
        <f>IF(R32="","",VLOOKUP($R32,Data!$B$4:$X$2000,Data!$N$2-1,FALSE))</f>
        <v>64524</v>
      </c>
      <c r="K32" s="10">
        <f>IF(R32="","",VLOOKUP($R32,Data!$B$4:$X$2000,Data!$Q$2-1,FALSE)+VLOOKUP($R32,Data!$B$4:$X$2000,Data!$O$2-1,FALSE))</f>
        <v>54288.82</v>
      </c>
      <c r="L32" s="10">
        <f t="shared" si="0"/>
        <v>10235.18</v>
      </c>
      <c r="M32" s="6">
        <f t="shared" si="1"/>
        <v>0.84140000000000004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5</v>
      </c>
      <c r="B33" t="str">
        <f>IF(R33="","",VLOOKUP($R33,Data!$B$4:$X$2000,Data!$E$2-1,FALSE))</f>
        <v>A</v>
      </c>
      <c r="C33" t="str">
        <f>IF(R33="","",VLOOKUP($R33,Data!$B$4:$X$2000,Data!$F$2-1,FALSE))</f>
        <v>GENERAL FUND</v>
      </c>
      <c r="D33" t="str">
        <f>IF(R33="","",VLOOKUP($R33,Data!$B$4:$X$2000,Data!$G$2-1,FALSE))</f>
        <v>3170</v>
      </c>
      <c r="E33" t="str">
        <f>IF(R33="","",VLOOKUP($R33,Data!$B$4:$X$2000,Data!$H$2-1,FALSE))</f>
        <v>OTHER CORRECTIONAL AGENCIES</v>
      </c>
      <c r="F33" t="str">
        <f>IF(R33="","",VLOOKUP($R33,Data!$B$4:$X$2000,Data!$I$2-1,FALSE))</f>
        <v>4000</v>
      </c>
      <c r="G33" t="str">
        <f>IF(R33="","",VLOOKUP($R33,Data!$B$4:$X$2000,Data!$J$2-1,FALSE))</f>
        <v>CONTRACTUAL EXPENSES</v>
      </c>
      <c r="H33" t="str">
        <f>IF(R33="","",VLOOKUP($R33,Data!$B$4:$X$2000,Data!$K$2-1,FALSE))</f>
        <v>4224</v>
      </c>
      <c r="I33" t="str">
        <f>IF(R33="","",VLOOKUP($R33,Data!$B$4:$X$2000,Data!$L$2-1,FALSE))</f>
        <v>INMATE BOARDING</v>
      </c>
      <c r="J33" s="10">
        <f>IF(R33="","",VLOOKUP($R33,Data!$B$4:$X$2000,Data!$N$2-1,FALSE))</f>
        <v>950000</v>
      </c>
      <c r="K33" s="10">
        <f>IF(R33="","",VLOOKUP($R33,Data!$B$4:$X$2000,Data!$Q$2-1,FALSE)+VLOOKUP($R33,Data!$B$4:$X$2000,Data!$O$2-1,FALSE))</f>
        <v>603764.66</v>
      </c>
      <c r="L33" s="10">
        <f t="shared" si="0"/>
        <v>346235.33999999997</v>
      </c>
      <c r="M33" s="6">
        <f t="shared" si="1"/>
        <v>0.63549999999999995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79</v>
      </c>
      <c r="B34" t="str">
        <f>IF(R34="","",VLOOKUP($R34,Data!$B$4:$X$2000,Data!$E$2-1,FALSE))</f>
        <v>A</v>
      </c>
      <c r="C34" t="str">
        <f>IF(R34="","",VLOOKUP($R34,Data!$B$4:$X$2000,Data!$F$2-1,FALSE))</f>
        <v>GENERAL FUND</v>
      </c>
      <c r="D34" t="str">
        <f>IF(R34="","",VLOOKUP($R34,Data!$B$4:$X$2000,Data!$G$2-1,FALSE))</f>
        <v>3410</v>
      </c>
      <c r="E34" t="str">
        <f>IF(R34="","",VLOOKUP($R34,Data!$B$4:$X$2000,Data!$H$2-1,FALSE))</f>
        <v>EMERGENCY SVCS - FIRE PREV.</v>
      </c>
      <c r="F34" t="str">
        <f>IF(R34="","",VLOOKUP($R34,Data!$B$4:$X$2000,Data!$I$2-1,FALSE))</f>
        <v>2000</v>
      </c>
      <c r="G34" t="str">
        <f>IF(R34="","",VLOOKUP($R34,Data!$B$4:$X$2000,Data!$J$2-1,FALSE))</f>
        <v>EQUIPMENT</v>
      </c>
      <c r="H34" t="str">
        <f>IF(R34="","",VLOOKUP($R34,Data!$B$4:$X$2000,Data!$K$2-1,FALSE))</f>
        <v>2920</v>
      </c>
      <c r="I34" t="str">
        <f>IF(R34="","",VLOOKUP($R34,Data!$B$4:$X$2000,Data!$L$2-1,FALSE))</f>
        <v>HOMELAND SECURITY EQUIPMENT</v>
      </c>
      <c r="J34" s="10">
        <f>IF(R34="","",VLOOKUP($R34,Data!$B$4:$X$2000,Data!$N$2-1,FALSE))</f>
        <v>131000</v>
      </c>
      <c r="K34" s="10">
        <f>IF(R34="","",VLOOKUP($R34,Data!$B$4:$X$2000,Data!$Q$2-1,FALSE)+VLOOKUP($R34,Data!$B$4:$X$2000,Data!$O$2-1,FALSE))</f>
        <v>119562.93</v>
      </c>
      <c r="L34" s="10">
        <f t="shared" si="0"/>
        <v>11437.070000000007</v>
      </c>
      <c r="M34" s="6">
        <f t="shared" si="1"/>
        <v>0.91269999999999996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75</v>
      </c>
      <c r="B35" t="str">
        <f>IF(R35="","",VLOOKUP($R35,Data!$B$4:$X$2000,Data!$E$2-1,FALSE))</f>
        <v>A</v>
      </c>
      <c r="C35" t="str">
        <f>IF(R35="","",VLOOKUP($R35,Data!$B$4:$X$2000,Data!$F$2-1,FALSE))</f>
        <v>GENERAL FUND</v>
      </c>
      <c r="D35" t="str">
        <f>IF(R35="","",VLOOKUP($R35,Data!$B$4:$X$2000,Data!$G$2-1,FALSE))</f>
        <v>3410</v>
      </c>
      <c r="E35" t="str">
        <f>IF(R35="","",VLOOKUP($R35,Data!$B$4:$X$2000,Data!$H$2-1,FALSE))</f>
        <v>EMERGENCY SVCS - FIRE PREV.</v>
      </c>
      <c r="F35" t="str">
        <f>IF(R35="","",VLOOKUP($R35,Data!$B$4:$X$2000,Data!$I$2-1,FALSE))</f>
        <v>4000</v>
      </c>
      <c r="G35" t="str">
        <f>IF(R35="","",VLOOKUP($R35,Data!$B$4:$X$2000,Data!$J$2-1,FALSE))</f>
        <v>CONTRACTUAL EXPENSES</v>
      </c>
      <c r="H35" t="str">
        <f>IF(R35="","",VLOOKUP($R35,Data!$B$4:$X$2000,Data!$K$2-1,FALSE))</f>
        <v>4406</v>
      </c>
      <c r="I35" t="str">
        <f>IF(R35="","",VLOOKUP($R35,Data!$B$4:$X$2000,Data!$L$2-1,FALSE))</f>
        <v>HOMELAND SECURITY EXPENSES</v>
      </c>
      <c r="J35" s="10">
        <f>IF(R35="","",VLOOKUP($R35,Data!$B$4:$X$2000,Data!$N$2-1,FALSE))</f>
        <v>25217.89</v>
      </c>
      <c r="K35" s="10">
        <f>IF(R35="","",VLOOKUP($R35,Data!$B$4:$X$2000,Data!$Q$2-1,FALSE)+VLOOKUP($R35,Data!$B$4:$X$2000,Data!$O$2-1,FALSE))</f>
        <v>13403.71</v>
      </c>
      <c r="L35" s="10">
        <f t="shared" si="0"/>
        <v>11814.18</v>
      </c>
      <c r="M35" s="6">
        <f t="shared" si="1"/>
        <v>0.53149999999999997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86</v>
      </c>
      <c r="B36" t="str">
        <f>IF(R36="","",VLOOKUP($R36,Data!$B$4:$X$2000,Data!$E$2-1,FALSE))</f>
        <v>A</v>
      </c>
      <c r="C36" t="str">
        <f>IF(R36="","",VLOOKUP($R36,Data!$B$4:$X$2000,Data!$F$2-1,FALSE))</f>
        <v>GENERAL FUND</v>
      </c>
      <c r="D36" t="str">
        <f>IF(R36="","",VLOOKUP($R36,Data!$B$4:$X$2000,Data!$G$2-1,FALSE))</f>
        <v>3410</v>
      </c>
      <c r="E36" t="str">
        <f>IF(R36="","",VLOOKUP($R36,Data!$B$4:$X$2000,Data!$H$2-1,FALSE))</f>
        <v>EMERGENCY SVCS - FIRE PREV.</v>
      </c>
      <c r="F36" t="str">
        <f>IF(R36="","",VLOOKUP($R36,Data!$B$4:$X$2000,Data!$I$2-1,FALSE))</f>
        <v>4000</v>
      </c>
      <c r="G36" t="str">
        <f>IF(R36="","",VLOOKUP($R36,Data!$B$4:$X$2000,Data!$J$2-1,FALSE))</f>
        <v>CONTRACTUAL EXPENSES</v>
      </c>
      <c r="H36" t="str">
        <f>IF(R36="","",VLOOKUP($R36,Data!$B$4:$X$2000,Data!$K$2-1,FALSE))</f>
        <v>4407</v>
      </c>
      <c r="I36" t="str">
        <f>IF(R36="","",VLOOKUP($R36,Data!$B$4:$X$2000,Data!$L$2-1,FALSE))</f>
        <v>H.S. HAZMAT EXPENSES</v>
      </c>
      <c r="J36" s="10">
        <f>IF(R36="","",VLOOKUP($R36,Data!$B$4:$X$2000,Data!$N$2-1,FALSE))</f>
        <v>25000</v>
      </c>
      <c r="K36" s="10">
        <f>IF(R36="","",VLOOKUP($R36,Data!$B$4:$X$2000,Data!$Q$2-1,FALSE)+VLOOKUP($R36,Data!$B$4:$X$2000,Data!$O$2-1,FALSE))</f>
        <v>14691.99</v>
      </c>
      <c r="L36" s="10">
        <f t="shared" si="0"/>
        <v>10308.01</v>
      </c>
      <c r="M36" s="6">
        <f t="shared" si="1"/>
        <v>0.5877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55</v>
      </c>
      <c r="B37" t="str">
        <f>IF(R37="","",VLOOKUP($R37,Data!$B$4:$X$2000,Data!$E$2-1,FALSE))</f>
        <v>A</v>
      </c>
      <c r="C37" t="str">
        <f>IF(R37="","",VLOOKUP($R37,Data!$B$4:$X$2000,Data!$F$2-1,FALSE))</f>
        <v>GENERAL FUND</v>
      </c>
      <c r="D37" t="str">
        <f>IF(R37="","",VLOOKUP($R37,Data!$B$4:$X$2000,Data!$G$2-1,FALSE))</f>
        <v>3640</v>
      </c>
      <c r="E37" t="str">
        <f>IF(R37="","",VLOOKUP($R37,Data!$B$4:$X$2000,Data!$H$2-1,FALSE))</f>
        <v>EMERGENCY SERVICES</v>
      </c>
      <c r="F37" t="str">
        <f>IF(R37="","",VLOOKUP($R37,Data!$B$4:$X$2000,Data!$I$2-1,FALSE))</f>
        <v>1000</v>
      </c>
      <c r="G37" t="str">
        <f>IF(R37="","",VLOOKUP($R37,Data!$B$4:$X$2000,Data!$J$2-1,FALSE))</f>
        <v>PERSONAL SERVICES</v>
      </c>
      <c r="H37" t="str">
        <f>IF(R37="","",VLOOKUP($R37,Data!$B$4:$X$2000,Data!$K$2-1,FALSE))</f>
        <v>1012</v>
      </c>
      <c r="I37" t="str">
        <f>IF(R37="","",VLOOKUP($R37,Data!$B$4:$X$2000,Data!$L$2-1,FALSE))</f>
        <v>ADMINISTRATIVE SUPPORT I G08</v>
      </c>
      <c r="J37" s="10">
        <f>IF(R37="","",VLOOKUP($R37,Data!$B$4:$X$2000,Data!$N$2-1,FALSE))</f>
        <v>35681</v>
      </c>
      <c r="K37" s="10">
        <f>IF(R37="","",VLOOKUP($R37,Data!$B$4:$X$2000,Data!$Q$2-1,FALSE)+VLOOKUP($R37,Data!$B$4:$X$2000,Data!$O$2-1,FALSE))</f>
        <v>19714.04</v>
      </c>
      <c r="L37" s="10">
        <f t="shared" si="0"/>
        <v>15966.96</v>
      </c>
      <c r="M37" s="6">
        <f t="shared" si="1"/>
        <v>0.55249999999999999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59</v>
      </c>
      <c r="B38" t="str">
        <f>IF(R38="","",VLOOKUP($R38,Data!$B$4:$X$2000,Data!$E$2-1,FALSE))</f>
        <v>A</v>
      </c>
      <c r="C38" t="str">
        <f>IF(R38="","",VLOOKUP($R38,Data!$B$4:$X$2000,Data!$F$2-1,FALSE))</f>
        <v>GENERAL FUND</v>
      </c>
      <c r="D38" t="str">
        <f>IF(R38="","",VLOOKUP($R38,Data!$B$4:$X$2000,Data!$G$2-1,FALSE))</f>
        <v>3640</v>
      </c>
      <c r="E38" t="str">
        <f>IF(R38="","",VLOOKUP($R38,Data!$B$4:$X$2000,Data!$H$2-1,FALSE))</f>
        <v>EMERGENCY SERVICES</v>
      </c>
      <c r="F38" t="str">
        <f>IF(R38="","",VLOOKUP($R38,Data!$B$4:$X$2000,Data!$I$2-1,FALSE))</f>
        <v>4000</v>
      </c>
      <c r="G38" t="str">
        <f>IF(R38="","",VLOOKUP($R38,Data!$B$4:$X$2000,Data!$J$2-1,FALSE))</f>
        <v>CONTRACTUAL EXPENSES</v>
      </c>
      <c r="H38" t="str">
        <f>IF(R38="","",VLOOKUP($R38,Data!$B$4:$X$2000,Data!$K$2-1,FALSE))</f>
        <v>4110</v>
      </c>
      <c r="I38" t="str">
        <f>IF(R38="","",VLOOKUP($R38,Data!$B$4:$X$2000,Data!$L$2-1,FALSE))</f>
        <v>HMEP GRANT EXPENSES</v>
      </c>
      <c r="J38" s="10">
        <f>IF(R38="","",VLOOKUP($R38,Data!$B$4:$X$2000,Data!$N$2-1,FALSE))</f>
        <v>15516</v>
      </c>
      <c r="K38" s="10">
        <f>IF(R38="","",VLOOKUP($R38,Data!$B$4:$X$2000,Data!$Q$2-1,FALSE)+VLOOKUP($R38,Data!$B$4:$X$2000,Data!$O$2-1,FALSE))</f>
        <v>0</v>
      </c>
      <c r="L38" s="10">
        <f t="shared" si="0"/>
        <v>15516</v>
      </c>
      <c r="M38" s="6">
        <f t="shared" si="1"/>
        <v>0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18</v>
      </c>
      <c r="B39" t="str">
        <f>IF(R39="","",VLOOKUP($R39,Data!$B$4:$X$2000,Data!$E$2-1,FALSE))</f>
        <v>A</v>
      </c>
      <c r="C39" t="str">
        <f>IF(R39="","",VLOOKUP($R39,Data!$B$4:$X$2000,Data!$F$2-1,FALSE))</f>
        <v>GENERAL FUND</v>
      </c>
      <c r="D39" t="str">
        <f>IF(R39="","",VLOOKUP($R39,Data!$B$4:$X$2000,Data!$G$2-1,FALSE))</f>
        <v>3640</v>
      </c>
      <c r="E39" t="str">
        <f>IF(R39="","",VLOOKUP($R39,Data!$B$4:$X$2000,Data!$H$2-1,FALSE))</f>
        <v>EMERGENCY SERVICES</v>
      </c>
      <c r="F39" t="str">
        <f>IF(R39="","",VLOOKUP($R39,Data!$B$4:$X$2000,Data!$I$2-1,FALSE))</f>
        <v>4000</v>
      </c>
      <c r="G39" t="str">
        <f>IF(R39="","",VLOOKUP($R39,Data!$B$4:$X$2000,Data!$J$2-1,FALSE))</f>
        <v>CONTRACTUAL EXPENSES</v>
      </c>
      <c r="H39" t="str">
        <f>IF(R39="","",VLOOKUP($R39,Data!$B$4:$X$2000,Data!$K$2-1,FALSE))</f>
        <v>4243</v>
      </c>
      <c r="I39" t="str">
        <f>IF(R39="","",VLOOKUP($R39,Data!$B$4:$X$2000,Data!$L$2-1,FALSE))</f>
        <v>CDBG-DR PUBLIC EDUCATION</v>
      </c>
      <c r="J39" s="10">
        <f>IF(R39="","",VLOOKUP($R39,Data!$B$4:$X$2000,Data!$N$2-1,FALSE))</f>
        <v>85000</v>
      </c>
      <c r="K39" s="10">
        <f>IF(R39="","",VLOOKUP($R39,Data!$B$4:$X$2000,Data!$Q$2-1,FALSE)+VLOOKUP($R39,Data!$B$4:$X$2000,Data!$O$2-1,FALSE))</f>
        <v>9936.9</v>
      </c>
      <c r="L39" s="10">
        <f t="shared" si="0"/>
        <v>75063.100000000006</v>
      </c>
      <c r="M39" s="6">
        <f t="shared" si="1"/>
        <v>0.1169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27</v>
      </c>
      <c r="B40" t="str">
        <f>IF(R40="","",VLOOKUP($R40,Data!$B$4:$X$2000,Data!$E$2-1,FALSE))</f>
        <v>A</v>
      </c>
      <c r="C40" t="str">
        <f>IF(R40="","",VLOOKUP($R40,Data!$B$4:$X$2000,Data!$F$2-1,FALSE))</f>
        <v>GENERAL FUND</v>
      </c>
      <c r="D40" t="str">
        <f>IF(R40="","",VLOOKUP($R40,Data!$B$4:$X$2000,Data!$G$2-1,FALSE))</f>
        <v>3640</v>
      </c>
      <c r="E40" t="str">
        <f>IF(R40="","",VLOOKUP($R40,Data!$B$4:$X$2000,Data!$H$2-1,FALSE))</f>
        <v>EMERGENCY SERVICES</v>
      </c>
      <c r="F40" t="str">
        <f>IF(R40="","",VLOOKUP($R40,Data!$B$4:$X$2000,Data!$I$2-1,FALSE))</f>
        <v>4000</v>
      </c>
      <c r="G40" t="str">
        <f>IF(R40="","",VLOOKUP($R40,Data!$B$4:$X$2000,Data!$J$2-1,FALSE))</f>
        <v>CONTRACTUAL EXPENSES</v>
      </c>
      <c r="H40" t="str">
        <f>IF(R40="","",VLOOKUP($R40,Data!$B$4:$X$2000,Data!$K$2-1,FALSE))</f>
        <v>4244</v>
      </c>
      <c r="I40" t="str">
        <f>IF(R40="","",VLOOKUP($R40,Data!$B$4:$X$2000,Data!$L$2-1,FALSE))</f>
        <v>CDBG-DR FIRST RESPONDERS</v>
      </c>
      <c r="J40" s="10">
        <f>IF(R40="","",VLOOKUP($R40,Data!$B$4:$X$2000,Data!$N$2-1,FALSE))</f>
        <v>60000</v>
      </c>
      <c r="K40" s="10">
        <f>IF(R40="","",VLOOKUP($R40,Data!$B$4:$X$2000,Data!$Q$2-1,FALSE)+VLOOKUP($R40,Data!$B$4:$X$2000,Data!$O$2-1,FALSE))</f>
        <v>15301.5</v>
      </c>
      <c r="L40" s="10">
        <f t="shared" si="0"/>
        <v>44698.5</v>
      </c>
      <c r="M40" s="6">
        <f t="shared" si="1"/>
        <v>0.255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74</v>
      </c>
      <c r="B41" t="str">
        <f>IF(R41="","",VLOOKUP($R41,Data!$B$4:$X$2000,Data!$E$2-1,FALSE))</f>
        <v>A</v>
      </c>
      <c r="C41" t="str">
        <f>IF(R41="","",VLOOKUP($R41,Data!$B$4:$X$2000,Data!$F$2-1,FALSE))</f>
        <v>GENERAL FUND</v>
      </c>
      <c r="D41" t="str">
        <f>IF(R41="","",VLOOKUP($R41,Data!$B$4:$X$2000,Data!$G$2-1,FALSE))</f>
        <v>4010</v>
      </c>
      <c r="E41" t="str">
        <f>IF(R41="","",VLOOKUP($R41,Data!$B$4:$X$2000,Data!$H$2-1,FALSE))</f>
        <v>PUBLIC HEALTH</v>
      </c>
      <c r="F41" t="str">
        <f>IF(R41="","",VLOOKUP($R41,Data!$B$4:$X$2000,Data!$I$2-1,FALSE))</f>
        <v>1000</v>
      </c>
      <c r="G41" t="str">
        <f>IF(R41="","",VLOOKUP($R41,Data!$B$4:$X$2000,Data!$J$2-1,FALSE))</f>
        <v>PERSONAL SERVICES</v>
      </c>
      <c r="H41" t="str">
        <f>IF(R41="","",VLOOKUP($R41,Data!$B$4:$X$2000,Data!$K$2-1,FALSE))</f>
        <v>1128</v>
      </c>
      <c r="I41" t="str">
        <f>IF(R41="","",VLOOKUP($R41,Data!$B$4:$X$2000,Data!$L$2-1,FALSE))</f>
        <v>PH SANITARIAN         G18</v>
      </c>
      <c r="J41" s="10">
        <f>IF(R41="","",VLOOKUP($R41,Data!$B$4:$X$2000,Data!$N$2-1,FALSE))</f>
        <v>60251</v>
      </c>
      <c r="K41" s="10">
        <f>IF(R41="","",VLOOKUP($R41,Data!$B$4:$X$2000,Data!$Q$2-1,FALSE)+VLOOKUP($R41,Data!$B$4:$X$2000,Data!$O$2-1,FALSE))</f>
        <v>48417.25</v>
      </c>
      <c r="L41" s="10">
        <f t="shared" si="0"/>
        <v>11833.75</v>
      </c>
      <c r="M41" s="6">
        <f t="shared" si="1"/>
        <v>0.80359999999999998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32</v>
      </c>
      <c r="B42" t="str">
        <f>IF(R42="","",VLOOKUP($R42,Data!$B$4:$X$2000,Data!$E$2-1,FALSE))</f>
        <v>A</v>
      </c>
      <c r="C42" t="str">
        <f>IF(R42="","",VLOOKUP($R42,Data!$B$4:$X$2000,Data!$F$2-1,FALSE))</f>
        <v>GENERAL FUND</v>
      </c>
      <c r="D42" t="str">
        <f>IF(R42="","",VLOOKUP($R42,Data!$B$4:$X$2000,Data!$G$2-1,FALSE))</f>
        <v>4010</v>
      </c>
      <c r="E42" t="str">
        <f>IF(R42="","",VLOOKUP($R42,Data!$B$4:$X$2000,Data!$H$2-1,FALSE))</f>
        <v>PUBLIC HEALTH</v>
      </c>
      <c r="F42" t="str">
        <f>IF(R42="","",VLOOKUP($R42,Data!$B$4:$X$2000,Data!$I$2-1,FALSE))</f>
        <v>1000</v>
      </c>
      <c r="G42" t="str">
        <f>IF(R42="","",VLOOKUP($R42,Data!$B$4:$X$2000,Data!$J$2-1,FALSE))</f>
        <v>PERSONAL SERVICES</v>
      </c>
      <c r="H42" t="str">
        <f>IF(R42="","",VLOOKUP($R42,Data!$B$4:$X$2000,Data!$K$2-1,FALSE))</f>
        <v>1400</v>
      </c>
      <c r="I42" t="str">
        <f>IF(R42="","",VLOOKUP($R42,Data!$B$4:$X$2000,Data!$L$2-1,FALSE))</f>
        <v>SPEECH/LANG PATHOLOGIST G19</v>
      </c>
      <c r="J42" s="10">
        <f>IF(R42="","",VLOOKUP($R42,Data!$B$4:$X$2000,Data!$N$2-1,FALSE))</f>
        <v>51890</v>
      </c>
      <c r="K42" s="10">
        <f>IF(R42="","",VLOOKUP($R42,Data!$B$4:$X$2000,Data!$Q$2-1,FALSE)+VLOOKUP($R42,Data!$B$4:$X$2000,Data!$O$2-1,FALSE))</f>
        <v>14652.74</v>
      </c>
      <c r="L42" s="10">
        <f t="shared" si="0"/>
        <v>37237.26</v>
      </c>
      <c r="M42" s="6">
        <f t="shared" si="1"/>
        <v>0.28239999999999998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57</v>
      </c>
      <c r="B43" t="str">
        <f>IF(R43="","",VLOOKUP($R43,Data!$B$4:$X$2000,Data!$E$2-1,FALSE))</f>
        <v>A</v>
      </c>
      <c r="C43" t="str">
        <f>IF(R43="","",VLOOKUP($R43,Data!$B$4:$X$2000,Data!$F$2-1,FALSE))</f>
        <v>GENERAL FUND</v>
      </c>
      <c r="D43" t="str">
        <f>IF(R43="","",VLOOKUP($R43,Data!$B$4:$X$2000,Data!$G$2-1,FALSE))</f>
        <v>4010</v>
      </c>
      <c r="E43" t="str">
        <f>IF(R43="","",VLOOKUP($R43,Data!$B$4:$X$2000,Data!$H$2-1,FALSE))</f>
        <v>PUBLIC HEALTH</v>
      </c>
      <c r="F43" t="str">
        <f>IF(R43="","",VLOOKUP($R43,Data!$B$4:$X$2000,Data!$I$2-1,FALSE))</f>
        <v>4000</v>
      </c>
      <c r="G43" t="str">
        <f>IF(R43="","",VLOOKUP($R43,Data!$B$4:$X$2000,Data!$J$2-1,FALSE))</f>
        <v>CONTRACTUAL EXPENSES</v>
      </c>
      <c r="H43" t="str">
        <f>IF(R43="","",VLOOKUP($R43,Data!$B$4:$X$2000,Data!$K$2-1,FALSE))</f>
        <v>4207</v>
      </c>
      <c r="I43" t="str">
        <f>IF(R43="","",VLOOKUP($R43,Data!$B$4:$X$2000,Data!$L$2-1,FALSE))</f>
        <v>DATA PROCESSING COST</v>
      </c>
      <c r="J43" s="10">
        <f>IF(R43="","",VLOOKUP($R43,Data!$B$4:$X$2000,Data!$N$2-1,FALSE))</f>
        <v>30000</v>
      </c>
      <c r="K43" s="10">
        <f>IF(R43="","",VLOOKUP($R43,Data!$B$4:$X$2000,Data!$Q$2-1,FALSE)+VLOOKUP($R43,Data!$B$4:$X$2000,Data!$O$2-1,FALSE))</f>
        <v>14227.37</v>
      </c>
      <c r="L43" s="10">
        <f t="shared" si="0"/>
        <v>15772.63</v>
      </c>
      <c r="M43" s="6">
        <f t="shared" si="1"/>
        <v>0.47420000000000001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72</v>
      </c>
      <c r="B44" t="str">
        <f>IF(R44="","",VLOOKUP($R44,Data!$B$4:$X$2000,Data!$E$2-1,FALSE))</f>
        <v>A</v>
      </c>
      <c r="C44" t="str">
        <f>IF(R44="","",VLOOKUP($R44,Data!$B$4:$X$2000,Data!$F$2-1,FALSE))</f>
        <v>GENERAL FUND</v>
      </c>
      <c r="D44" t="str">
        <f>IF(R44="","",VLOOKUP($R44,Data!$B$4:$X$2000,Data!$G$2-1,FALSE))</f>
        <v>4010</v>
      </c>
      <c r="E44" t="str">
        <f>IF(R44="","",VLOOKUP($R44,Data!$B$4:$X$2000,Data!$H$2-1,FALSE))</f>
        <v>PUBLIC HEALTH</v>
      </c>
      <c r="F44" t="str">
        <f>IF(R44="","",VLOOKUP($R44,Data!$B$4:$X$2000,Data!$I$2-1,FALSE))</f>
        <v>4000</v>
      </c>
      <c r="G44" t="str">
        <f>IF(R44="","",VLOOKUP($R44,Data!$B$4:$X$2000,Data!$J$2-1,FALSE))</f>
        <v>CONTRACTUAL EXPENSES</v>
      </c>
      <c r="H44" t="str">
        <f>IF(R44="","",VLOOKUP($R44,Data!$B$4:$X$2000,Data!$K$2-1,FALSE))</f>
        <v>4677</v>
      </c>
      <c r="I44" t="str">
        <f>IF(R44="","",VLOOKUP($R44,Data!$B$4:$X$2000,Data!$L$2-1,FALSE))</f>
        <v>TOBACCO AWARENESS GRANT</v>
      </c>
      <c r="J44" s="10">
        <f>IF(R44="","",VLOOKUP($R44,Data!$B$4:$X$2000,Data!$N$2-1,FALSE))</f>
        <v>22000</v>
      </c>
      <c r="K44" s="10">
        <f>IF(R44="","",VLOOKUP($R44,Data!$B$4:$X$2000,Data!$Q$2-1,FALSE)+VLOOKUP($R44,Data!$B$4:$X$2000,Data!$O$2-1,FALSE))</f>
        <v>10135.719999999999</v>
      </c>
      <c r="L44" s="10">
        <f t="shared" si="0"/>
        <v>11864.28</v>
      </c>
      <c r="M44" s="6">
        <f t="shared" si="1"/>
        <v>0.4607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36</v>
      </c>
      <c r="B45" t="str">
        <f>IF(R45="","",VLOOKUP($R45,Data!$B$4:$X$2000,Data!$E$2-1,FALSE))</f>
        <v>A</v>
      </c>
      <c r="C45" t="str">
        <f>IF(R45="","",VLOOKUP($R45,Data!$B$4:$X$2000,Data!$F$2-1,FALSE))</f>
        <v>GENERAL FUND</v>
      </c>
      <c r="D45" t="str">
        <f>IF(R45="","",VLOOKUP($R45,Data!$B$4:$X$2000,Data!$G$2-1,FALSE))</f>
        <v>4010</v>
      </c>
      <c r="E45" t="str">
        <f>IF(R45="","",VLOOKUP($R45,Data!$B$4:$X$2000,Data!$H$2-1,FALSE))</f>
        <v>PUBLIC HEALTH</v>
      </c>
      <c r="F45" t="str">
        <f>IF(R45="","",VLOOKUP($R45,Data!$B$4:$X$2000,Data!$I$2-1,FALSE))</f>
        <v>4000</v>
      </c>
      <c r="G45" t="str">
        <f>IF(R45="","",VLOOKUP($R45,Data!$B$4:$X$2000,Data!$J$2-1,FALSE))</f>
        <v>CONTRACTUAL EXPENSES</v>
      </c>
      <c r="H45" t="str">
        <f>IF(R45="","",VLOOKUP($R45,Data!$B$4:$X$2000,Data!$K$2-1,FALSE))</f>
        <v>4678</v>
      </c>
      <c r="I45" t="str">
        <f>IF(R45="","",VLOOKUP($R45,Data!$B$4:$X$2000,Data!$L$2-1,FALSE))</f>
        <v>DRINKING WATER ENHANCEMENT</v>
      </c>
      <c r="J45" s="10">
        <f>IF(R45="","",VLOOKUP($R45,Data!$B$4:$X$2000,Data!$N$2-1,FALSE))</f>
        <v>45000</v>
      </c>
      <c r="K45" s="10">
        <f>IF(R45="","",VLOOKUP($R45,Data!$B$4:$X$2000,Data!$Q$2-1,FALSE)+VLOOKUP($R45,Data!$B$4:$X$2000,Data!$O$2-1,FALSE))</f>
        <v>13400</v>
      </c>
      <c r="L45" s="10">
        <f t="shared" si="0"/>
        <v>31600</v>
      </c>
      <c r="M45" s="6">
        <f t="shared" si="1"/>
        <v>0.29780000000000001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35</v>
      </c>
      <c r="B46" t="str">
        <f>IF(R46="","",VLOOKUP($R46,Data!$B$4:$X$2000,Data!$E$2-1,FALSE))</f>
        <v>A</v>
      </c>
      <c r="C46" t="str">
        <f>IF(R46="","",VLOOKUP($R46,Data!$B$4:$X$2000,Data!$F$2-1,FALSE))</f>
        <v>GENERAL FUND</v>
      </c>
      <c r="D46" t="str">
        <f>IF(R46="","",VLOOKUP($R46,Data!$B$4:$X$2000,Data!$G$2-1,FALSE))</f>
        <v>4010</v>
      </c>
      <c r="E46" t="str">
        <f>IF(R46="","",VLOOKUP($R46,Data!$B$4:$X$2000,Data!$H$2-1,FALSE))</f>
        <v>PUBLIC HEALTH</v>
      </c>
      <c r="F46" t="str">
        <f>IF(R46="","",VLOOKUP($R46,Data!$B$4:$X$2000,Data!$I$2-1,FALSE))</f>
        <v>4000</v>
      </c>
      <c r="G46" t="str">
        <f>IF(R46="","",VLOOKUP($R46,Data!$B$4:$X$2000,Data!$J$2-1,FALSE))</f>
        <v>CONTRACTUAL EXPENSES</v>
      </c>
      <c r="H46" t="str">
        <f>IF(R46="","",VLOOKUP($R46,Data!$B$4:$X$2000,Data!$K$2-1,FALSE))</f>
        <v>4687</v>
      </c>
      <c r="I46" t="str">
        <f>IF(R46="","",VLOOKUP($R46,Data!$B$4:$X$2000,Data!$L$2-1,FALSE))</f>
        <v>BIOTERRISM CONTRACTS</v>
      </c>
      <c r="J46" s="10">
        <f>IF(R46="","",VLOOKUP($R46,Data!$B$4:$X$2000,Data!$N$2-1,FALSE))</f>
        <v>54435</v>
      </c>
      <c r="K46" s="10">
        <f>IF(R46="","",VLOOKUP($R46,Data!$B$4:$X$2000,Data!$Q$2-1,FALSE)+VLOOKUP($R46,Data!$B$4:$X$2000,Data!$O$2-1,FALSE))</f>
        <v>22198.959999999999</v>
      </c>
      <c r="L46" s="10">
        <f t="shared" si="0"/>
        <v>32236.04</v>
      </c>
      <c r="M46" s="6">
        <f t="shared" si="1"/>
        <v>0.4078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89</v>
      </c>
      <c r="B47" t="str">
        <f>IF(R47="","",VLOOKUP($R47,Data!$B$4:$X$2000,Data!$E$2-1,FALSE))</f>
        <v>A</v>
      </c>
      <c r="C47" t="str">
        <f>IF(R47="","",VLOOKUP($R47,Data!$B$4:$X$2000,Data!$F$2-1,FALSE))</f>
        <v>GENERAL FUND</v>
      </c>
      <c r="D47" t="str">
        <f>IF(R47="","",VLOOKUP($R47,Data!$B$4:$X$2000,Data!$G$2-1,FALSE))</f>
        <v>4020</v>
      </c>
      <c r="E47" t="str">
        <f>IF(R47="","",VLOOKUP($R47,Data!$B$4:$X$2000,Data!$H$2-1,FALSE))</f>
        <v>IMMUNIZATION GRANT</v>
      </c>
      <c r="F47" t="str">
        <f>IF(R47="","",VLOOKUP($R47,Data!$B$4:$X$2000,Data!$I$2-1,FALSE))</f>
        <v>4000</v>
      </c>
      <c r="G47" t="str">
        <f>IF(R47="","",VLOOKUP($R47,Data!$B$4:$X$2000,Data!$J$2-1,FALSE))</f>
        <v>CONTRACTUAL EXPENSES</v>
      </c>
      <c r="H47" t="str">
        <f>IF(R47="","",VLOOKUP($R47,Data!$B$4:$X$2000,Data!$K$2-1,FALSE))</f>
        <v>4681</v>
      </c>
      <c r="I47" t="str">
        <f>IF(R47="","",VLOOKUP($R47,Data!$B$4:$X$2000,Data!$L$2-1,FALSE))</f>
        <v>IMMUNIZATION PROGRAM</v>
      </c>
      <c r="J47" s="10">
        <f>IF(R47="","",VLOOKUP($R47,Data!$B$4:$X$2000,Data!$N$2-1,FALSE))</f>
        <v>15000</v>
      </c>
      <c r="K47" s="10">
        <f>IF(R47="","",VLOOKUP($R47,Data!$B$4:$X$2000,Data!$Q$2-1,FALSE)+VLOOKUP($R47,Data!$B$4:$X$2000,Data!$O$2-1,FALSE))</f>
        <v>4903.88</v>
      </c>
      <c r="L47" s="10">
        <f t="shared" si="0"/>
        <v>10096.119999999999</v>
      </c>
      <c r="M47" s="6">
        <f t="shared" si="1"/>
        <v>0.32690000000000002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68</v>
      </c>
      <c r="B48" t="str">
        <f>IF(R48="","",VLOOKUP($R48,Data!$B$4:$X$2000,Data!$E$2-1,FALSE))</f>
        <v>A</v>
      </c>
      <c r="C48" t="str">
        <f>IF(R48="","",VLOOKUP($R48,Data!$B$4:$X$2000,Data!$F$2-1,FALSE))</f>
        <v>GENERAL FUND</v>
      </c>
      <c r="D48" t="str">
        <f>IF(R48="","",VLOOKUP($R48,Data!$B$4:$X$2000,Data!$G$2-1,FALSE))</f>
        <v>4050</v>
      </c>
      <c r="E48" t="str">
        <f>IF(R48="","",VLOOKUP($R48,Data!$B$4:$X$2000,Data!$H$2-1,FALSE))</f>
        <v>CHILDHOOD LEAD POISON PREV</v>
      </c>
      <c r="F48" t="str">
        <f>IF(R48="","",VLOOKUP($R48,Data!$B$4:$X$2000,Data!$I$2-1,FALSE))</f>
        <v>4000</v>
      </c>
      <c r="G48" t="str">
        <f>IF(R48="","",VLOOKUP($R48,Data!$B$4:$X$2000,Data!$J$2-1,FALSE))</f>
        <v>CONTRACTUAL EXPENSES</v>
      </c>
      <c r="H48" t="str">
        <f>IF(R48="","",VLOOKUP($R48,Data!$B$4:$X$2000,Data!$K$2-1,FALSE))</f>
        <v>4125</v>
      </c>
      <c r="I48" t="str">
        <f>IF(R48="","",VLOOKUP($R48,Data!$B$4:$X$2000,Data!$L$2-1,FALSE))</f>
        <v>LEAD POISONING PREVENT.</v>
      </c>
      <c r="J48" s="10">
        <f>IF(R48="","",VLOOKUP($R48,Data!$B$4:$X$2000,Data!$N$2-1,FALSE))</f>
        <v>17000</v>
      </c>
      <c r="K48" s="10">
        <f>IF(R48="","",VLOOKUP($R48,Data!$B$4:$X$2000,Data!$Q$2-1,FALSE)+VLOOKUP($R48,Data!$B$4:$X$2000,Data!$O$2-1,FALSE))</f>
        <v>4122.74</v>
      </c>
      <c r="L48" s="10">
        <f t="shared" si="0"/>
        <v>12877.26</v>
      </c>
      <c r="M48" s="6">
        <f t="shared" si="1"/>
        <v>0.24249999999999999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34</v>
      </c>
      <c r="B49" t="str">
        <f>IF(R49="","",VLOOKUP($R49,Data!$B$4:$X$2000,Data!$E$2-1,FALSE))</f>
        <v>A</v>
      </c>
      <c r="C49" t="str">
        <f>IF(R49="","",VLOOKUP($R49,Data!$B$4:$X$2000,Data!$F$2-1,FALSE))</f>
        <v>GENERAL FUND</v>
      </c>
      <c r="D49" t="str">
        <f>IF(R49="","",VLOOKUP($R49,Data!$B$4:$X$2000,Data!$G$2-1,FALSE))</f>
        <v>4059</v>
      </c>
      <c r="E49" t="str">
        <f>IF(R49="","",VLOOKUP($R49,Data!$B$4:$X$2000,Data!$H$2-1,FALSE))</f>
        <v>EARLY INTERVENTION PROGRAM</v>
      </c>
      <c r="F49" t="str">
        <f>IF(R49="","",VLOOKUP($R49,Data!$B$4:$X$2000,Data!$I$2-1,FALSE))</f>
        <v>4000</v>
      </c>
      <c r="G49" t="str">
        <f>IF(R49="","",VLOOKUP($R49,Data!$B$4:$X$2000,Data!$J$2-1,FALSE))</f>
        <v>CONTRACTUAL EXPENSES</v>
      </c>
      <c r="H49" t="str">
        <f>IF(R49="","",VLOOKUP($R49,Data!$B$4:$X$2000,Data!$K$2-1,FALSE))</f>
        <v>4209</v>
      </c>
      <c r="I49" t="str">
        <f>IF(R49="","",VLOOKUP($R49,Data!$B$4:$X$2000,Data!$L$2-1,FALSE))</f>
        <v>E.I. SERVICES</v>
      </c>
      <c r="J49" s="10">
        <f>IF(R49="","",VLOOKUP($R49,Data!$B$4:$X$2000,Data!$N$2-1,FALSE))</f>
        <v>95000</v>
      </c>
      <c r="K49" s="10">
        <f>IF(R49="","",VLOOKUP($R49,Data!$B$4:$X$2000,Data!$Q$2-1,FALSE)+VLOOKUP($R49,Data!$B$4:$X$2000,Data!$O$2-1,FALSE))</f>
        <v>61316.49</v>
      </c>
      <c r="L49" s="10">
        <f t="shared" si="0"/>
        <v>33683.51</v>
      </c>
      <c r="M49" s="6">
        <f t="shared" si="1"/>
        <v>0.64539999999999997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28</v>
      </c>
      <c r="B50" t="str">
        <f>IF(R50="","",VLOOKUP($R50,Data!$B$4:$X$2000,Data!$E$2-1,FALSE))</f>
        <v>A</v>
      </c>
      <c r="C50" t="str">
        <f>IF(R50="","",VLOOKUP($R50,Data!$B$4:$X$2000,Data!$F$2-1,FALSE))</f>
        <v>GENERAL FUND</v>
      </c>
      <c r="D50" t="str">
        <f>IF(R50="","",VLOOKUP($R50,Data!$B$4:$X$2000,Data!$G$2-1,FALSE))</f>
        <v>4059</v>
      </c>
      <c r="E50" t="str">
        <f>IF(R50="","",VLOOKUP($R50,Data!$B$4:$X$2000,Data!$H$2-1,FALSE))</f>
        <v>EARLY INTERVENTION PROGRAM</v>
      </c>
      <c r="F50" t="str">
        <f>IF(R50="","",VLOOKUP($R50,Data!$B$4:$X$2000,Data!$I$2-1,FALSE))</f>
        <v>4000</v>
      </c>
      <c r="G50" t="str">
        <f>IF(R50="","",VLOOKUP($R50,Data!$B$4:$X$2000,Data!$J$2-1,FALSE))</f>
        <v>CONTRACTUAL EXPENSES</v>
      </c>
      <c r="H50" t="str">
        <f>IF(R50="","",VLOOKUP($R50,Data!$B$4:$X$2000,Data!$K$2-1,FALSE))</f>
        <v>4237</v>
      </c>
      <c r="I50" t="str">
        <f>IF(R50="","",VLOOKUP($R50,Data!$B$4:$X$2000,Data!$L$2-1,FALSE))</f>
        <v>TRANSPORTATION</v>
      </c>
      <c r="J50" s="10">
        <f>IF(R50="","",VLOOKUP($R50,Data!$B$4:$X$2000,Data!$N$2-1,FALSE))</f>
        <v>50000</v>
      </c>
      <c r="K50" s="10">
        <f>IF(R50="","",VLOOKUP($R50,Data!$B$4:$X$2000,Data!$Q$2-1,FALSE)+VLOOKUP($R50,Data!$B$4:$X$2000,Data!$O$2-1,FALSE))</f>
        <v>5810.34</v>
      </c>
      <c r="L50" s="10">
        <f t="shared" si="0"/>
        <v>44189.66</v>
      </c>
      <c r="M50" s="6">
        <f t="shared" si="1"/>
        <v>0.1162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45</v>
      </c>
      <c r="B51" t="str">
        <f>IF(R51="","",VLOOKUP($R51,Data!$B$4:$X$2000,Data!$E$2-1,FALSE))</f>
        <v>A</v>
      </c>
      <c r="C51" t="str">
        <f>IF(R51="","",VLOOKUP($R51,Data!$B$4:$X$2000,Data!$F$2-1,FALSE))</f>
        <v>GENERAL FUND</v>
      </c>
      <c r="D51" t="str">
        <f>IF(R51="","",VLOOKUP($R51,Data!$B$4:$X$2000,Data!$G$2-1,FALSE))</f>
        <v>4252</v>
      </c>
      <c r="E51" t="str">
        <f>IF(R51="","",VLOOKUP($R51,Data!$B$4:$X$2000,Data!$H$2-1,FALSE))</f>
        <v>CHEMICAL DEPENDENCY CLINIC</v>
      </c>
      <c r="F51" t="str">
        <f>IF(R51="","",VLOOKUP($R51,Data!$B$4:$X$2000,Data!$I$2-1,FALSE))</f>
        <v>1000</v>
      </c>
      <c r="G51" t="str">
        <f>IF(R51="","",VLOOKUP($R51,Data!$B$4:$X$2000,Data!$J$2-1,FALSE))</f>
        <v>PERSONAL SERVICES</v>
      </c>
      <c r="H51" t="str">
        <f>IF(R51="","",VLOOKUP($R51,Data!$B$4:$X$2000,Data!$K$2-1,FALSE))</f>
        <v>1013</v>
      </c>
      <c r="I51" t="str">
        <f>IF(R51="","",VLOOKUP($R51,Data!$B$4:$X$2000,Data!$L$2-1,FALSE))</f>
        <v>STAFF SOCIAL WRKR/CS  G19</v>
      </c>
      <c r="J51" s="10">
        <f>IF(R51="","",VLOOKUP($R51,Data!$B$4:$X$2000,Data!$N$2-1,FALSE))</f>
        <v>61525</v>
      </c>
      <c r="K51" s="10">
        <f>IF(R51="","",VLOOKUP($R51,Data!$B$4:$X$2000,Data!$Q$2-1,FALSE)+VLOOKUP($R51,Data!$B$4:$X$2000,Data!$O$2-1,FALSE))</f>
        <v>41483.379999999997</v>
      </c>
      <c r="L51" s="10">
        <f t="shared" si="0"/>
        <v>20041.620000000003</v>
      </c>
      <c r="M51" s="6">
        <f t="shared" si="1"/>
        <v>0.67430000000000001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39</v>
      </c>
      <c r="B52" t="str">
        <f>IF(R52="","",VLOOKUP($R52,Data!$B$4:$X$2000,Data!$E$2-1,FALSE))</f>
        <v>A</v>
      </c>
      <c r="C52" t="str">
        <f>IF(R52="","",VLOOKUP($R52,Data!$B$4:$X$2000,Data!$F$2-1,FALSE))</f>
        <v>GENERAL FUND</v>
      </c>
      <c r="D52" t="str">
        <f>IF(R52="","",VLOOKUP($R52,Data!$B$4:$X$2000,Data!$G$2-1,FALSE))</f>
        <v>4252</v>
      </c>
      <c r="E52" t="str">
        <f>IF(R52="","",VLOOKUP($R52,Data!$B$4:$X$2000,Data!$H$2-1,FALSE))</f>
        <v>CHEMICAL DEPENDENCY CLINIC</v>
      </c>
      <c r="F52" t="str">
        <f>IF(R52="","",VLOOKUP($R52,Data!$B$4:$X$2000,Data!$I$2-1,FALSE))</f>
        <v>1000</v>
      </c>
      <c r="G52" t="str">
        <f>IF(R52="","",VLOOKUP($R52,Data!$B$4:$X$2000,Data!$J$2-1,FALSE))</f>
        <v>PERSONAL SERVICES</v>
      </c>
      <c r="H52" t="str">
        <f>IF(R52="","",VLOOKUP($R52,Data!$B$4:$X$2000,Data!$K$2-1,FALSE))</f>
        <v>1017</v>
      </c>
      <c r="I52" t="str">
        <f>IF(R52="","",VLOOKUP($R52,Data!$B$4:$X$2000,Data!$L$2-1,FALSE))</f>
        <v>CREDENTIALED CDC G-16</v>
      </c>
      <c r="J52" s="10">
        <f>IF(R52="","",VLOOKUP($R52,Data!$B$4:$X$2000,Data!$N$2-1,FALSE))</f>
        <v>31817</v>
      </c>
      <c r="K52" s="10">
        <f>IF(R52="","",VLOOKUP($R52,Data!$B$4:$X$2000,Data!$Q$2-1,FALSE)+VLOOKUP($R52,Data!$B$4:$X$2000,Data!$O$2-1,FALSE))</f>
        <v>3713.61</v>
      </c>
      <c r="L52" s="10">
        <f t="shared" si="0"/>
        <v>28103.39</v>
      </c>
      <c r="M52" s="6">
        <f t="shared" si="1"/>
        <v>0.1167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56</v>
      </c>
      <c r="B53" t="str">
        <f>IF(R53="","",VLOOKUP($R53,Data!$B$4:$X$2000,Data!$E$2-1,FALSE))</f>
        <v>A</v>
      </c>
      <c r="C53" t="str">
        <f>IF(R53="","",VLOOKUP($R53,Data!$B$4:$X$2000,Data!$F$2-1,FALSE))</f>
        <v>GENERAL FUND</v>
      </c>
      <c r="D53" t="str">
        <f>IF(R53="","",VLOOKUP($R53,Data!$B$4:$X$2000,Data!$G$2-1,FALSE))</f>
        <v>4252</v>
      </c>
      <c r="E53" t="str">
        <f>IF(R53="","",VLOOKUP($R53,Data!$B$4:$X$2000,Data!$H$2-1,FALSE))</f>
        <v>CHEMICAL DEPENDENCY CLINIC</v>
      </c>
      <c r="F53" t="str">
        <f>IF(R53="","",VLOOKUP($R53,Data!$B$4:$X$2000,Data!$I$2-1,FALSE))</f>
        <v>4000</v>
      </c>
      <c r="G53" t="str">
        <f>IF(R53="","",VLOOKUP($R53,Data!$B$4:$X$2000,Data!$J$2-1,FALSE))</f>
        <v>CONTRACTUAL EXPENSES</v>
      </c>
      <c r="H53" t="str">
        <f>IF(R53="","",VLOOKUP($R53,Data!$B$4:$X$2000,Data!$K$2-1,FALSE))</f>
        <v>4224</v>
      </c>
      <c r="I53" t="str">
        <f>IF(R53="","",VLOOKUP($R53,Data!$B$4:$X$2000,Data!$L$2-1,FALSE))</f>
        <v>CLINIC EXPENSES</v>
      </c>
      <c r="J53" s="10">
        <f>IF(R53="","",VLOOKUP($R53,Data!$B$4:$X$2000,Data!$N$2-1,FALSE))</f>
        <v>29485</v>
      </c>
      <c r="K53" s="10">
        <f>IF(R53="","",VLOOKUP($R53,Data!$B$4:$X$2000,Data!$Q$2-1,FALSE)+VLOOKUP($R53,Data!$B$4:$X$2000,Data!$O$2-1,FALSE))</f>
        <v>13693.41</v>
      </c>
      <c r="L53" s="10">
        <f t="shared" si="0"/>
        <v>15791.59</v>
      </c>
      <c r="M53" s="6">
        <f t="shared" si="1"/>
        <v>0.46439999999999998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76</v>
      </c>
      <c r="B54" t="str">
        <f>IF(R54="","",VLOOKUP($R54,Data!$B$4:$X$2000,Data!$E$2-1,FALSE))</f>
        <v>A</v>
      </c>
      <c r="C54" t="str">
        <f>IF(R54="","",VLOOKUP($R54,Data!$B$4:$X$2000,Data!$F$2-1,FALSE))</f>
        <v>GENERAL FUND</v>
      </c>
      <c r="D54" t="str">
        <f>IF(R54="","",VLOOKUP($R54,Data!$B$4:$X$2000,Data!$G$2-1,FALSE))</f>
        <v>4310</v>
      </c>
      <c r="E54" t="str">
        <f>IF(R54="","",VLOOKUP($R54,Data!$B$4:$X$2000,Data!$H$2-1,FALSE))</f>
        <v>MENTAL HEALTH</v>
      </c>
      <c r="F54" t="str">
        <f>IF(R54="","",VLOOKUP($R54,Data!$B$4:$X$2000,Data!$I$2-1,FALSE))</f>
        <v>1000</v>
      </c>
      <c r="G54" t="str">
        <f>IF(R54="","",VLOOKUP($R54,Data!$B$4:$X$2000,Data!$J$2-1,FALSE))</f>
        <v>PERSONAL SERVICES</v>
      </c>
      <c r="H54" t="str">
        <f>IF(R54="","",VLOOKUP($R54,Data!$B$4:$X$2000,Data!$K$2-1,FALSE))</f>
        <v>1005</v>
      </c>
      <c r="I54" t="str">
        <f>IF(R54="","",VLOOKUP($R54,Data!$B$4:$X$2000,Data!$L$2-1,FALSE))</f>
        <v>ADVOCACY CARE MANAGER G15</v>
      </c>
      <c r="J54" s="10">
        <f>IF(R54="","",VLOOKUP($R54,Data!$B$4:$X$2000,Data!$N$2-1,FALSE))</f>
        <v>43133</v>
      </c>
      <c r="K54" s="10">
        <f>IF(R54="","",VLOOKUP($R54,Data!$B$4:$X$2000,Data!$Q$2-1,FALSE)+VLOOKUP($R54,Data!$B$4:$X$2000,Data!$O$2-1,FALSE))</f>
        <v>31378.26</v>
      </c>
      <c r="L54" s="10">
        <f t="shared" si="0"/>
        <v>11754.740000000002</v>
      </c>
      <c r="M54" s="6">
        <f t="shared" si="1"/>
        <v>0.72750000000000004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85</v>
      </c>
      <c r="B55" t="str">
        <f>IF(R55="","",VLOOKUP($R55,Data!$B$4:$X$2000,Data!$E$2-1,FALSE))</f>
        <v>A</v>
      </c>
      <c r="C55" t="str">
        <f>IF(R55="","",VLOOKUP($R55,Data!$B$4:$X$2000,Data!$F$2-1,FALSE))</f>
        <v>GENERAL FUND</v>
      </c>
      <c r="D55" t="str">
        <f>IF(R55="","",VLOOKUP($R55,Data!$B$4:$X$2000,Data!$G$2-1,FALSE))</f>
        <v>4310</v>
      </c>
      <c r="E55" t="str">
        <f>IF(R55="","",VLOOKUP($R55,Data!$B$4:$X$2000,Data!$H$2-1,FALSE))</f>
        <v>MENTAL HEALTH</v>
      </c>
      <c r="F55" t="str">
        <f>IF(R55="","",VLOOKUP($R55,Data!$B$4:$X$2000,Data!$I$2-1,FALSE))</f>
        <v>1000</v>
      </c>
      <c r="G55" t="str">
        <f>IF(R55="","",VLOOKUP($R55,Data!$B$4:$X$2000,Data!$J$2-1,FALSE))</f>
        <v>PERSONAL SERVICES</v>
      </c>
      <c r="H55" t="str">
        <f>IF(R55="","",VLOOKUP($R55,Data!$B$4:$X$2000,Data!$K$2-1,FALSE))</f>
        <v>1007</v>
      </c>
      <c r="I55" t="str">
        <f>IF(R55="","",VLOOKUP($R55,Data!$B$4:$X$2000,Data!$L$2-1,FALSE))</f>
        <v>STAFF SOCIAL WRKR/CS  G19</v>
      </c>
      <c r="J55" s="10">
        <f>IF(R55="","",VLOOKUP($R55,Data!$B$4:$X$2000,Data!$N$2-1,FALSE))</f>
        <v>70239</v>
      </c>
      <c r="K55" s="10">
        <f>IF(R55="","",VLOOKUP($R55,Data!$B$4:$X$2000,Data!$Q$2-1,FALSE)+VLOOKUP($R55,Data!$B$4:$X$2000,Data!$O$2-1,FALSE))</f>
        <v>59522.01</v>
      </c>
      <c r="L55" s="10">
        <f t="shared" si="0"/>
        <v>10716.989999999998</v>
      </c>
      <c r="M55" s="6">
        <f t="shared" si="1"/>
        <v>0.84740000000000004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82</v>
      </c>
      <c r="B56" t="str">
        <f>IF(R56="","",VLOOKUP($R56,Data!$B$4:$X$2000,Data!$E$2-1,FALSE))</f>
        <v>A</v>
      </c>
      <c r="C56" t="str">
        <f>IF(R56="","",VLOOKUP($R56,Data!$B$4:$X$2000,Data!$F$2-1,FALSE))</f>
        <v>GENERAL FUND</v>
      </c>
      <c r="D56" t="str">
        <f>IF(R56="","",VLOOKUP($R56,Data!$B$4:$X$2000,Data!$G$2-1,FALSE))</f>
        <v>4310</v>
      </c>
      <c r="E56" t="str">
        <f>IF(R56="","",VLOOKUP($R56,Data!$B$4:$X$2000,Data!$H$2-1,FALSE))</f>
        <v>MENTAL HEALTH</v>
      </c>
      <c r="F56" t="str">
        <f>IF(R56="","",VLOOKUP($R56,Data!$B$4:$X$2000,Data!$I$2-1,FALSE))</f>
        <v>1000</v>
      </c>
      <c r="G56" t="str">
        <f>IF(R56="","",VLOOKUP($R56,Data!$B$4:$X$2000,Data!$J$2-1,FALSE))</f>
        <v>PERSONAL SERVICES</v>
      </c>
      <c r="H56" t="str">
        <f>IF(R56="","",VLOOKUP($R56,Data!$B$4:$X$2000,Data!$K$2-1,FALSE))</f>
        <v>1026</v>
      </c>
      <c r="I56" t="str">
        <f>IF(R56="","",VLOOKUP($R56,Data!$B$4:$X$2000,Data!$L$2-1,FALSE))</f>
        <v>STAFF SOCIAL WRKR/CS  G19</v>
      </c>
      <c r="J56" s="10">
        <f>IF(R56="","",VLOOKUP($R56,Data!$B$4:$X$2000,Data!$N$2-1,FALSE))</f>
        <v>63925</v>
      </c>
      <c r="K56" s="10">
        <f>IF(R56="","",VLOOKUP($R56,Data!$B$4:$X$2000,Data!$Q$2-1,FALSE)+VLOOKUP($R56,Data!$B$4:$X$2000,Data!$O$2-1,FALSE))</f>
        <v>52815.39</v>
      </c>
      <c r="L56" s="10">
        <f t="shared" si="0"/>
        <v>11109.61</v>
      </c>
      <c r="M56" s="6">
        <f t="shared" si="1"/>
        <v>0.82620000000000005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84</v>
      </c>
      <c r="B57" t="str">
        <f>IF(R57="","",VLOOKUP($R57,Data!$B$4:$X$2000,Data!$E$2-1,FALSE))</f>
        <v>A</v>
      </c>
      <c r="C57" t="str">
        <f>IF(R57="","",VLOOKUP($R57,Data!$B$4:$X$2000,Data!$F$2-1,FALSE))</f>
        <v>GENERAL FUND</v>
      </c>
      <c r="D57" t="str">
        <f>IF(R57="","",VLOOKUP($R57,Data!$B$4:$X$2000,Data!$G$2-1,FALSE))</f>
        <v>4310</v>
      </c>
      <c r="E57" t="str">
        <f>IF(R57="","",VLOOKUP($R57,Data!$B$4:$X$2000,Data!$H$2-1,FALSE))</f>
        <v>MENTAL HEALTH</v>
      </c>
      <c r="F57" t="str">
        <f>IF(R57="","",VLOOKUP($R57,Data!$B$4:$X$2000,Data!$I$2-1,FALSE))</f>
        <v>1000</v>
      </c>
      <c r="G57" t="str">
        <f>IF(R57="","",VLOOKUP($R57,Data!$B$4:$X$2000,Data!$J$2-1,FALSE))</f>
        <v>PERSONAL SERVICES</v>
      </c>
      <c r="H57" t="str">
        <f>IF(R57="","",VLOOKUP($R57,Data!$B$4:$X$2000,Data!$K$2-1,FALSE))</f>
        <v>1034</v>
      </c>
      <c r="I57" t="str">
        <f>IF(R57="","",VLOOKUP($R57,Data!$B$4:$X$2000,Data!$L$2-1,FALSE))</f>
        <v>ADMINISTRATIVE SUPPORT I G08</v>
      </c>
      <c r="J57" s="10">
        <f>IF(R57="","",VLOOKUP($R57,Data!$B$4:$X$2000,Data!$N$2-1,FALSE))</f>
        <v>35817</v>
      </c>
      <c r="K57" s="10">
        <f>IF(R57="","",VLOOKUP($R57,Data!$B$4:$X$2000,Data!$Q$2-1,FALSE)+VLOOKUP($R57,Data!$B$4:$X$2000,Data!$O$2-1,FALSE))</f>
        <v>24924.45</v>
      </c>
      <c r="L57" s="10">
        <f t="shared" si="0"/>
        <v>10892.55</v>
      </c>
      <c r="M57" s="6">
        <f t="shared" si="1"/>
        <v>0.69589999999999996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52</v>
      </c>
      <c r="B58" t="str">
        <f>IF(R58="","",VLOOKUP($R58,Data!$B$4:$X$2000,Data!$E$2-1,FALSE))</f>
        <v>A</v>
      </c>
      <c r="C58" t="str">
        <f>IF(R58="","",VLOOKUP($R58,Data!$B$4:$X$2000,Data!$F$2-1,FALSE))</f>
        <v>GENERAL FUND</v>
      </c>
      <c r="D58" t="str">
        <f>IF(R58="","",VLOOKUP($R58,Data!$B$4:$X$2000,Data!$G$2-1,FALSE))</f>
        <v>4310</v>
      </c>
      <c r="E58" t="str">
        <f>IF(R58="","",VLOOKUP($R58,Data!$B$4:$X$2000,Data!$H$2-1,FALSE))</f>
        <v>MENTAL HEALTH</v>
      </c>
      <c r="F58" t="str">
        <f>IF(R58="","",VLOOKUP($R58,Data!$B$4:$X$2000,Data!$I$2-1,FALSE))</f>
        <v>1000</v>
      </c>
      <c r="G58" t="str">
        <f>IF(R58="","",VLOOKUP($R58,Data!$B$4:$X$2000,Data!$J$2-1,FALSE))</f>
        <v>PERSONAL SERVICES</v>
      </c>
      <c r="H58" t="str">
        <f>IF(R58="","",VLOOKUP($R58,Data!$B$4:$X$2000,Data!$K$2-1,FALSE))</f>
        <v>1038</v>
      </c>
      <c r="I58" t="str">
        <f>IF(R58="","",VLOOKUP($R58,Data!$B$4:$X$2000,Data!$L$2-1,FALSE))</f>
        <v>QUALITY ASSURANCE COORD G18</v>
      </c>
      <c r="J58" s="10">
        <f>IF(R58="","",VLOOKUP($R58,Data!$B$4:$X$2000,Data!$N$2-1,FALSE))</f>
        <v>20400</v>
      </c>
      <c r="K58" s="10">
        <f>IF(R58="","",VLOOKUP($R58,Data!$B$4:$X$2000,Data!$Q$2-1,FALSE)+VLOOKUP($R58,Data!$B$4:$X$2000,Data!$O$2-1,FALSE))</f>
        <v>2813.51</v>
      </c>
      <c r="L58" s="10">
        <f t="shared" si="0"/>
        <v>17586.489999999998</v>
      </c>
      <c r="M58" s="6">
        <f t="shared" si="1"/>
        <v>0.13789999999999999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62</v>
      </c>
      <c r="B59" t="str">
        <f>IF(R59="","",VLOOKUP($R59,Data!$B$4:$X$2000,Data!$E$2-1,FALSE))</f>
        <v>A</v>
      </c>
      <c r="C59" t="str">
        <f>IF(R59="","",VLOOKUP($R59,Data!$B$4:$X$2000,Data!$F$2-1,FALSE))</f>
        <v>GENERAL FUND</v>
      </c>
      <c r="D59" t="str">
        <f>IF(R59="","",VLOOKUP($R59,Data!$B$4:$X$2000,Data!$G$2-1,FALSE))</f>
        <v>4310</v>
      </c>
      <c r="E59" t="str">
        <f>IF(R59="","",VLOOKUP($R59,Data!$B$4:$X$2000,Data!$H$2-1,FALSE))</f>
        <v>MENTAL HEALTH</v>
      </c>
      <c r="F59" t="str">
        <f>IF(R59="","",VLOOKUP($R59,Data!$B$4:$X$2000,Data!$I$2-1,FALSE))</f>
        <v>4000</v>
      </c>
      <c r="G59" t="str">
        <f>IF(R59="","",VLOOKUP($R59,Data!$B$4:$X$2000,Data!$J$2-1,FALSE))</f>
        <v>CONTRACTUAL EXPENSES</v>
      </c>
      <c r="H59" t="str">
        <f>IF(R59="","",VLOOKUP($R59,Data!$B$4:$X$2000,Data!$K$2-1,FALSE))</f>
        <v>4211</v>
      </c>
      <c r="I59" t="str">
        <f>IF(R59="","",VLOOKUP($R59,Data!$B$4:$X$2000,Data!$L$2-1,FALSE))</f>
        <v>CHILD PSYCHIATRIST</v>
      </c>
      <c r="J59" s="10">
        <f>IF(R59="","",VLOOKUP($R59,Data!$B$4:$X$2000,Data!$N$2-1,FALSE))</f>
        <v>54000</v>
      </c>
      <c r="K59" s="10">
        <f>IF(R59="","",VLOOKUP($R59,Data!$B$4:$X$2000,Data!$Q$2-1,FALSE)+VLOOKUP($R59,Data!$B$4:$X$2000,Data!$O$2-1,FALSE))</f>
        <v>40117.5</v>
      </c>
      <c r="L59" s="10">
        <f t="shared" si="0"/>
        <v>13882.5</v>
      </c>
      <c r="M59" s="6">
        <f t="shared" si="1"/>
        <v>0.7429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67</v>
      </c>
      <c r="B60" t="str">
        <f>IF(R60="","",VLOOKUP($R60,Data!$B$4:$X$2000,Data!$E$2-1,FALSE))</f>
        <v>A</v>
      </c>
      <c r="C60" t="str">
        <f>IF(R60="","",VLOOKUP($R60,Data!$B$4:$X$2000,Data!$F$2-1,FALSE))</f>
        <v>GENERAL FUND</v>
      </c>
      <c r="D60" t="str">
        <f>IF(R60="","",VLOOKUP($R60,Data!$B$4:$X$2000,Data!$G$2-1,FALSE))</f>
        <v>4310</v>
      </c>
      <c r="E60" t="str">
        <f>IF(R60="","",VLOOKUP($R60,Data!$B$4:$X$2000,Data!$H$2-1,FALSE))</f>
        <v>MENTAL HEALTH</v>
      </c>
      <c r="F60" t="str">
        <f>IF(R60="","",VLOOKUP($R60,Data!$B$4:$X$2000,Data!$I$2-1,FALSE))</f>
        <v>4000</v>
      </c>
      <c r="G60" t="str">
        <f>IF(R60="","",VLOOKUP($R60,Data!$B$4:$X$2000,Data!$J$2-1,FALSE))</f>
        <v>CONTRACTUAL EXPENSES</v>
      </c>
      <c r="H60" t="str">
        <f>IF(R60="","",VLOOKUP($R60,Data!$B$4:$X$2000,Data!$K$2-1,FALSE))</f>
        <v>4224</v>
      </c>
      <c r="I60" t="str">
        <f>IF(R60="","",VLOOKUP($R60,Data!$B$4:$X$2000,Data!$L$2-1,FALSE))</f>
        <v>CLINIC EXPENSE</v>
      </c>
      <c r="J60" s="10">
        <f>IF(R60="","",VLOOKUP($R60,Data!$B$4:$X$2000,Data!$N$2-1,FALSE))</f>
        <v>336945</v>
      </c>
      <c r="K60" s="10">
        <f>IF(R60="","",VLOOKUP($R60,Data!$B$4:$X$2000,Data!$Q$2-1,FALSE)+VLOOKUP($R60,Data!$B$4:$X$2000,Data!$O$2-1,FALSE))</f>
        <v>323995.62</v>
      </c>
      <c r="L60" s="10">
        <f t="shared" si="0"/>
        <v>12949.380000000005</v>
      </c>
      <c r="M60" s="6">
        <f t="shared" si="1"/>
        <v>0.96160000000000001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44</v>
      </c>
      <c r="B61" t="str">
        <f>IF(R61="","",VLOOKUP($R61,Data!$B$4:$X$2000,Data!$E$2-1,FALSE))</f>
        <v>A</v>
      </c>
      <c r="C61" t="str">
        <f>IF(R61="","",VLOOKUP($R61,Data!$B$4:$X$2000,Data!$F$2-1,FALSE))</f>
        <v>GENERAL FUND</v>
      </c>
      <c r="D61" t="str">
        <f>IF(R61="","",VLOOKUP($R61,Data!$B$4:$X$2000,Data!$G$2-1,FALSE))</f>
        <v>4310</v>
      </c>
      <c r="E61" t="str">
        <f>IF(R61="","",VLOOKUP($R61,Data!$B$4:$X$2000,Data!$H$2-1,FALSE))</f>
        <v>MENTAL HEALTH</v>
      </c>
      <c r="F61" t="str">
        <f>IF(R61="","",VLOOKUP($R61,Data!$B$4:$X$2000,Data!$I$2-1,FALSE))</f>
        <v>4000</v>
      </c>
      <c r="G61" t="str">
        <f>IF(R61="","",VLOOKUP($R61,Data!$B$4:$X$2000,Data!$J$2-1,FALSE))</f>
        <v>CONTRACTUAL EXPENSES</v>
      </c>
      <c r="H61" t="str">
        <f>IF(R61="","",VLOOKUP($R61,Data!$B$4:$X$2000,Data!$K$2-1,FALSE))</f>
        <v>4625</v>
      </c>
      <c r="I61" t="str">
        <f>IF(R61="","",VLOOKUP($R61,Data!$B$4:$X$2000,Data!$L$2-1,FALSE))</f>
        <v>CLINICIAN CONTRACT</v>
      </c>
      <c r="J61" s="10">
        <f>IF(R61="","",VLOOKUP($R61,Data!$B$4:$X$2000,Data!$N$2-1,FALSE))</f>
        <v>28000</v>
      </c>
      <c r="K61" s="10">
        <f>IF(R61="","",VLOOKUP($R61,Data!$B$4:$X$2000,Data!$Q$2-1,FALSE)+VLOOKUP($R61,Data!$B$4:$X$2000,Data!$O$2-1,FALSE))</f>
        <v>6540</v>
      </c>
      <c r="L61" s="10">
        <f t="shared" si="0"/>
        <v>21460</v>
      </c>
      <c r="M61" s="6">
        <f t="shared" si="1"/>
        <v>0.2336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38</v>
      </c>
      <c r="B62" t="str">
        <f>IF(R62="","",VLOOKUP($R62,Data!$B$4:$X$2000,Data!$E$2-1,FALSE))</f>
        <v>A</v>
      </c>
      <c r="C62" t="str">
        <f>IF(R62="","",VLOOKUP($R62,Data!$B$4:$X$2000,Data!$F$2-1,FALSE))</f>
        <v>GENERAL FUND</v>
      </c>
      <c r="D62" t="str">
        <f>IF(R62="","",VLOOKUP($R62,Data!$B$4:$X$2000,Data!$G$2-1,FALSE))</f>
        <v>4310</v>
      </c>
      <c r="E62" t="str">
        <f>IF(R62="","",VLOOKUP($R62,Data!$B$4:$X$2000,Data!$H$2-1,FALSE))</f>
        <v>MENTAL HEALTH</v>
      </c>
      <c r="F62" t="str">
        <f>IF(R62="","",VLOOKUP($R62,Data!$B$4:$X$2000,Data!$I$2-1,FALSE))</f>
        <v>4000</v>
      </c>
      <c r="G62" t="str">
        <f>IF(R62="","",VLOOKUP($R62,Data!$B$4:$X$2000,Data!$J$2-1,FALSE))</f>
        <v>CONTRACTUAL EXPENSES</v>
      </c>
      <c r="H62" t="str">
        <f>IF(R62="","",VLOOKUP($R62,Data!$B$4:$X$2000,Data!$K$2-1,FALSE))</f>
        <v>4627</v>
      </c>
      <c r="I62" t="str">
        <f>IF(R62="","",VLOOKUP($R62,Data!$B$4:$X$2000,Data!$L$2-1,FALSE))</f>
        <v>PSYCHIATRIC CONSULTANT</v>
      </c>
      <c r="J62" s="10">
        <f>IF(R62="","",VLOOKUP($R62,Data!$B$4:$X$2000,Data!$N$2-1,FALSE))</f>
        <v>205000</v>
      </c>
      <c r="K62" s="10">
        <f>IF(R62="","",VLOOKUP($R62,Data!$B$4:$X$2000,Data!$Q$2-1,FALSE)+VLOOKUP($R62,Data!$B$4:$X$2000,Data!$O$2-1,FALSE))</f>
        <v>176307.5</v>
      </c>
      <c r="L62" s="10">
        <f t="shared" si="0"/>
        <v>28692.5</v>
      </c>
      <c r="M62" s="6">
        <f t="shared" si="1"/>
        <v>0.86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31</v>
      </c>
      <c r="B63" t="str">
        <f>IF(R63="","",VLOOKUP($R63,Data!$B$4:$X$2000,Data!$E$2-1,FALSE))</f>
        <v>A</v>
      </c>
      <c r="C63" t="str">
        <f>IF(R63="","",VLOOKUP($R63,Data!$B$4:$X$2000,Data!$F$2-1,FALSE))</f>
        <v>GENERAL FUND</v>
      </c>
      <c r="D63" t="str">
        <f>IF(R63="","",VLOOKUP($R63,Data!$B$4:$X$2000,Data!$G$2-1,FALSE))</f>
        <v>5630</v>
      </c>
      <c r="E63" t="str">
        <f>IF(R63="","",VLOOKUP($R63,Data!$B$4:$X$2000,Data!$H$2-1,FALSE))</f>
        <v>TRANSPORTATION</v>
      </c>
      <c r="F63" t="str">
        <f>IF(R63="","",VLOOKUP($R63,Data!$B$4:$X$2000,Data!$I$2-1,FALSE))</f>
        <v>2000</v>
      </c>
      <c r="G63" t="str">
        <f>IF(R63="","",VLOOKUP($R63,Data!$B$4:$X$2000,Data!$J$2-1,FALSE))</f>
        <v>EQUIPMENT</v>
      </c>
      <c r="H63" t="str">
        <f>IF(R63="","",VLOOKUP($R63,Data!$B$4:$X$2000,Data!$K$2-1,FALSE))</f>
        <v>2201</v>
      </c>
      <c r="I63" t="str">
        <f>IF(R63="","",VLOOKUP($R63,Data!$B$4:$X$2000,Data!$L$2-1,FALSE))</f>
        <v>OFFICE EQUIPMENT</v>
      </c>
      <c r="J63" s="10">
        <f>IF(R63="","",VLOOKUP($R63,Data!$B$4:$X$2000,Data!$N$2-1,FALSE))</f>
        <v>40400</v>
      </c>
      <c r="K63" s="10">
        <f>IF(R63="","",VLOOKUP($R63,Data!$B$4:$X$2000,Data!$Q$2-1,FALSE)+VLOOKUP($R63,Data!$B$4:$X$2000,Data!$O$2-1,FALSE))</f>
        <v>0</v>
      </c>
      <c r="L63" s="10">
        <f t="shared" si="0"/>
        <v>40400</v>
      </c>
      <c r="M63" s="6">
        <f t="shared" si="1"/>
        <v>0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4</v>
      </c>
      <c r="B64" t="str">
        <f>IF(R64="","",VLOOKUP($R64,Data!$B$4:$X$2000,Data!$E$2-1,FALSE))</f>
        <v>A</v>
      </c>
      <c r="C64" t="str">
        <f>IF(R64="","",VLOOKUP($R64,Data!$B$4:$X$2000,Data!$F$2-1,FALSE))</f>
        <v>GENERAL FUND</v>
      </c>
      <c r="D64" t="str">
        <f>IF(R64="","",VLOOKUP($R64,Data!$B$4:$X$2000,Data!$G$2-1,FALSE))</f>
        <v>5630</v>
      </c>
      <c r="E64" t="str">
        <f>IF(R64="","",VLOOKUP($R64,Data!$B$4:$X$2000,Data!$H$2-1,FALSE))</f>
        <v>TRANSPORTATION</v>
      </c>
      <c r="F64" t="str">
        <f>IF(R64="","",VLOOKUP($R64,Data!$B$4:$X$2000,Data!$I$2-1,FALSE))</f>
        <v>2000</v>
      </c>
      <c r="G64" t="str">
        <f>IF(R64="","",VLOOKUP($R64,Data!$B$4:$X$2000,Data!$J$2-1,FALSE))</f>
        <v>EQUIPMENT</v>
      </c>
      <c r="H64" t="str">
        <f>IF(R64="","",VLOOKUP($R64,Data!$B$4:$X$2000,Data!$K$2-1,FALSE))</f>
        <v>2450</v>
      </c>
      <c r="I64" t="str">
        <f>IF(R64="","",VLOOKUP($R64,Data!$B$4:$X$2000,Data!$L$2-1,FALSE))</f>
        <v>BUSES</v>
      </c>
      <c r="J64" s="10">
        <f>IF(R64="","",VLOOKUP($R64,Data!$B$4:$X$2000,Data!$N$2-1,FALSE))</f>
        <v>829101.08</v>
      </c>
      <c r="K64" s="10">
        <f>IF(R64="","",VLOOKUP($R64,Data!$B$4:$X$2000,Data!$Q$2-1,FALSE)+VLOOKUP($R64,Data!$B$4:$X$2000,Data!$O$2-1,FALSE))</f>
        <v>446971.08</v>
      </c>
      <c r="L64" s="10">
        <f t="shared" si="0"/>
        <v>382129.99999999994</v>
      </c>
      <c r="M64" s="6">
        <f t="shared" si="1"/>
        <v>0.53910000000000002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13</v>
      </c>
      <c r="B65" t="str">
        <f>IF(R65="","",VLOOKUP($R65,Data!$B$4:$X$2000,Data!$E$2-1,FALSE))</f>
        <v>A</v>
      </c>
      <c r="C65" t="str">
        <f>IF(R65="","",VLOOKUP($R65,Data!$B$4:$X$2000,Data!$F$2-1,FALSE))</f>
        <v>GENERAL FUND</v>
      </c>
      <c r="D65" t="str">
        <f>IF(R65="","",VLOOKUP($R65,Data!$B$4:$X$2000,Data!$G$2-1,FALSE))</f>
        <v>5630</v>
      </c>
      <c r="E65" t="str">
        <f>IF(R65="","",VLOOKUP($R65,Data!$B$4:$X$2000,Data!$H$2-1,FALSE))</f>
        <v>TRANSPORTATION</v>
      </c>
      <c r="F65" t="str">
        <f>IF(R65="","",VLOOKUP($R65,Data!$B$4:$X$2000,Data!$I$2-1,FALSE))</f>
        <v>2000</v>
      </c>
      <c r="G65" t="str">
        <f>IF(R65="","",VLOOKUP($R65,Data!$B$4:$X$2000,Data!$J$2-1,FALSE))</f>
        <v>EQUIPMENT</v>
      </c>
      <c r="H65" t="str">
        <f>IF(R65="","",VLOOKUP($R65,Data!$B$4:$X$2000,Data!$K$2-1,FALSE))</f>
        <v>2451</v>
      </c>
      <c r="I65" t="str">
        <f>IF(R65="","",VLOOKUP($R65,Data!$B$4:$X$2000,Data!$L$2-1,FALSE))</f>
        <v>BUS EQUIPMENT</v>
      </c>
      <c r="J65" s="10">
        <f>IF(R65="","",VLOOKUP($R65,Data!$B$4:$X$2000,Data!$N$2-1,FALSE))</f>
        <v>165928</v>
      </c>
      <c r="K65" s="10">
        <f>IF(R65="","",VLOOKUP($R65,Data!$B$4:$X$2000,Data!$Q$2-1,FALSE)+VLOOKUP($R65,Data!$B$4:$X$2000,Data!$O$2-1,FALSE))</f>
        <v>45535</v>
      </c>
      <c r="L65" s="10">
        <f t="shared" si="0"/>
        <v>120393</v>
      </c>
      <c r="M65" s="6">
        <f t="shared" si="1"/>
        <v>0.27439999999999998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25</v>
      </c>
      <c r="B66" t="str">
        <f>IF(R66="","",VLOOKUP($R66,Data!$B$4:$X$2000,Data!$E$2-1,FALSE))</f>
        <v>A</v>
      </c>
      <c r="C66" t="str">
        <f>IF(R66="","",VLOOKUP($R66,Data!$B$4:$X$2000,Data!$F$2-1,FALSE))</f>
        <v>GENERAL FUND</v>
      </c>
      <c r="D66" t="str">
        <f>IF(R66="","",VLOOKUP($R66,Data!$B$4:$X$2000,Data!$G$2-1,FALSE))</f>
        <v>5630</v>
      </c>
      <c r="E66" t="str">
        <f>IF(R66="","",VLOOKUP($R66,Data!$B$4:$X$2000,Data!$H$2-1,FALSE))</f>
        <v>TRANSPORTATION</v>
      </c>
      <c r="F66" t="str">
        <f>IF(R66="","",VLOOKUP($R66,Data!$B$4:$X$2000,Data!$I$2-1,FALSE))</f>
        <v>2000</v>
      </c>
      <c r="G66" t="str">
        <f>IF(R66="","",VLOOKUP($R66,Data!$B$4:$X$2000,Data!$J$2-1,FALSE))</f>
        <v>EQUIPMENT</v>
      </c>
      <c r="H66" t="str">
        <f>IF(R66="","",VLOOKUP($R66,Data!$B$4:$X$2000,Data!$K$2-1,FALSE))</f>
        <v>2955</v>
      </c>
      <c r="I66" t="str">
        <f>IF(R66="","",VLOOKUP($R66,Data!$B$4:$X$2000,Data!$L$2-1,FALSE))</f>
        <v>GARAGE EQUIPMENT</v>
      </c>
      <c r="J66" s="10">
        <f>IF(R66="","",VLOOKUP($R66,Data!$B$4:$X$2000,Data!$N$2-1,FALSE))</f>
        <v>51817</v>
      </c>
      <c r="K66" s="10">
        <f>IF(R66="","",VLOOKUP($R66,Data!$B$4:$X$2000,Data!$Q$2-1,FALSE)+VLOOKUP($R66,Data!$B$4:$X$2000,Data!$O$2-1,FALSE))</f>
        <v>4601</v>
      </c>
      <c r="L66" s="10">
        <f t="shared" si="0"/>
        <v>47216</v>
      </c>
      <c r="M66" s="6">
        <f t="shared" si="1"/>
        <v>8.8800000000000004E-2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8</v>
      </c>
      <c r="B67" t="str">
        <f>IF(R67="","",VLOOKUP($R67,Data!$B$4:$X$2000,Data!$E$2-1,FALSE))</f>
        <v>A</v>
      </c>
      <c r="C67" t="str">
        <f>IF(R67="","",VLOOKUP($R67,Data!$B$4:$X$2000,Data!$F$2-1,FALSE))</f>
        <v>GENERAL FUND</v>
      </c>
      <c r="D67" t="str">
        <f>IF(R67="","",VLOOKUP($R67,Data!$B$4:$X$2000,Data!$G$2-1,FALSE))</f>
        <v>5630</v>
      </c>
      <c r="E67" t="str">
        <f>IF(R67="","",VLOOKUP($R67,Data!$B$4:$X$2000,Data!$H$2-1,FALSE))</f>
        <v>TRANSPORTATION</v>
      </c>
      <c r="F67" t="str">
        <f>IF(R67="","",VLOOKUP($R67,Data!$B$4:$X$2000,Data!$I$2-1,FALSE))</f>
        <v>4000</v>
      </c>
      <c r="G67" t="str">
        <f>IF(R67="","",VLOOKUP($R67,Data!$B$4:$X$2000,Data!$J$2-1,FALSE))</f>
        <v>CONTRACTUAL EXPENSES</v>
      </c>
      <c r="H67" t="str">
        <f>IF(R67="","",VLOOKUP($R67,Data!$B$4:$X$2000,Data!$K$2-1,FALSE))</f>
        <v>4245</v>
      </c>
      <c r="I67" t="str">
        <f>IF(R67="","",VLOOKUP($R67,Data!$B$4:$X$2000,Data!$L$2-1,FALSE))</f>
        <v>BUILDING IMPROVEMENTS</v>
      </c>
      <c r="J67" s="10">
        <f>IF(R67="","",VLOOKUP($R67,Data!$B$4:$X$2000,Data!$N$2-1,FALSE))</f>
        <v>241006</v>
      </c>
      <c r="K67" s="10">
        <f>IF(R67="","",VLOOKUP($R67,Data!$B$4:$X$2000,Data!$Q$2-1,FALSE)+VLOOKUP($R67,Data!$B$4:$X$2000,Data!$O$2-1,FALSE))</f>
        <v>20708.5</v>
      </c>
      <c r="L67" s="10">
        <f t="shared" si="0"/>
        <v>220297.5</v>
      </c>
      <c r="M67" s="6">
        <f t="shared" si="1"/>
        <v>8.5900000000000004E-2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58</v>
      </c>
      <c r="B68" t="str">
        <f>IF(R68="","",VLOOKUP($R68,Data!$B$4:$X$2000,Data!$E$2-1,FALSE))</f>
        <v>A</v>
      </c>
      <c r="C68" t="str">
        <f>IF(R68="","",VLOOKUP($R68,Data!$B$4:$X$2000,Data!$F$2-1,FALSE))</f>
        <v>GENERAL FUND</v>
      </c>
      <c r="D68" t="str">
        <f>IF(R68="","",VLOOKUP($R68,Data!$B$4:$X$2000,Data!$G$2-1,FALSE))</f>
        <v>5630</v>
      </c>
      <c r="E68" t="str">
        <f>IF(R68="","",VLOOKUP($R68,Data!$B$4:$X$2000,Data!$H$2-1,FALSE))</f>
        <v>TRANSPORTATION</v>
      </c>
      <c r="F68" t="str">
        <f>IF(R68="","",VLOOKUP($R68,Data!$B$4:$X$2000,Data!$I$2-1,FALSE))</f>
        <v>4000</v>
      </c>
      <c r="G68" t="str">
        <f>IF(R68="","",VLOOKUP($R68,Data!$B$4:$X$2000,Data!$J$2-1,FALSE))</f>
        <v>CONTRACTUAL EXPENSES</v>
      </c>
      <c r="H68" t="str">
        <f>IF(R68="","",VLOOKUP($R68,Data!$B$4:$X$2000,Data!$K$2-1,FALSE))</f>
        <v>4305</v>
      </c>
      <c r="I68" t="str">
        <f>IF(R68="","",VLOOKUP($R68,Data!$B$4:$X$2000,Data!$L$2-1,FALSE))</f>
        <v>PRINTING &amp; ADVERTISING</v>
      </c>
      <c r="J68" s="10">
        <f>IF(R68="","",VLOOKUP($R68,Data!$B$4:$X$2000,Data!$N$2-1,FALSE))</f>
        <v>21000</v>
      </c>
      <c r="K68" s="10">
        <f>IF(R68="","",VLOOKUP($R68,Data!$B$4:$X$2000,Data!$Q$2-1,FALSE)+VLOOKUP($R68,Data!$B$4:$X$2000,Data!$O$2-1,FALSE))</f>
        <v>5471.62</v>
      </c>
      <c r="L68" s="10">
        <f t="shared" si="0"/>
        <v>15528.380000000001</v>
      </c>
      <c r="M68" s="6">
        <f t="shared" si="1"/>
        <v>0.2606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19</v>
      </c>
      <c r="B69" t="str">
        <f>IF(R69="","",VLOOKUP($R69,Data!$B$4:$X$2000,Data!$E$2-1,FALSE))</f>
        <v>A</v>
      </c>
      <c r="C69" t="str">
        <f>IF(R69="","",VLOOKUP($R69,Data!$B$4:$X$2000,Data!$F$2-1,FALSE))</f>
        <v>GENERAL FUND</v>
      </c>
      <c r="D69" t="str">
        <f>IF(R69="","",VLOOKUP($R69,Data!$B$4:$X$2000,Data!$G$2-1,FALSE))</f>
        <v>5630</v>
      </c>
      <c r="E69" t="str">
        <f>IF(R69="","",VLOOKUP($R69,Data!$B$4:$X$2000,Data!$H$2-1,FALSE))</f>
        <v>TRANSPORTATION</v>
      </c>
      <c r="F69" t="str">
        <f>IF(R69="","",VLOOKUP($R69,Data!$B$4:$X$2000,Data!$I$2-1,FALSE))</f>
        <v>4000</v>
      </c>
      <c r="G69" t="str">
        <f>IF(R69="","",VLOOKUP($R69,Data!$B$4:$X$2000,Data!$J$2-1,FALSE))</f>
        <v>CONTRACTUAL EXPENSES</v>
      </c>
      <c r="H69" t="str">
        <f>IF(R69="","",VLOOKUP($R69,Data!$B$4:$X$2000,Data!$K$2-1,FALSE))</f>
        <v>4308</v>
      </c>
      <c r="I69" t="str">
        <f>IF(R69="","",VLOOKUP($R69,Data!$B$4:$X$2000,Data!$L$2-1,FALSE))</f>
        <v>SENIOR COUNCIL CONTRACT</v>
      </c>
      <c r="J69" s="10">
        <f>IF(R69="","",VLOOKUP($R69,Data!$B$4:$X$2000,Data!$N$2-1,FALSE))</f>
        <v>565843</v>
      </c>
      <c r="K69" s="10">
        <f>IF(R69="","",VLOOKUP($R69,Data!$B$4:$X$2000,Data!$Q$2-1,FALSE)+VLOOKUP($R69,Data!$B$4:$X$2000,Data!$O$2-1,FALSE))</f>
        <v>497483.84</v>
      </c>
      <c r="L69" s="10">
        <f t="shared" si="0"/>
        <v>68359.159999999974</v>
      </c>
      <c r="M69" s="6">
        <f t="shared" si="1"/>
        <v>0.87919999999999998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83</v>
      </c>
      <c r="B70" t="str">
        <f>IF(R70="","",VLOOKUP($R70,Data!$B$4:$X$2000,Data!$E$2-1,FALSE))</f>
        <v>A</v>
      </c>
      <c r="C70" t="str">
        <f>IF(R70="","",VLOOKUP($R70,Data!$B$4:$X$2000,Data!$F$2-1,FALSE))</f>
        <v>GENERAL FUND</v>
      </c>
      <c r="D70" t="str">
        <f>IF(R70="","",VLOOKUP($R70,Data!$B$4:$X$2000,Data!$G$2-1,FALSE))</f>
        <v>5630</v>
      </c>
      <c r="E70" t="str">
        <f>IF(R70="","",VLOOKUP($R70,Data!$B$4:$X$2000,Data!$H$2-1,FALSE))</f>
        <v>TRANSPORTATION</v>
      </c>
      <c r="F70" t="str">
        <f>IF(R70="","",VLOOKUP($R70,Data!$B$4:$X$2000,Data!$I$2-1,FALSE))</f>
        <v>4000</v>
      </c>
      <c r="G70" t="str">
        <f>IF(R70="","",VLOOKUP($R70,Data!$B$4:$X$2000,Data!$J$2-1,FALSE))</f>
        <v>CONTRACTUAL EXPENSES</v>
      </c>
      <c r="H70" t="str">
        <f>IF(R70="","",VLOOKUP($R70,Data!$B$4:$X$2000,Data!$K$2-1,FALSE))</f>
        <v>4309</v>
      </c>
      <c r="I70" t="str">
        <f>IF(R70="","",VLOOKUP($R70,Data!$B$4:$X$2000,Data!$L$2-1,FALSE))</f>
        <v>BUS MAINTENANCE</v>
      </c>
      <c r="J70" s="10">
        <f>IF(R70="","",VLOOKUP($R70,Data!$B$4:$X$2000,Data!$N$2-1,FALSE))</f>
        <v>86712.83</v>
      </c>
      <c r="K70" s="10">
        <f>IF(R70="","",VLOOKUP($R70,Data!$B$4:$X$2000,Data!$Q$2-1,FALSE)+VLOOKUP($R70,Data!$B$4:$X$2000,Data!$O$2-1,FALSE))</f>
        <v>75803.44</v>
      </c>
      <c r="L70" s="10">
        <f t="shared" ref="L70:L133" si="2">IF(R70="","",J70-K70)</f>
        <v>10909.39</v>
      </c>
      <c r="M70" s="6">
        <f t="shared" ref="M70:M133" si="3">IF(R70="","",IF(J70=0,0,ROUND((K70)/J70,4)))</f>
        <v>0.87419999999999998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80</v>
      </c>
      <c r="B71" t="str">
        <f>IF(R71="","",VLOOKUP($R71,Data!$B$4:$X$2000,Data!$E$2-1,FALSE))</f>
        <v>A</v>
      </c>
      <c r="C71" t="str">
        <f>IF(R71="","",VLOOKUP($R71,Data!$B$4:$X$2000,Data!$F$2-1,FALSE))</f>
        <v>GENERAL FUND</v>
      </c>
      <c r="D71" t="str">
        <f>IF(R71="","",VLOOKUP($R71,Data!$B$4:$X$2000,Data!$G$2-1,FALSE))</f>
        <v>6010</v>
      </c>
      <c r="E71" t="str">
        <f>IF(R71="","",VLOOKUP($R71,Data!$B$4:$X$2000,Data!$H$2-1,FALSE))</f>
        <v>SOCIAL SERVICES ADMIN</v>
      </c>
      <c r="F71" t="str">
        <f>IF(R71="","",VLOOKUP($R71,Data!$B$4:$X$2000,Data!$I$2-1,FALSE))</f>
        <v>1000</v>
      </c>
      <c r="G71" t="str">
        <f>IF(R71="","",VLOOKUP($R71,Data!$B$4:$X$2000,Data!$J$2-1,FALSE))</f>
        <v>PERSONAL SERVICES</v>
      </c>
      <c r="H71" t="str">
        <f>IF(R71="","",VLOOKUP($R71,Data!$B$4:$X$2000,Data!$K$2-1,FALSE))</f>
        <v>1342</v>
      </c>
      <c r="I71" t="str">
        <f>IF(R71="","",VLOOKUP($R71,Data!$B$4:$X$2000,Data!$L$2-1,FALSE))</f>
        <v>SOCIAL WELFARE EXAM   G11</v>
      </c>
      <c r="J71" s="10">
        <f>IF(R71="","",VLOOKUP($R71,Data!$B$4:$X$2000,Data!$N$2-1,FALSE))</f>
        <v>42396</v>
      </c>
      <c r="K71" s="10">
        <f>IF(R71="","",VLOOKUP($R71,Data!$B$4:$X$2000,Data!$Q$2-1,FALSE)+VLOOKUP($R71,Data!$B$4:$X$2000,Data!$O$2-1,FALSE))</f>
        <v>30998.400000000001</v>
      </c>
      <c r="L71" s="10">
        <f t="shared" si="2"/>
        <v>11397.599999999999</v>
      </c>
      <c r="M71" s="6">
        <f t="shared" si="3"/>
        <v>0.73119999999999996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48</v>
      </c>
      <c r="B72" t="str">
        <f>IF(R72="","",VLOOKUP($R72,Data!$B$4:$X$2000,Data!$E$2-1,FALSE))</f>
        <v>A</v>
      </c>
      <c r="C72" t="str">
        <f>IF(R72="","",VLOOKUP($R72,Data!$B$4:$X$2000,Data!$F$2-1,FALSE))</f>
        <v>GENERAL FUND</v>
      </c>
      <c r="D72" t="str">
        <f>IF(R72="","",VLOOKUP($R72,Data!$B$4:$X$2000,Data!$G$2-1,FALSE))</f>
        <v>6010</v>
      </c>
      <c r="E72" t="str">
        <f>IF(R72="","",VLOOKUP($R72,Data!$B$4:$X$2000,Data!$H$2-1,FALSE))</f>
        <v>SOCIAL SERVICES ADMIN</v>
      </c>
      <c r="F72" t="str">
        <f>IF(R72="","",VLOOKUP($R72,Data!$B$4:$X$2000,Data!$I$2-1,FALSE))</f>
        <v>1000</v>
      </c>
      <c r="G72" t="str">
        <f>IF(R72="","",VLOOKUP($R72,Data!$B$4:$X$2000,Data!$J$2-1,FALSE))</f>
        <v>PERSONAL SERVICES</v>
      </c>
      <c r="H72" t="str">
        <f>IF(R72="","",VLOOKUP($R72,Data!$B$4:$X$2000,Data!$K$2-1,FALSE))</f>
        <v>1362</v>
      </c>
      <c r="I72" t="str">
        <f>IF(R72="","",VLOOKUP($R72,Data!$B$4:$X$2000,Data!$L$2-1,FALSE))</f>
        <v>ACCOUNT CLERK TYPIST  G07</v>
      </c>
      <c r="J72" s="10">
        <f>IF(R72="","",VLOOKUP($R72,Data!$B$4:$X$2000,Data!$N$2-1,FALSE))</f>
        <v>28771</v>
      </c>
      <c r="K72" s="10">
        <f>IF(R72="","",VLOOKUP($R72,Data!$B$4:$X$2000,Data!$Q$2-1,FALSE)+VLOOKUP($R72,Data!$B$4:$X$2000,Data!$O$2-1,FALSE))</f>
        <v>9369.89</v>
      </c>
      <c r="L72" s="10">
        <f t="shared" si="2"/>
        <v>19401.11</v>
      </c>
      <c r="M72" s="6">
        <f t="shared" si="3"/>
        <v>0.32569999999999999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81</v>
      </c>
      <c r="B73" t="str">
        <f>IF(R73="","",VLOOKUP($R73,Data!$B$4:$X$2000,Data!$E$2-1,FALSE))</f>
        <v>A</v>
      </c>
      <c r="C73" t="str">
        <f>IF(R73="","",VLOOKUP($R73,Data!$B$4:$X$2000,Data!$F$2-1,FALSE))</f>
        <v>GENERAL FUND</v>
      </c>
      <c r="D73" t="str">
        <f>IF(R73="","",VLOOKUP($R73,Data!$B$4:$X$2000,Data!$G$2-1,FALSE))</f>
        <v>6010</v>
      </c>
      <c r="E73" t="str">
        <f>IF(R73="","",VLOOKUP($R73,Data!$B$4:$X$2000,Data!$H$2-1,FALSE))</f>
        <v>SOCIAL SERVICES ADMIN</v>
      </c>
      <c r="F73" t="str">
        <f>IF(R73="","",VLOOKUP($R73,Data!$B$4:$X$2000,Data!$I$2-1,FALSE))</f>
        <v>1000</v>
      </c>
      <c r="G73" t="str">
        <f>IF(R73="","",VLOOKUP($R73,Data!$B$4:$X$2000,Data!$J$2-1,FALSE))</f>
        <v>PERSONAL SERVICES</v>
      </c>
      <c r="H73" t="str">
        <f>IF(R73="","",VLOOKUP($R73,Data!$B$4:$X$2000,Data!$K$2-1,FALSE))</f>
        <v>1392</v>
      </c>
      <c r="I73" t="str">
        <f>IF(R73="","",VLOOKUP($R73,Data!$B$4:$X$2000,Data!$L$2-1,FALSE))</f>
        <v>OFFICE/KEYBOARD WRKR  G05</v>
      </c>
      <c r="J73" s="10">
        <f>IF(R73="","",VLOOKUP($R73,Data!$B$4:$X$2000,Data!$N$2-1,FALSE))</f>
        <v>23070</v>
      </c>
      <c r="K73" s="10">
        <f>IF(R73="","",VLOOKUP($R73,Data!$B$4:$X$2000,Data!$Q$2-1,FALSE)+VLOOKUP($R73,Data!$B$4:$X$2000,Data!$O$2-1,FALSE))</f>
        <v>11899.02</v>
      </c>
      <c r="L73" s="10">
        <f t="shared" si="2"/>
        <v>11170.98</v>
      </c>
      <c r="M73" s="6">
        <f t="shared" si="3"/>
        <v>0.51580000000000004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69</v>
      </c>
      <c r="B74" t="str">
        <f>IF(R74="","",VLOOKUP($R74,Data!$B$4:$X$2000,Data!$E$2-1,FALSE))</f>
        <v>A</v>
      </c>
      <c r="C74" t="str">
        <f>IF(R74="","",VLOOKUP($R74,Data!$B$4:$X$2000,Data!$F$2-1,FALSE))</f>
        <v>GENERAL FUND</v>
      </c>
      <c r="D74" t="str">
        <f>IF(R74="","",VLOOKUP($R74,Data!$B$4:$X$2000,Data!$G$2-1,FALSE))</f>
        <v>6010</v>
      </c>
      <c r="E74" t="str">
        <f>IF(R74="","",VLOOKUP($R74,Data!$B$4:$X$2000,Data!$H$2-1,FALSE))</f>
        <v>SOCIAL SERVICES ADMIN</v>
      </c>
      <c r="F74" t="str">
        <f>IF(R74="","",VLOOKUP($R74,Data!$B$4:$X$2000,Data!$I$2-1,FALSE))</f>
        <v>1000</v>
      </c>
      <c r="G74" t="str">
        <f>IF(R74="","",VLOOKUP($R74,Data!$B$4:$X$2000,Data!$J$2-1,FALSE))</f>
        <v>PERSONAL SERVICES</v>
      </c>
      <c r="H74" t="str">
        <f>IF(R74="","",VLOOKUP($R74,Data!$B$4:$X$2000,Data!$K$2-1,FALSE))</f>
        <v>1445</v>
      </c>
      <c r="I74" t="str">
        <f>IF(R74="","",VLOOKUP($R74,Data!$B$4:$X$2000,Data!$L$2-1,FALSE))</f>
        <v>SOCIAL WELFARE EXAM   G11</v>
      </c>
      <c r="J74" s="10">
        <f>IF(R74="","",VLOOKUP($R74,Data!$B$4:$X$2000,Data!$N$2-1,FALSE))</f>
        <v>42396</v>
      </c>
      <c r="K74" s="10">
        <f>IF(R74="","",VLOOKUP($R74,Data!$B$4:$X$2000,Data!$Q$2-1,FALSE)+VLOOKUP($R74,Data!$B$4:$X$2000,Data!$O$2-1,FALSE))</f>
        <v>29782.09</v>
      </c>
      <c r="L74" s="10">
        <f t="shared" si="2"/>
        <v>12613.91</v>
      </c>
      <c r="M74" s="6">
        <f t="shared" si="3"/>
        <v>0.70250000000000001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54</v>
      </c>
      <c r="B75" t="str">
        <f>IF(R75="","",VLOOKUP($R75,Data!$B$4:$X$2000,Data!$E$2-1,FALSE))</f>
        <v>A</v>
      </c>
      <c r="C75" t="str">
        <f>IF(R75="","",VLOOKUP($R75,Data!$B$4:$X$2000,Data!$F$2-1,FALSE))</f>
        <v>GENERAL FUND</v>
      </c>
      <c r="D75" t="str">
        <f>IF(R75="","",VLOOKUP($R75,Data!$B$4:$X$2000,Data!$G$2-1,FALSE))</f>
        <v>6010</v>
      </c>
      <c r="E75" t="str">
        <f>IF(R75="","",VLOOKUP($R75,Data!$B$4:$X$2000,Data!$H$2-1,FALSE))</f>
        <v>SOCIAL SERVICES ADMIN</v>
      </c>
      <c r="F75" t="str">
        <f>IF(R75="","",VLOOKUP($R75,Data!$B$4:$X$2000,Data!$I$2-1,FALSE))</f>
        <v>1000</v>
      </c>
      <c r="G75" t="str">
        <f>IF(R75="","",VLOOKUP($R75,Data!$B$4:$X$2000,Data!$J$2-1,FALSE))</f>
        <v>PERSONAL SERVICES</v>
      </c>
      <c r="H75" t="str">
        <f>IF(R75="","",VLOOKUP($R75,Data!$B$4:$X$2000,Data!$K$2-1,FALSE))</f>
        <v>1446</v>
      </c>
      <c r="I75" t="str">
        <f>IF(R75="","",VLOOKUP($R75,Data!$B$4:$X$2000,Data!$L$2-1,FALSE))</f>
        <v>SOCIAL WELFARE EXAM   G11</v>
      </c>
      <c r="J75" s="10">
        <f>IF(R75="","",VLOOKUP($R75,Data!$B$4:$X$2000,Data!$N$2-1,FALSE))</f>
        <v>40531</v>
      </c>
      <c r="K75" s="10">
        <f>IF(R75="","",VLOOKUP($R75,Data!$B$4:$X$2000,Data!$Q$2-1,FALSE)+VLOOKUP($R75,Data!$B$4:$X$2000,Data!$O$2-1,FALSE))</f>
        <v>24073.69</v>
      </c>
      <c r="L75" s="10">
        <f t="shared" si="2"/>
        <v>16457.310000000001</v>
      </c>
      <c r="M75" s="6">
        <f t="shared" si="3"/>
        <v>0.59399999999999997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66</v>
      </c>
      <c r="B76" t="str">
        <f>IF(R76="","",VLOOKUP($R76,Data!$B$4:$X$2000,Data!$E$2-1,FALSE))</f>
        <v>A</v>
      </c>
      <c r="C76" t="str">
        <f>IF(R76="","",VLOOKUP($R76,Data!$B$4:$X$2000,Data!$F$2-1,FALSE))</f>
        <v>GENERAL FUND</v>
      </c>
      <c r="D76" t="str">
        <f>IF(R76="","",VLOOKUP($R76,Data!$B$4:$X$2000,Data!$G$2-1,FALSE))</f>
        <v>6010</v>
      </c>
      <c r="E76" t="str">
        <f>IF(R76="","",VLOOKUP($R76,Data!$B$4:$X$2000,Data!$H$2-1,FALSE))</f>
        <v>SOCIAL SERVICES ADMIN</v>
      </c>
      <c r="F76" t="str">
        <f>IF(R76="","",VLOOKUP($R76,Data!$B$4:$X$2000,Data!$I$2-1,FALSE))</f>
        <v>1000</v>
      </c>
      <c r="G76" t="str">
        <f>IF(R76="","",VLOOKUP($R76,Data!$B$4:$X$2000,Data!$J$2-1,FALSE))</f>
        <v>PERSONAL SERVICES</v>
      </c>
      <c r="H76" t="str">
        <f>IF(R76="","",VLOOKUP($R76,Data!$B$4:$X$2000,Data!$K$2-1,FALSE))</f>
        <v>1449</v>
      </c>
      <c r="I76" t="str">
        <f>IF(R76="","",VLOOKUP($R76,Data!$B$4:$X$2000,Data!$L$2-1,FALSE))</f>
        <v>SOCIAL WELFARE EXAM   G11</v>
      </c>
      <c r="J76" s="10">
        <f>IF(R76="","",VLOOKUP($R76,Data!$B$4:$X$2000,Data!$N$2-1,FALSE))</f>
        <v>35071</v>
      </c>
      <c r="K76" s="10">
        <f>IF(R76="","",VLOOKUP($R76,Data!$B$4:$X$2000,Data!$Q$2-1,FALSE)+VLOOKUP($R76,Data!$B$4:$X$2000,Data!$O$2-1,FALSE))</f>
        <v>21934.42</v>
      </c>
      <c r="L76" s="10">
        <f t="shared" si="2"/>
        <v>13136.580000000002</v>
      </c>
      <c r="M76" s="6">
        <f t="shared" si="3"/>
        <v>0.62539999999999996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88</v>
      </c>
      <c r="B77" t="str">
        <f>IF(R77="","",VLOOKUP($R77,Data!$B$4:$X$2000,Data!$E$2-1,FALSE))</f>
        <v>A</v>
      </c>
      <c r="C77" t="str">
        <f>IF(R77="","",VLOOKUP($R77,Data!$B$4:$X$2000,Data!$F$2-1,FALSE))</f>
        <v>GENERAL FUND</v>
      </c>
      <c r="D77" t="str">
        <f>IF(R77="","",VLOOKUP($R77,Data!$B$4:$X$2000,Data!$G$2-1,FALSE))</f>
        <v>6010</v>
      </c>
      <c r="E77" t="str">
        <f>IF(R77="","",VLOOKUP($R77,Data!$B$4:$X$2000,Data!$H$2-1,FALSE))</f>
        <v>SOCIAL SERVICES ADMIN</v>
      </c>
      <c r="F77" t="str">
        <f>IF(R77="","",VLOOKUP($R77,Data!$B$4:$X$2000,Data!$I$2-1,FALSE))</f>
        <v>4000</v>
      </c>
      <c r="G77" t="str">
        <f>IF(R77="","",VLOOKUP($R77,Data!$B$4:$X$2000,Data!$J$2-1,FALSE))</f>
        <v>CONTRACTUAL EXPENSES</v>
      </c>
      <c r="H77" t="str">
        <f>IF(R77="","",VLOOKUP($R77,Data!$B$4:$X$2000,Data!$K$2-1,FALSE))</f>
        <v>4207</v>
      </c>
      <c r="I77" t="str">
        <f>IF(R77="","",VLOOKUP($R77,Data!$B$4:$X$2000,Data!$L$2-1,FALSE))</f>
        <v>DATA PROCESSING FEES</v>
      </c>
      <c r="J77" s="10">
        <f>IF(R77="","",VLOOKUP($R77,Data!$B$4:$X$2000,Data!$N$2-1,FALSE))</f>
        <v>20000</v>
      </c>
      <c r="K77" s="10">
        <f>IF(R77="","",VLOOKUP($R77,Data!$B$4:$X$2000,Data!$Q$2-1,FALSE)+VLOOKUP($R77,Data!$B$4:$X$2000,Data!$O$2-1,FALSE))</f>
        <v>9900.31</v>
      </c>
      <c r="L77" s="10">
        <f t="shared" si="2"/>
        <v>10099.69</v>
      </c>
      <c r="M77" s="6">
        <f t="shared" si="3"/>
        <v>0.495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51</v>
      </c>
      <c r="B78" t="str">
        <f>IF(R78="","",VLOOKUP($R78,Data!$B$4:$X$2000,Data!$E$2-1,FALSE))</f>
        <v>A</v>
      </c>
      <c r="C78" t="str">
        <f>IF(R78="","",VLOOKUP($R78,Data!$B$4:$X$2000,Data!$F$2-1,FALSE))</f>
        <v>GENERAL FUND</v>
      </c>
      <c r="D78" t="str">
        <f>IF(R78="","",VLOOKUP($R78,Data!$B$4:$X$2000,Data!$G$2-1,FALSE))</f>
        <v>6010</v>
      </c>
      <c r="E78" t="str">
        <f>IF(R78="","",VLOOKUP($R78,Data!$B$4:$X$2000,Data!$H$2-1,FALSE))</f>
        <v>SOCIAL SERVICES ADMIN</v>
      </c>
      <c r="F78" t="str">
        <f>IF(R78="","",VLOOKUP($R78,Data!$B$4:$X$2000,Data!$I$2-1,FALSE))</f>
        <v>4000</v>
      </c>
      <c r="G78" t="str">
        <f>IF(R78="","",VLOOKUP($R78,Data!$B$4:$X$2000,Data!$J$2-1,FALSE))</f>
        <v>CONTRACTUAL EXPENSES</v>
      </c>
      <c r="H78" t="str">
        <f>IF(R78="","",VLOOKUP($R78,Data!$B$4:$X$2000,Data!$K$2-1,FALSE))</f>
        <v>4280</v>
      </c>
      <c r="I78" t="str">
        <f>IF(R78="","",VLOOKUP($R78,Data!$B$4:$X$2000,Data!$L$2-1,FALSE))</f>
        <v>CHILD ABUSE TEAM</v>
      </c>
      <c r="J78" s="10">
        <f>IF(R78="","",VLOOKUP($R78,Data!$B$4:$X$2000,Data!$N$2-1,FALSE))</f>
        <v>132000</v>
      </c>
      <c r="K78" s="10">
        <f>IF(R78="","",VLOOKUP($R78,Data!$B$4:$X$2000,Data!$Q$2-1,FALSE)+VLOOKUP($R78,Data!$B$4:$X$2000,Data!$O$2-1,FALSE))</f>
        <v>114259.93</v>
      </c>
      <c r="L78" s="10">
        <f t="shared" si="2"/>
        <v>17740.070000000007</v>
      </c>
      <c r="M78" s="6">
        <f t="shared" si="3"/>
        <v>0.86560000000000004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90</v>
      </c>
      <c r="B79" t="str">
        <f>IF(R79="","",VLOOKUP($R79,Data!$B$4:$X$2000,Data!$E$2-1,FALSE))</f>
        <v>A</v>
      </c>
      <c r="C79" t="str">
        <f>IF(R79="","",VLOOKUP($R79,Data!$B$4:$X$2000,Data!$F$2-1,FALSE))</f>
        <v>GENERAL FUND</v>
      </c>
      <c r="D79" t="str">
        <f>IF(R79="","",VLOOKUP($R79,Data!$B$4:$X$2000,Data!$G$2-1,FALSE))</f>
        <v>6010</v>
      </c>
      <c r="E79" t="str">
        <f>IF(R79="","",VLOOKUP($R79,Data!$B$4:$X$2000,Data!$H$2-1,FALSE))</f>
        <v>SOCIAL SERVICES ADMIN</v>
      </c>
      <c r="F79" t="str">
        <f>IF(R79="","",VLOOKUP($R79,Data!$B$4:$X$2000,Data!$I$2-1,FALSE))</f>
        <v>4000</v>
      </c>
      <c r="G79" t="str">
        <f>IF(R79="","",VLOOKUP($R79,Data!$B$4:$X$2000,Data!$J$2-1,FALSE))</f>
        <v>CONTRACTUAL EXPENSES</v>
      </c>
      <c r="H79" t="str">
        <f>IF(R79="","",VLOOKUP($R79,Data!$B$4:$X$2000,Data!$K$2-1,FALSE))</f>
        <v>4615</v>
      </c>
      <c r="I79" t="str">
        <f>IF(R79="","",VLOOKUP($R79,Data!$B$4:$X$2000,Data!$L$2-1,FALSE))</f>
        <v>FLEXIBLE FAMILY FUND SERVICE</v>
      </c>
      <c r="J79" s="10">
        <f>IF(R79="","",VLOOKUP($R79,Data!$B$4:$X$2000,Data!$N$2-1,FALSE))</f>
        <v>258000</v>
      </c>
      <c r="K79" s="10">
        <f>IF(R79="","",VLOOKUP($R79,Data!$B$4:$X$2000,Data!$Q$2-1,FALSE)+VLOOKUP($R79,Data!$B$4:$X$2000,Data!$O$2-1,FALSE))</f>
        <v>271180.79999999999</v>
      </c>
      <c r="L79" s="10">
        <f t="shared" si="2"/>
        <v>-13180.799999999988</v>
      </c>
      <c r="M79" s="6">
        <f t="shared" si="3"/>
        <v>1.0510999999999999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65</v>
      </c>
      <c r="B80" t="str">
        <f>IF(R80="","",VLOOKUP($R80,Data!$B$4:$X$2000,Data!$E$2-1,FALSE))</f>
        <v>A</v>
      </c>
      <c r="C80" t="str">
        <f>IF(R80="","",VLOOKUP($R80,Data!$B$4:$X$2000,Data!$F$2-1,FALSE))</f>
        <v>GENERAL FUND</v>
      </c>
      <c r="D80" t="str">
        <f>IF(R80="","",VLOOKUP($R80,Data!$B$4:$X$2000,Data!$G$2-1,FALSE))</f>
        <v>6010</v>
      </c>
      <c r="E80" t="str">
        <f>IF(R80="","",VLOOKUP($R80,Data!$B$4:$X$2000,Data!$H$2-1,FALSE))</f>
        <v>SOCIAL SERVICES ADMIN</v>
      </c>
      <c r="F80" t="str">
        <f>IF(R80="","",VLOOKUP($R80,Data!$B$4:$X$2000,Data!$I$2-1,FALSE))</f>
        <v>4000</v>
      </c>
      <c r="G80" t="str">
        <f>IF(R80="","",VLOOKUP($R80,Data!$B$4:$X$2000,Data!$J$2-1,FALSE))</f>
        <v>CONTRACTUAL EXPENSES</v>
      </c>
      <c r="H80" t="str">
        <f>IF(R80="","",VLOOKUP($R80,Data!$B$4:$X$2000,Data!$K$2-1,FALSE))</f>
        <v>4678</v>
      </c>
      <c r="I80" t="str">
        <f>IF(R80="","",VLOOKUP($R80,Data!$B$4:$X$2000,Data!$L$2-1,FALSE))</f>
        <v>STATE DSS FEES</v>
      </c>
      <c r="J80" s="10">
        <f>IF(R80="","",VLOOKUP($R80,Data!$B$4:$X$2000,Data!$N$2-1,FALSE))</f>
        <v>30000</v>
      </c>
      <c r="K80" s="10">
        <f>IF(R80="","",VLOOKUP($R80,Data!$B$4:$X$2000,Data!$Q$2-1,FALSE)+VLOOKUP($R80,Data!$B$4:$X$2000,Data!$O$2-1,FALSE))</f>
        <v>16774.88</v>
      </c>
      <c r="L80" s="10">
        <f t="shared" si="2"/>
        <v>13225.119999999999</v>
      </c>
      <c r="M80" s="6">
        <f t="shared" si="3"/>
        <v>0.55920000000000003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11</v>
      </c>
      <c r="B81" t="str">
        <f>IF(R81="","",VLOOKUP($R81,Data!$B$4:$X$2000,Data!$E$2-1,FALSE))</f>
        <v>A</v>
      </c>
      <c r="C81" t="str">
        <f>IF(R81="","",VLOOKUP($R81,Data!$B$4:$X$2000,Data!$F$2-1,FALSE))</f>
        <v>GENERAL FUND</v>
      </c>
      <c r="D81" t="str">
        <f>IF(R81="","",VLOOKUP($R81,Data!$B$4:$X$2000,Data!$G$2-1,FALSE))</f>
        <v>6055</v>
      </c>
      <c r="E81" t="str">
        <f>IF(R81="","",VLOOKUP($R81,Data!$B$4:$X$2000,Data!$H$2-1,FALSE))</f>
        <v>DAY CARE</v>
      </c>
      <c r="F81" t="str">
        <f>IF(R81="","",VLOOKUP($R81,Data!$B$4:$X$2000,Data!$I$2-1,FALSE))</f>
        <v>4000</v>
      </c>
      <c r="G81" t="str">
        <f>IF(R81="","",VLOOKUP($R81,Data!$B$4:$X$2000,Data!$J$2-1,FALSE))</f>
        <v>CONTRACTUAL EXPENSES</v>
      </c>
      <c r="H81" t="str">
        <f>IF(R81="","",VLOOKUP($R81,Data!$B$4:$X$2000,Data!$K$2-1,FALSE))</f>
        <v>4615</v>
      </c>
      <c r="I81" t="str">
        <f>IF(R81="","",VLOOKUP($R81,Data!$B$4:$X$2000,Data!$L$2-1,FALSE))</f>
        <v>DAY CARE</v>
      </c>
      <c r="J81" s="10">
        <f>IF(R81="","",VLOOKUP($R81,Data!$B$4:$X$2000,Data!$N$2-1,FALSE))</f>
        <v>400000</v>
      </c>
      <c r="K81" s="10">
        <f>IF(R81="","",VLOOKUP($R81,Data!$B$4:$X$2000,Data!$Q$2-1,FALSE)+VLOOKUP($R81,Data!$B$4:$X$2000,Data!$O$2-1,FALSE))</f>
        <v>254501.64</v>
      </c>
      <c r="L81" s="10">
        <f t="shared" si="2"/>
        <v>145498.35999999999</v>
      </c>
      <c r="M81" s="6">
        <f t="shared" si="3"/>
        <v>0.63629999999999998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53</v>
      </c>
      <c r="B82" t="str">
        <f>IF(R82="","",VLOOKUP($R82,Data!$B$4:$X$2000,Data!$E$2-1,FALSE))</f>
        <v>A</v>
      </c>
      <c r="C82" t="str">
        <f>IF(R82="","",VLOOKUP($R82,Data!$B$4:$X$2000,Data!$F$2-1,FALSE))</f>
        <v>GENERAL FUND</v>
      </c>
      <c r="D82" t="str">
        <f>IF(R82="","",VLOOKUP($R82,Data!$B$4:$X$2000,Data!$G$2-1,FALSE))</f>
        <v>6070</v>
      </c>
      <c r="E82" t="str">
        <f>IF(R82="","",VLOOKUP($R82,Data!$B$4:$X$2000,Data!$H$2-1,FALSE))</f>
        <v>SERVICES FOR RECIPIENTS</v>
      </c>
      <c r="F82" t="str">
        <f>IF(R82="","",VLOOKUP($R82,Data!$B$4:$X$2000,Data!$I$2-1,FALSE))</f>
        <v>4000</v>
      </c>
      <c r="G82" t="str">
        <f>IF(R82="","",VLOOKUP($R82,Data!$B$4:$X$2000,Data!$J$2-1,FALSE))</f>
        <v>CONTRACTUAL EXPENSES</v>
      </c>
      <c r="H82" t="str">
        <f>IF(R82="","",VLOOKUP($R82,Data!$B$4:$X$2000,Data!$K$2-1,FALSE))</f>
        <v>4274</v>
      </c>
      <c r="I82" t="str">
        <f>IF(R82="","",VLOOKUP($R82,Data!$B$4:$X$2000,Data!$L$2-1,FALSE))</f>
        <v>PARENT AIDE</v>
      </c>
      <c r="J82" s="10">
        <f>IF(R82="","",VLOOKUP($R82,Data!$B$4:$X$2000,Data!$N$2-1,FALSE))</f>
        <v>118325</v>
      </c>
      <c r="K82" s="10">
        <f>IF(R82="","",VLOOKUP($R82,Data!$B$4:$X$2000,Data!$Q$2-1,FALSE)+VLOOKUP($R82,Data!$B$4:$X$2000,Data!$O$2-1,FALSE))</f>
        <v>100874.05</v>
      </c>
      <c r="L82" s="10">
        <f t="shared" si="2"/>
        <v>17450.949999999997</v>
      </c>
      <c r="M82" s="6">
        <f t="shared" si="3"/>
        <v>0.85250000000000004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43</v>
      </c>
      <c r="B83" t="str">
        <f>IF(R83="","",VLOOKUP($R83,Data!$B$4:$X$2000,Data!$E$2-1,FALSE))</f>
        <v>A</v>
      </c>
      <c r="C83" t="str">
        <f>IF(R83="","",VLOOKUP($R83,Data!$B$4:$X$2000,Data!$F$2-1,FALSE))</f>
        <v>GENERAL FUND</v>
      </c>
      <c r="D83" t="str">
        <f>IF(R83="","",VLOOKUP($R83,Data!$B$4:$X$2000,Data!$G$2-1,FALSE))</f>
        <v>6070</v>
      </c>
      <c r="E83" t="str">
        <f>IF(R83="","",VLOOKUP($R83,Data!$B$4:$X$2000,Data!$H$2-1,FALSE))</f>
        <v>SERVICES FOR RECIPIENTS</v>
      </c>
      <c r="F83" t="str">
        <f>IF(R83="","",VLOOKUP($R83,Data!$B$4:$X$2000,Data!$I$2-1,FALSE))</f>
        <v>4000</v>
      </c>
      <c r="G83" t="str">
        <f>IF(R83="","",VLOOKUP($R83,Data!$B$4:$X$2000,Data!$J$2-1,FALSE))</f>
        <v>CONTRACTUAL EXPENSES</v>
      </c>
      <c r="H83" t="str">
        <f>IF(R83="","",VLOOKUP($R83,Data!$B$4:$X$2000,Data!$K$2-1,FALSE))</f>
        <v>4600</v>
      </c>
      <c r="I83" t="str">
        <f>IF(R83="","",VLOOKUP($R83,Data!$B$4:$X$2000,Data!$L$2-1,FALSE))</f>
        <v>MISC PREVENTIVE SERVICES</v>
      </c>
      <c r="J83" s="10">
        <f>IF(R83="","",VLOOKUP($R83,Data!$B$4:$X$2000,Data!$N$2-1,FALSE))</f>
        <v>519945</v>
      </c>
      <c r="K83" s="10">
        <f>IF(R83="","",VLOOKUP($R83,Data!$B$4:$X$2000,Data!$Q$2-1,FALSE)+VLOOKUP($R83,Data!$B$4:$X$2000,Data!$O$2-1,FALSE))</f>
        <v>497253.1</v>
      </c>
      <c r="L83" s="10">
        <f t="shared" si="2"/>
        <v>22691.900000000023</v>
      </c>
      <c r="M83" s="6">
        <f t="shared" si="3"/>
        <v>0.95640000000000003</v>
      </c>
      <c r="R83">
        <f>IF((MAX($R$4:R82)+1)&gt;Data!$B$1,"",MAX($R$4:R82)+1)</f>
        <v>79</v>
      </c>
    </row>
    <row r="84" spans="1:18" x14ac:dyDescent="0.2">
      <c r="A84" s="11">
        <f>IF(L84="","",RANK(L84,$L$5:$L$500)+COUNTIF($L$3:L83,L84))</f>
        <v>70</v>
      </c>
      <c r="B84" t="str">
        <f>IF(R84="","",VLOOKUP($R84,Data!$B$4:$X$2000,Data!$E$2-1,FALSE))</f>
        <v>A</v>
      </c>
      <c r="C84" t="str">
        <f>IF(R84="","",VLOOKUP($R84,Data!$B$4:$X$2000,Data!$F$2-1,FALSE))</f>
        <v>GENERAL FUND</v>
      </c>
      <c r="D84" t="str">
        <f>IF(R84="","",VLOOKUP($R84,Data!$B$4:$X$2000,Data!$G$2-1,FALSE))</f>
        <v>6070</v>
      </c>
      <c r="E84" t="str">
        <f>IF(R84="","",VLOOKUP($R84,Data!$B$4:$X$2000,Data!$H$2-1,FALSE))</f>
        <v>SERVICES FOR RECIPIENTS</v>
      </c>
      <c r="F84" t="str">
        <f>IF(R84="","",VLOOKUP($R84,Data!$B$4:$X$2000,Data!$I$2-1,FALSE))</f>
        <v>4000</v>
      </c>
      <c r="G84" t="str">
        <f>IF(R84="","",VLOOKUP($R84,Data!$B$4:$X$2000,Data!$J$2-1,FALSE))</f>
        <v>CONTRACTUAL EXPENSES</v>
      </c>
      <c r="H84" t="str">
        <f>IF(R84="","",VLOOKUP($R84,Data!$B$4:$X$2000,Data!$K$2-1,FALSE))</f>
        <v>4610</v>
      </c>
      <c r="I84" t="str">
        <f>IF(R84="","",VLOOKUP($R84,Data!$B$4:$X$2000,Data!$L$2-1,FALSE))</f>
        <v>TURN ABOUT PROGRAM</v>
      </c>
      <c r="J84" s="10">
        <f>IF(R84="","",VLOOKUP($R84,Data!$B$4:$X$2000,Data!$N$2-1,FALSE))</f>
        <v>114996</v>
      </c>
      <c r="K84" s="10">
        <f>IF(R84="","",VLOOKUP($R84,Data!$B$4:$X$2000,Data!$Q$2-1,FALSE)+VLOOKUP($R84,Data!$B$4:$X$2000,Data!$O$2-1,FALSE))</f>
        <v>102490.98</v>
      </c>
      <c r="L84" s="10">
        <f t="shared" si="2"/>
        <v>12505.020000000004</v>
      </c>
      <c r="M84" s="6">
        <f t="shared" si="3"/>
        <v>0.89129999999999998</v>
      </c>
      <c r="R84">
        <f>IF((MAX($R$4:R83)+1)&gt;Data!$B$1,"",MAX($R$4:R83)+1)</f>
        <v>80</v>
      </c>
    </row>
    <row r="85" spans="1:18" x14ac:dyDescent="0.2">
      <c r="A85" s="11">
        <f>IF(L85="","",RANK(L85,$L$5:$L$500)+COUNTIF($L$3:L84,L85))</f>
        <v>77</v>
      </c>
      <c r="B85" t="str">
        <f>IF(R85="","",VLOOKUP($R85,Data!$B$4:$X$2000,Data!$E$2-1,FALSE))</f>
        <v>A</v>
      </c>
      <c r="C85" t="str">
        <f>IF(R85="","",VLOOKUP($R85,Data!$B$4:$X$2000,Data!$F$2-1,FALSE))</f>
        <v>GENERAL FUND</v>
      </c>
      <c r="D85" t="str">
        <f>IF(R85="","",VLOOKUP($R85,Data!$B$4:$X$2000,Data!$G$2-1,FALSE))</f>
        <v>6070</v>
      </c>
      <c r="E85" t="str">
        <f>IF(R85="","",VLOOKUP($R85,Data!$B$4:$X$2000,Data!$H$2-1,FALSE))</f>
        <v>SERVICES FOR RECIPIENTS</v>
      </c>
      <c r="F85" t="str">
        <f>IF(R85="","",VLOOKUP($R85,Data!$B$4:$X$2000,Data!$I$2-1,FALSE))</f>
        <v>4000</v>
      </c>
      <c r="G85" t="str">
        <f>IF(R85="","",VLOOKUP($R85,Data!$B$4:$X$2000,Data!$J$2-1,FALSE))</f>
        <v>CONTRACTUAL EXPENSES</v>
      </c>
      <c r="H85" t="str">
        <f>IF(R85="","",VLOOKUP($R85,Data!$B$4:$X$2000,Data!$K$2-1,FALSE))</f>
        <v>4670</v>
      </c>
      <c r="I85" t="str">
        <f>IF(R85="","",VLOOKUP($R85,Data!$B$4:$X$2000,Data!$L$2-1,FALSE))</f>
        <v>CLINICAL PSYCHOLOGIST</v>
      </c>
      <c r="J85" s="10">
        <f>IF(R85="","",VLOOKUP($R85,Data!$B$4:$X$2000,Data!$N$2-1,FALSE))</f>
        <v>80000</v>
      </c>
      <c r="K85" s="10">
        <f>IF(R85="","",VLOOKUP($R85,Data!$B$4:$X$2000,Data!$Q$2-1,FALSE)+VLOOKUP($R85,Data!$B$4:$X$2000,Data!$O$2-1,FALSE))</f>
        <v>68372.2</v>
      </c>
      <c r="L85" s="10">
        <f t="shared" si="2"/>
        <v>11627.800000000003</v>
      </c>
      <c r="M85" s="6">
        <f t="shared" si="3"/>
        <v>0.85470000000000002</v>
      </c>
      <c r="R85">
        <f>IF((MAX($R$4:R84)+1)&gt;Data!$B$1,"",MAX($R$4:R84)+1)</f>
        <v>81</v>
      </c>
    </row>
    <row r="86" spans="1:18" x14ac:dyDescent="0.2">
      <c r="A86" s="11">
        <f>IF(L86="","",RANK(L86,$L$5:$L$500)+COUNTIF($L$3:L85,L86))</f>
        <v>94</v>
      </c>
      <c r="B86" t="str">
        <f>IF(R86="","",VLOOKUP($R86,Data!$B$4:$X$2000,Data!$E$2-1,FALSE))</f>
        <v>A</v>
      </c>
      <c r="C86" t="str">
        <f>IF(R86="","",VLOOKUP($R86,Data!$B$4:$X$2000,Data!$F$2-1,FALSE))</f>
        <v>GENERAL FUND</v>
      </c>
      <c r="D86" t="str">
        <f>IF(R86="","",VLOOKUP($R86,Data!$B$4:$X$2000,Data!$G$2-1,FALSE))</f>
        <v>6109</v>
      </c>
      <c r="E86" t="str">
        <f>IF(R86="","",VLOOKUP($R86,Data!$B$4:$X$2000,Data!$H$2-1,FALSE))</f>
        <v>TEMP ASSISTANCE NEEDY FAMILY</v>
      </c>
      <c r="F86" t="str">
        <f>IF(R86="","",VLOOKUP($R86,Data!$B$4:$X$2000,Data!$I$2-1,FALSE))</f>
        <v>4000</v>
      </c>
      <c r="G86" t="str">
        <f>IF(R86="","",VLOOKUP($R86,Data!$B$4:$X$2000,Data!$J$2-1,FALSE))</f>
        <v>CONTRACTUAL EXPENSES</v>
      </c>
      <c r="H86" t="str">
        <f>IF(R86="","",VLOOKUP($R86,Data!$B$4:$X$2000,Data!$K$2-1,FALSE))</f>
        <v>4640</v>
      </c>
      <c r="I86" t="str">
        <f>IF(R86="","",VLOOKUP($R86,Data!$B$4:$X$2000,Data!$L$2-1,FALSE))</f>
        <v>FAMILY ASSISTANCE</v>
      </c>
      <c r="J86" s="10">
        <f>IF(R86="","",VLOOKUP($R86,Data!$B$4:$X$2000,Data!$N$2-1,FALSE))</f>
        <v>2700000</v>
      </c>
      <c r="K86" s="10">
        <f>IF(R86="","",VLOOKUP($R86,Data!$B$4:$X$2000,Data!$Q$2-1,FALSE)+VLOOKUP($R86,Data!$B$4:$X$2000,Data!$O$2-1,FALSE))</f>
        <v>2720306.11</v>
      </c>
      <c r="L86" s="10">
        <f t="shared" si="2"/>
        <v>-20306.10999999987</v>
      </c>
      <c r="M86" s="6">
        <f t="shared" si="3"/>
        <v>1.0075000000000001</v>
      </c>
      <c r="R86">
        <f>IF((MAX($R$4:R85)+1)&gt;Data!$B$1,"",MAX($R$4:R85)+1)</f>
        <v>82</v>
      </c>
    </row>
    <row r="87" spans="1:18" x14ac:dyDescent="0.2">
      <c r="A87" s="11">
        <f>IF(L87="","",RANK(L87,$L$5:$L$500)+COUNTIF($L$3:L86,L87))</f>
        <v>30</v>
      </c>
      <c r="B87" t="str">
        <f>IF(R87="","",VLOOKUP($R87,Data!$B$4:$X$2000,Data!$E$2-1,FALSE))</f>
        <v>A</v>
      </c>
      <c r="C87" t="str">
        <f>IF(R87="","",VLOOKUP($R87,Data!$B$4:$X$2000,Data!$F$2-1,FALSE))</f>
        <v>GENERAL FUND</v>
      </c>
      <c r="D87" t="str">
        <f>IF(R87="","",VLOOKUP($R87,Data!$B$4:$X$2000,Data!$G$2-1,FALSE))</f>
        <v>6119</v>
      </c>
      <c r="E87" t="str">
        <f>IF(R87="","",VLOOKUP($R87,Data!$B$4:$X$2000,Data!$H$2-1,FALSE))</f>
        <v>FOSTER CARE - RM &amp; BOARD</v>
      </c>
      <c r="F87" t="str">
        <f>IF(R87="","",VLOOKUP($R87,Data!$B$4:$X$2000,Data!$I$2-1,FALSE))</f>
        <v>4000</v>
      </c>
      <c r="G87" t="str">
        <f>IF(R87="","",VLOOKUP($R87,Data!$B$4:$X$2000,Data!$J$2-1,FALSE))</f>
        <v>CONTRACTUAL EXPENSES</v>
      </c>
      <c r="H87" t="str">
        <f>IF(R87="","",VLOOKUP($R87,Data!$B$4:$X$2000,Data!$K$2-1,FALSE))</f>
        <v>4527</v>
      </c>
      <c r="I87" t="str">
        <f>IF(R87="","",VLOOKUP($R87,Data!$B$4:$X$2000,Data!$L$2-1,FALSE))</f>
        <v>INSTITUTIONAL PLACEMENT</v>
      </c>
      <c r="J87" s="10">
        <f>IF(R87="","",VLOOKUP($R87,Data!$B$4:$X$2000,Data!$N$2-1,FALSE))</f>
        <v>862545</v>
      </c>
      <c r="K87" s="10">
        <f>IF(R87="","",VLOOKUP($R87,Data!$B$4:$X$2000,Data!$Q$2-1,FALSE)+VLOOKUP($R87,Data!$B$4:$X$2000,Data!$O$2-1,FALSE))</f>
        <v>821892.57</v>
      </c>
      <c r="L87" s="10">
        <f t="shared" si="2"/>
        <v>40652.430000000051</v>
      </c>
      <c r="M87" s="6">
        <f t="shared" si="3"/>
        <v>0.95289999999999997</v>
      </c>
      <c r="R87">
        <f>IF((MAX($R$4:R86)+1)&gt;Data!$B$1,"",MAX($R$4:R86)+1)</f>
        <v>83</v>
      </c>
    </row>
    <row r="88" spans="1:18" x14ac:dyDescent="0.2">
      <c r="A88" s="11">
        <f>IF(L88="","",RANK(L88,$L$5:$L$500)+COUNTIF($L$3:L87,L88))</f>
        <v>23</v>
      </c>
      <c r="B88" t="str">
        <f>IF(R88="","",VLOOKUP($R88,Data!$B$4:$X$2000,Data!$E$2-1,FALSE))</f>
        <v>A</v>
      </c>
      <c r="C88" t="str">
        <f>IF(R88="","",VLOOKUP($R88,Data!$B$4:$X$2000,Data!$F$2-1,FALSE))</f>
        <v>GENERAL FUND</v>
      </c>
      <c r="D88" t="str">
        <f>IF(R88="","",VLOOKUP($R88,Data!$B$4:$X$2000,Data!$G$2-1,FALSE))</f>
        <v>6119</v>
      </c>
      <c r="E88" t="str">
        <f>IF(R88="","",VLOOKUP($R88,Data!$B$4:$X$2000,Data!$H$2-1,FALSE))</f>
        <v>FOSTER CARE - RM &amp; BOARD</v>
      </c>
      <c r="F88" t="str">
        <f>IF(R88="","",VLOOKUP($R88,Data!$B$4:$X$2000,Data!$I$2-1,FALSE))</f>
        <v>4000</v>
      </c>
      <c r="G88" t="str">
        <f>IF(R88="","",VLOOKUP($R88,Data!$B$4:$X$2000,Data!$J$2-1,FALSE))</f>
        <v>CONTRACTUAL EXPENSES</v>
      </c>
      <c r="H88" t="str">
        <f>IF(R88="","",VLOOKUP($R88,Data!$B$4:$X$2000,Data!$K$2-1,FALSE))</f>
        <v>4529</v>
      </c>
      <c r="I88" t="str">
        <f>IF(R88="","",VLOOKUP($R88,Data!$B$4:$X$2000,Data!$L$2-1,FALSE))</f>
        <v>CSE INSTITUION PLACEMT</v>
      </c>
      <c r="J88" s="10">
        <f>IF(R88="","",VLOOKUP($R88,Data!$B$4:$X$2000,Data!$N$2-1,FALSE))</f>
        <v>50000</v>
      </c>
      <c r="K88" s="10">
        <f>IF(R88="","",VLOOKUP($R88,Data!$B$4:$X$2000,Data!$Q$2-1,FALSE)+VLOOKUP($R88,Data!$B$4:$X$2000,Data!$O$2-1,FALSE))</f>
        <v>0</v>
      </c>
      <c r="L88" s="10">
        <f t="shared" si="2"/>
        <v>50000</v>
      </c>
      <c r="M88" s="6">
        <f t="shared" si="3"/>
        <v>0</v>
      </c>
      <c r="R88">
        <f>IF((MAX($R$4:R87)+1)&gt;Data!$B$1,"",MAX($R$4:R87)+1)</f>
        <v>84</v>
      </c>
    </row>
    <row r="89" spans="1:18" x14ac:dyDescent="0.2">
      <c r="A89" s="11">
        <f>IF(L89="","",RANK(L89,$L$5:$L$500)+COUNTIF($L$3:L88,L89))</f>
        <v>12</v>
      </c>
      <c r="B89" t="str">
        <f>IF(R89="","",VLOOKUP($R89,Data!$B$4:$X$2000,Data!$E$2-1,FALSE))</f>
        <v>A</v>
      </c>
      <c r="C89" t="str">
        <f>IF(R89="","",VLOOKUP($R89,Data!$B$4:$X$2000,Data!$F$2-1,FALSE))</f>
        <v>GENERAL FUND</v>
      </c>
      <c r="D89" t="str">
        <f>IF(R89="","",VLOOKUP($R89,Data!$B$4:$X$2000,Data!$G$2-1,FALSE))</f>
        <v>6129</v>
      </c>
      <c r="E89" t="str">
        <f>IF(R89="","",VLOOKUP($R89,Data!$B$4:$X$2000,Data!$H$2-1,FALSE))</f>
        <v>STATE TRAINING SCHOOL</v>
      </c>
      <c r="F89" t="str">
        <f>IF(R89="","",VLOOKUP($R89,Data!$B$4:$X$2000,Data!$I$2-1,FALSE))</f>
        <v>4000</v>
      </c>
      <c r="G89" t="str">
        <f>IF(R89="","",VLOOKUP($R89,Data!$B$4:$X$2000,Data!$J$2-1,FALSE))</f>
        <v>CONTRACTUAL EXPENSES</v>
      </c>
      <c r="H89" t="str">
        <f>IF(R89="","",VLOOKUP($R89,Data!$B$4:$X$2000,Data!$K$2-1,FALSE))</f>
        <v>4644</v>
      </c>
      <c r="I89" t="str">
        <f>IF(R89="","",VLOOKUP($R89,Data!$B$4:$X$2000,Data!$L$2-1,FALSE))</f>
        <v>STATE TRAINING SCHOOL</v>
      </c>
      <c r="J89" s="10">
        <f>IF(R89="","",VLOOKUP($R89,Data!$B$4:$X$2000,Data!$N$2-1,FALSE))</f>
        <v>200000</v>
      </c>
      <c r="K89" s="10">
        <f>IF(R89="","",VLOOKUP($R89,Data!$B$4:$X$2000,Data!$Q$2-1,FALSE)+VLOOKUP($R89,Data!$B$4:$X$2000,Data!$O$2-1,FALSE))</f>
        <v>54970.94</v>
      </c>
      <c r="L89" s="10">
        <f t="shared" si="2"/>
        <v>145029.06</v>
      </c>
      <c r="M89" s="6">
        <f t="shared" si="3"/>
        <v>0.27489999999999998</v>
      </c>
      <c r="R89">
        <f>IF((MAX($R$4:R88)+1)&gt;Data!$B$1,"",MAX($R$4:R88)+1)</f>
        <v>85</v>
      </c>
    </row>
    <row r="90" spans="1:18" x14ac:dyDescent="0.2">
      <c r="A90" s="11">
        <f>IF(L90="","",RANK(L90,$L$5:$L$500)+COUNTIF($L$3:L89,L90))</f>
        <v>10</v>
      </c>
      <c r="B90" t="str">
        <f>IF(R90="","",VLOOKUP($R90,Data!$B$4:$X$2000,Data!$E$2-1,FALSE))</f>
        <v>A</v>
      </c>
      <c r="C90" t="str">
        <f>IF(R90="","",VLOOKUP($R90,Data!$B$4:$X$2000,Data!$F$2-1,FALSE))</f>
        <v>GENERAL FUND</v>
      </c>
      <c r="D90" t="str">
        <f>IF(R90="","",VLOOKUP($R90,Data!$B$4:$X$2000,Data!$G$2-1,FALSE))</f>
        <v>6140</v>
      </c>
      <c r="E90" t="str">
        <f>IF(R90="","",VLOOKUP($R90,Data!$B$4:$X$2000,Data!$H$2-1,FALSE))</f>
        <v>SAFETY NET PROGRAM</v>
      </c>
      <c r="F90" t="str">
        <f>IF(R90="","",VLOOKUP($R90,Data!$B$4:$X$2000,Data!$I$2-1,FALSE))</f>
        <v>4000</v>
      </c>
      <c r="G90" t="str">
        <f>IF(R90="","",VLOOKUP($R90,Data!$B$4:$X$2000,Data!$J$2-1,FALSE))</f>
        <v>CONTRACTUAL EXPENSES</v>
      </c>
      <c r="H90" t="str">
        <f>IF(R90="","",VLOOKUP($R90,Data!$B$4:$X$2000,Data!$K$2-1,FALSE))</f>
        <v>4646</v>
      </c>
      <c r="I90" t="str">
        <f>IF(R90="","",VLOOKUP($R90,Data!$B$4:$X$2000,Data!$L$2-1,FALSE))</f>
        <v>SAFETY NET PROGRAM</v>
      </c>
      <c r="J90" s="10">
        <f>IF(R90="","",VLOOKUP($R90,Data!$B$4:$X$2000,Data!$N$2-1,FALSE))</f>
        <v>750000</v>
      </c>
      <c r="K90" s="10">
        <f>IF(R90="","",VLOOKUP($R90,Data!$B$4:$X$2000,Data!$Q$2-1,FALSE)+VLOOKUP($R90,Data!$B$4:$X$2000,Data!$O$2-1,FALSE))</f>
        <v>581508.28</v>
      </c>
      <c r="L90" s="10">
        <f t="shared" si="2"/>
        <v>168491.71999999997</v>
      </c>
      <c r="M90" s="6">
        <f t="shared" si="3"/>
        <v>0.77529999999999999</v>
      </c>
      <c r="R90">
        <f>IF((MAX($R$4:R89)+1)&gt;Data!$B$1,"",MAX($R$4:R89)+1)</f>
        <v>86</v>
      </c>
    </row>
    <row r="91" spans="1:18" x14ac:dyDescent="0.2">
      <c r="A91" s="11">
        <f>IF(L91="","",RANK(L91,$L$5:$L$500)+COUNTIF($L$3:L90,L91))</f>
        <v>95</v>
      </c>
      <c r="B91" t="str">
        <f>IF(R91="","",VLOOKUP($R91,Data!$B$4:$X$2000,Data!$E$2-1,FALSE))</f>
        <v>A</v>
      </c>
      <c r="C91" t="str">
        <f>IF(R91="","",VLOOKUP($R91,Data!$B$4:$X$2000,Data!$F$2-1,FALSE))</f>
        <v>GENERAL FUND</v>
      </c>
      <c r="D91" t="str">
        <f>IF(R91="","",VLOOKUP($R91,Data!$B$4:$X$2000,Data!$G$2-1,FALSE))</f>
        <v>6142</v>
      </c>
      <c r="E91" t="str">
        <f>IF(R91="","",VLOOKUP($R91,Data!$B$4:$X$2000,Data!$H$2-1,FALSE))</f>
        <v>EMERGENCY ASSISTANCE-ADULTS</v>
      </c>
      <c r="F91" t="str">
        <f>IF(R91="","",VLOOKUP($R91,Data!$B$4:$X$2000,Data!$I$2-1,FALSE))</f>
        <v>4000</v>
      </c>
      <c r="G91" t="str">
        <f>IF(R91="","",VLOOKUP($R91,Data!$B$4:$X$2000,Data!$J$2-1,FALSE))</f>
        <v>CONTRACTUAL EXPENSES</v>
      </c>
      <c r="H91" t="str">
        <f>IF(R91="","",VLOOKUP($R91,Data!$B$4:$X$2000,Data!$K$2-1,FALSE))</f>
        <v>4639</v>
      </c>
      <c r="I91" t="str">
        <f>IF(R91="","",VLOOKUP($R91,Data!$B$4:$X$2000,Data!$L$2-1,FALSE))</f>
        <v>EMERGENCY ASSISTANCE</v>
      </c>
      <c r="J91" s="10">
        <f>IF(R91="","",VLOOKUP($R91,Data!$B$4:$X$2000,Data!$N$2-1,FALSE))</f>
        <v>106400</v>
      </c>
      <c r="K91" s="10">
        <f>IF(R91="","",VLOOKUP($R91,Data!$B$4:$X$2000,Data!$Q$2-1,FALSE)+VLOOKUP($R91,Data!$B$4:$X$2000,Data!$O$2-1,FALSE))</f>
        <v>126715.87</v>
      </c>
      <c r="L91" s="10">
        <f t="shared" si="2"/>
        <v>-20315.869999999995</v>
      </c>
      <c r="M91" s="6">
        <f t="shared" si="3"/>
        <v>1.1909000000000001</v>
      </c>
      <c r="R91">
        <f>IF((MAX($R$4:R90)+1)&gt;Data!$B$1,"",MAX($R$4:R90)+1)</f>
        <v>87</v>
      </c>
    </row>
    <row r="92" spans="1:18" x14ac:dyDescent="0.2">
      <c r="A92" s="11">
        <f>IF(L92="","",RANK(L92,$L$5:$L$500)+COUNTIF($L$3:L91,L92))</f>
        <v>17</v>
      </c>
      <c r="B92" t="str">
        <f>IF(R92="","",VLOOKUP($R92,Data!$B$4:$X$2000,Data!$E$2-1,FALSE))</f>
        <v>A</v>
      </c>
      <c r="C92" t="str">
        <f>IF(R92="","",VLOOKUP($R92,Data!$B$4:$X$2000,Data!$F$2-1,FALSE))</f>
        <v>GENERAL FUND</v>
      </c>
      <c r="D92" t="str">
        <f>IF(R92="","",VLOOKUP($R92,Data!$B$4:$X$2000,Data!$G$2-1,FALSE))</f>
        <v>8020</v>
      </c>
      <c r="E92" t="str">
        <f>IF(R92="","",VLOOKUP($R92,Data!$B$4:$X$2000,Data!$H$2-1,FALSE))</f>
        <v>PLANNING AND DEVELOPMENT</v>
      </c>
      <c r="F92" t="str">
        <f>IF(R92="","",VLOOKUP($R92,Data!$B$4:$X$2000,Data!$I$2-1,FALSE))</f>
        <v>4000</v>
      </c>
      <c r="G92" t="str">
        <f>IF(R92="","",VLOOKUP($R92,Data!$B$4:$X$2000,Data!$J$2-1,FALSE))</f>
        <v>CONTRACTUAL EXPENSES</v>
      </c>
      <c r="H92" t="str">
        <f>IF(R92="","",VLOOKUP($R92,Data!$B$4:$X$2000,Data!$K$2-1,FALSE))</f>
        <v>4233</v>
      </c>
      <c r="I92" t="str">
        <f>IF(R92="","",VLOOKUP($R92,Data!$B$4:$X$2000,Data!$L$2-1,FALSE))</f>
        <v>MULTI-USE TRAIL</v>
      </c>
      <c r="J92" s="10">
        <f>IF(R92="","",VLOOKUP($R92,Data!$B$4:$X$2000,Data!$N$2-1,FALSE))</f>
        <v>98200</v>
      </c>
      <c r="K92" s="10">
        <f>IF(R92="","",VLOOKUP($R92,Data!$B$4:$X$2000,Data!$Q$2-1,FALSE)+VLOOKUP($R92,Data!$B$4:$X$2000,Data!$O$2-1,FALSE))</f>
        <v>15745.63</v>
      </c>
      <c r="L92" s="10">
        <f t="shared" si="2"/>
        <v>82454.37</v>
      </c>
      <c r="M92" s="6">
        <f t="shared" si="3"/>
        <v>0.1603</v>
      </c>
      <c r="R92">
        <f>IF((MAX($R$4:R91)+1)&gt;Data!$B$1,"",MAX($R$4:R91)+1)</f>
        <v>88</v>
      </c>
    </row>
    <row r="93" spans="1:18" x14ac:dyDescent="0.2">
      <c r="A93" s="11">
        <f>IF(L93="","",RANK(L93,$L$5:$L$500)+COUNTIF($L$3:L92,L93))</f>
        <v>9</v>
      </c>
      <c r="B93" t="str">
        <f>IF(R93="","",VLOOKUP($R93,Data!$B$4:$X$2000,Data!$E$2-1,FALSE))</f>
        <v>A</v>
      </c>
      <c r="C93" t="str">
        <f>IF(R93="","",VLOOKUP($R93,Data!$B$4:$X$2000,Data!$F$2-1,FALSE))</f>
        <v>GENERAL FUND</v>
      </c>
      <c r="D93" t="str">
        <f>IF(R93="","",VLOOKUP($R93,Data!$B$4:$X$2000,Data!$G$2-1,FALSE))</f>
        <v>8020</v>
      </c>
      <c r="E93" t="str">
        <f>IF(R93="","",VLOOKUP($R93,Data!$B$4:$X$2000,Data!$H$2-1,FALSE))</f>
        <v>PLANNING AND DEVELOPMENT</v>
      </c>
      <c r="F93" t="str">
        <f>IF(R93="","",VLOOKUP($R93,Data!$B$4:$X$2000,Data!$I$2-1,FALSE))</f>
        <v>4000</v>
      </c>
      <c r="G93" t="str">
        <f>IF(R93="","",VLOOKUP($R93,Data!$B$4:$X$2000,Data!$J$2-1,FALSE))</f>
        <v>CONTRACTUAL EXPENSES</v>
      </c>
      <c r="H93" t="str">
        <f>IF(R93="","",VLOOKUP($R93,Data!$B$4:$X$2000,Data!$K$2-1,FALSE))</f>
        <v>4235</v>
      </c>
      <c r="I93" t="str">
        <f>IF(R93="","",VLOOKUP($R93,Data!$B$4:$X$2000,Data!$L$2-1,FALSE))</f>
        <v>MICRO-ENTERPRISE PROGRAM</v>
      </c>
      <c r="J93" s="10">
        <f>IF(R93="","",VLOOKUP($R93,Data!$B$4:$X$2000,Data!$N$2-1,FALSE))</f>
        <v>200000</v>
      </c>
      <c r="K93" s="10">
        <f>IF(R93="","",VLOOKUP($R93,Data!$B$4:$X$2000,Data!$Q$2-1,FALSE)+VLOOKUP($R93,Data!$B$4:$X$2000,Data!$O$2-1,FALSE))</f>
        <v>0</v>
      </c>
      <c r="L93" s="10">
        <f t="shared" si="2"/>
        <v>200000</v>
      </c>
      <c r="M93" s="6">
        <f t="shared" si="3"/>
        <v>0</v>
      </c>
      <c r="R93">
        <f>IF((MAX($R$4:R92)+1)&gt;Data!$B$1,"",MAX($R$4:R92)+1)</f>
        <v>89</v>
      </c>
    </row>
    <row r="94" spans="1:18" x14ac:dyDescent="0.2">
      <c r="A94" s="11">
        <f>IF(L94="","",RANK(L94,$L$5:$L$500)+COUNTIF($L$3:L93,L94))</f>
        <v>3</v>
      </c>
      <c r="B94" t="str">
        <f>IF(R94="","",VLOOKUP($R94,Data!$B$4:$X$2000,Data!$E$2-1,FALSE))</f>
        <v>A</v>
      </c>
      <c r="C94" t="str">
        <f>IF(R94="","",VLOOKUP($R94,Data!$B$4:$X$2000,Data!$F$2-1,FALSE))</f>
        <v>GENERAL FUND</v>
      </c>
      <c r="D94" t="str">
        <f>IF(R94="","",VLOOKUP($R94,Data!$B$4:$X$2000,Data!$G$2-1,FALSE))</f>
        <v>8020</v>
      </c>
      <c r="E94" t="str">
        <f>IF(R94="","",VLOOKUP($R94,Data!$B$4:$X$2000,Data!$H$2-1,FALSE))</f>
        <v>PLANNING AND DEVELOPMENT</v>
      </c>
      <c r="F94" t="str">
        <f>IF(R94="","",VLOOKUP($R94,Data!$B$4:$X$2000,Data!$I$2-1,FALSE))</f>
        <v>4000</v>
      </c>
      <c r="G94" t="str">
        <f>IF(R94="","",VLOOKUP($R94,Data!$B$4:$X$2000,Data!$J$2-1,FALSE))</f>
        <v>CONTRACTUAL EXPENSES</v>
      </c>
      <c r="H94" t="str">
        <f>IF(R94="","",VLOOKUP($R94,Data!$B$4:$X$2000,Data!$K$2-1,FALSE))</f>
        <v>4239</v>
      </c>
      <c r="I94" t="str">
        <f>IF(R94="","",VLOOKUP($R94,Data!$B$4:$X$2000,Data!$L$2-1,FALSE))</f>
        <v>HOUSING REHABILITATION GRANT</v>
      </c>
      <c r="J94" s="10">
        <f>IF(R94="","",VLOOKUP($R94,Data!$B$4:$X$2000,Data!$N$2-1,FALSE))</f>
        <v>400000</v>
      </c>
      <c r="K94" s="10">
        <f>IF(R94="","",VLOOKUP($R94,Data!$B$4:$X$2000,Data!$Q$2-1,FALSE)+VLOOKUP($R94,Data!$B$4:$X$2000,Data!$O$2-1,FALSE))</f>
        <v>0</v>
      </c>
      <c r="L94" s="10">
        <f t="shared" si="2"/>
        <v>400000</v>
      </c>
      <c r="M94" s="6">
        <f t="shared" si="3"/>
        <v>0</v>
      </c>
      <c r="R94">
        <f>IF((MAX($R$4:R93)+1)&gt;Data!$B$1,"",MAX($R$4:R93)+1)</f>
        <v>90</v>
      </c>
    </row>
    <row r="95" spans="1:18" x14ac:dyDescent="0.2">
      <c r="A95" s="11">
        <f>IF(L95="","",RANK(L95,$L$5:$L$500)+COUNTIF($L$3:L94,L95))</f>
        <v>61</v>
      </c>
      <c r="B95" t="str">
        <f>IF(R95="","",VLOOKUP($R95,Data!$B$4:$X$2000,Data!$E$2-1,FALSE))</f>
        <v>A</v>
      </c>
      <c r="C95" t="str">
        <f>IF(R95="","",VLOOKUP($R95,Data!$B$4:$X$2000,Data!$F$2-1,FALSE))</f>
        <v>GENERAL FUND</v>
      </c>
      <c r="D95" t="str">
        <f>IF(R95="","",VLOOKUP($R95,Data!$B$4:$X$2000,Data!$G$2-1,FALSE))</f>
        <v>8020</v>
      </c>
      <c r="E95" t="str">
        <f>IF(R95="","",VLOOKUP($R95,Data!$B$4:$X$2000,Data!$H$2-1,FALSE))</f>
        <v>PLANNING AND DEVELOPMENT</v>
      </c>
      <c r="F95" t="str">
        <f>IF(R95="","",VLOOKUP($R95,Data!$B$4:$X$2000,Data!$I$2-1,FALSE))</f>
        <v>4000</v>
      </c>
      <c r="G95" t="str">
        <f>IF(R95="","",VLOOKUP($R95,Data!$B$4:$X$2000,Data!$J$2-1,FALSE))</f>
        <v>CONTRACTUAL EXPENSES</v>
      </c>
      <c r="H95" t="str">
        <f>IF(R95="","",VLOOKUP($R95,Data!$B$4:$X$2000,Data!$K$2-1,FALSE))</f>
        <v>4242</v>
      </c>
      <c r="I95" t="str">
        <f>IF(R95="","",VLOOKUP($R95,Data!$B$4:$X$2000,Data!$L$2-1,FALSE))</f>
        <v>FLOOD REMEDIATION PROGRAM</v>
      </c>
      <c r="J95" s="10">
        <f>IF(R95="","",VLOOKUP($R95,Data!$B$4:$X$2000,Data!$N$2-1,FALSE))</f>
        <v>60000</v>
      </c>
      <c r="K95" s="10">
        <f>IF(R95="","",VLOOKUP($R95,Data!$B$4:$X$2000,Data!$Q$2-1,FALSE)+VLOOKUP($R95,Data!$B$4:$X$2000,Data!$O$2-1,FALSE))</f>
        <v>45232.85</v>
      </c>
      <c r="L95" s="10">
        <f t="shared" si="2"/>
        <v>14767.150000000001</v>
      </c>
      <c r="M95" s="6">
        <f t="shared" si="3"/>
        <v>0.75390000000000001</v>
      </c>
      <c r="R95">
        <f>IF((MAX($R$4:R94)+1)&gt;Data!$B$1,"",MAX($R$4:R94)+1)</f>
        <v>91</v>
      </c>
    </row>
    <row r="96" spans="1:18" x14ac:dyDescent="0.2">
      <c r="A96" s="11">
        <f>IF(L96="","",RANK(L96,$L$5:$L$500)+COUNTIF($L$3:L95,L96))</f>
        <v>2</v>
      </c>
      <c r="B96" t="str">
        <f>IF(R96="","",VLOOKUP($R96,Data!$B$4:$X$2000,Data!$E$2-1,FALSE))</f>
        <v>A</v>
      </c>
      <c r="C96" t="str">
        <f>IF(R96="","",VLOOKUP($R96,Data!$B$4:$X$2000,Data!$F$2-1,FALSE))</f>
        <v>GENERAL FUND</v>
      </c>
      <c r="D96" t="str">
        <f>IF(R96="","",VLOOKUP($R96,Data!$B$4:$X$2000,Data!$G$2-1,FALSE))</f>
        <v>8020</v>
      </c>
      <c r="E96" t="str">
        <f>IF(R96="","",VLOOKUP($R96,Data!$B$4:$X$2000,Data!$H$2-1,FALSE))</f>
        <v>PLANNING AND DEVELOPMENT</v>
      </c>
      <c r="F96" t="str">
        <f>IF(R96="","",VLOOKUP($R96,Data!$B$4:$X$2000,Data!$I$2-1,FALSE))</f>
        <v>4000</v>
      </c>
      <c r="G96" t="str">
        <f>IF(R96="","",VLOOKUP($R96,Data!$B$4:$X$2000,Data!$J$2-1,FALSE))</f>
        <v>CONTRACTUAL EXPENSES</v>
      </c>
      <c r="H96" t="str">
        <f>IF(R96="","",VLOOKUP($R96,Data!$B$4:$X$2000,Data!$K$2-1,FALSE))</f>
        <v>4243</v>
      </c>
      <c r="I96" t="str">
        <f>IF(R96="","",VLOOKUP($R96,Data!$B$4:$X$2000,Data!$L$2-1,FALSE))</f>
        <v>CDBG-DISASTER RECOVERY</v>
      </c>
      <c r="J96" s="10">
        <f>IF(R96="","",VLOOKUP($R96,Data!$B$4:$X$2000,Data!$N$2-1,FALSE))</f>
        <v>2900000</v>
      </c>
      <c r="K96" s="10">
        <f>IF(R96="","",VLOOKUP($R96,Data!$B$4:$X$2000,Data!$Q$2-1,FALSE)+VLOOKUP($R96,Data!$B$4:$X$2000,Data!$O$2-1,FALSE))</f>
        <v>154042.5</v>
      </c>
      <c r="L96" s="10">
        <f t="shared" si="2"/>
        <v>2745957.5</v>
      </c>
      <c r="M96" s="6">
        <f t="shared" si="3"/>
        <v>5.3100000000000001E-2</v>
      </c>
      <c r="R96">
        <f>IF((MAX($R$4:R95)+1)&gt;Data!$B$1,"",MAX($R$4:R95)+1)</f>
        <v>92</v>
      </c>
    </row>
    <row r="97" spans="1:18" x14ac:dyDescent="0.2">
      <c r="A97" s="11">
        <f>IF(L97="","",RANK(L97,$L$5:$L$500)+COUNTIF($L$3:L96,L97))</f>
        <v>26</v>
      </c>
      <c r="B97" t="str">
        <f>IF(R97="","",VLOOKUP($R97,Data!$B$4:$X$2000,Data!$E$2-1,FALSE))</f>
        <v>A</v>
      </c>
      <c r="C97" t="str">
        <f>IF(R97="","",VLOOKUP($R97,Data!$B$4:$X$2000,Data!$F$2-1,FALSE))</f>
        <v>GENERAL FUND</v>
      </c>
      <c r="D97" t="str">
        <f>IF(R97="","",VLOOKUP($R97,Data!$B$4:$X$2000,Data!$G$2-1,FALSE))</f>
        <v>9010</v>
      </c>
      <c r="E97" t="str">
        <f>IF(R97="","",VLOOKUP($R97,Data!$B$4:$X$2000,Data!$H$2-1,FALSE))</f>
        <v>RETIREMENT</v>
      </c>
      <c r="F97" t="str">
        <f>IF(R97="","",VLOOKUP($R97,Data!$B$4:$X$2000,Data!$I$2-1,FALSE))</f>
        <v>8000</v>
      </c>
      <c r="G97" t="str">
        <f>IF(R97="","",VLOOKUP($R97,Data!$B$4:$X$2000,Data!$J$2-1,FALSE))</f>
        <v>EMPLOYEE BENEFITS</v>
      </c>
      <c r="H97" t="str">
        <f>IF(R97="","",VLOOKUP($R97,Data!$B$4:$X$2000,Data!$K$2-1,FALSE))</f>
        <v>8001</v>
      </c>
      <c r="I97" t="str">
        <f>IF(R97="","",VLOOKUP($R97,Data!$B$4:$X$2000,Data!$L$2-1,FALSE))</f>
        <v>RETIREMENT</v>
      </c>
      <c r="J97" s="10">
        <f>IF(R97="","",VLOOKUP($R97,Data!$B$4:$X$2000,Data!$N$2-1,FALSE))</f>
        <v>2097950</v>
      </c>
      <c r="K97" s="10">
        <f>IF(R97="","",VLOOKUP($R97,Data!$B$4:$X$2000,Data!$Q$2-1,FALSE)+VLOOKUP($R97,Data!$B$4:$X$2000,Data!$O$2-1,FALSE))</f>
        <v>2050931.83</v>
      </c>
      <c r="L97" s="10">
        <f t="shared" si="2"/>
        <v>47018.169999999925</v>
      </c>
      <c r="M97" s="6">
        <f t="shared" si="3"/>
        <v>0.97760000000000002</v>
      </c>
      <c r="R97">
        <f>IF((MAX($R$4:R96)+1)&gt;Data!$B$1,"",MAX($R$4:R96)+1)</f>
        <v>93</v>
      </c>
    </row>
    <row r="98" spans="1:18" x14ac:dyDescent="0.2">
      <c r="A98" s="11">
        <f>IF(L98="","",RANK(L98,$L$5:$L$500)+COUNTIF($L$3:L97,L98))</f>
        <v>14</v>
      </c>
      <c r="B98" t="str">
        <f>IF(R98="","",VLOOKUP($R98,Data!$B$4:$X$2000,Data!$E$2-1,FALSE))</f>
        <v>A</v>
      </c>
      <c r="C98" t="str">
        <f>IF(R98="","",VLOOKUP($R98,Data!$B$4:$X$2000,Data!$F$2-1,FALSE))</f>
        <v>GENERAL FUND</v>
      </c>
      <c r="D98" t="str">
        <f>IF(R98="","",VLOOKUP($R98,Data!$B$4:$X$2000,Data!$G$2-1,FALSE))</f>
        <v>9030</v>
      </c>
      <c r="E98" t="str">
        <f>IF(R98="","",VLOOKUP($R98,Data!$B$4:$X$2000,Data!$H$2-1,FALSE))</f>
        <v>SOCIAL SECURITY</v>
      </c>
      <c r="F98" t="str">
        <f>IF(R98="","",VLOOKUP($R98,Data!$B$4:$X$2000,Data!$I$2-1,FALSE))</f>
        <v>8000</v>
      </c>
      <c r="G98" t="str">
        <f>IF(R98="","",VLOOKUP($R98,Data!$B$4:$X$2000,Data!$J$2-1,FALSE))</f>
        <v>EMPLOYEE BENEFITS</v>
      </c>
      <c r="H98" t="str">
        <f>IF(R98="","",VLOOKUP($R98,Data!$B$4:$X$2000,Data!$K$2-1,FALSE))</f>
        <v>8002</v>
      </c>
      <c r="I98" t="str">
        <f>IF(R98="","",VLOOKUP($R98,Data!$B$4:$X$2000,Data!$L$2-1,FALSE))</f>
        <v>SOCIAL SECURITY</v>
      </c>
      <c r="J98" s="10">
        <f>IF(R98="","",VLOOKUP($R98,Data!$B$4:$X$2000,Data!$N$2-1,FALSE))</f>
        <v>1252400</v>
      </c>
      <c r="K98" s="10">
        <f>IF(R98="","",VLOOKUP($R98,Data!$B$4:$X$2000,Data!$Q$2-1,FALSE)+VLOOKUP($R98,Data!$B$4:$X$2000,Data!$O$2-1,FALSE))</f>
        <v>1135667.5900000001</v>
      </c>
      <c r="L98" s="10">
        <f t="shared" si="2"/>
        <v>116732.40999999992</v>
      </c>
      <c r="M98" s="6">
        <f t="shared" si="3"/>
        <v>0.90680000000000005</v>
      </c>
      <c r="R98">
        <f>IF((MAX($R$4:R97)+1)&gt;Data!$B$1,"",MAX($R$4:R97)+1)</f>
        <v>94</v>
      </c>
    </row>
    <row r="99" spans="1:18" x14ac:dyDescent="0.2">
      <c r="A99" s="11">
        <f>IF(L99="","",RANK(L99,$L$5:$L$500)+COUNTIF($L$3:L98,L99))</f>
        <v>91</v>
      </c>
      <c r="B99" t="str">
        <f>IF(R99="","",VLOOKUP($R99,Data!$B$4:$X$2000,Data!$E$2-1,FALSE))</f>
        <v>A</v>
      </c>
      <c r="C99" t="str">
        <f>IF(R99="","",VLOOKUP($R99,Data!$B$4:$X$2000,Data!$F$2-1,FALSE))</f>
        <v>GENERAL FUND</v>
      </c>
      <c r="D99" t="str">
        <f>IF(R99="","",VLOOKUP($R99,Data!$B$4:$X$2000,Data!$G$2-1,FALSE))</f>
        <v>9040</v>
      </c>
      <c r="E99" t="str">
        <f>IF(R99="","",VLOOKUP($R99,Data!$B$4:$X$2000,Data!$H$2-1,FALSE))</f>
        <v>WORKERS COMPENSATION</v>
      </c>
      <c r="F99" t="str">
        <f>IF(R99="","",VLOOKUP($R99,Data!$B$4:$X$2000,Data!$I$2-1,FALSE))</f>
        <v>8000</v>
      </c>
      <c r="G99" t="str">
        <f>IF(R99="","",VLOOKUP($R99,Data!$B$4:$X$2000,Data!$J$2-1,FALSE))</f>
        <v>EMPLOYEE BENEFITS</v>
      </c>
      <c r="H99" t="str">
        <f>IF(R99="","",VLOOKUP($R99,Data!$B$4:$X$2000,Data!$K$2-1,FALSE))</f>
        <v>8003</v>
      </c>
      <c r="I99" t="str">
        <f>IF(R99="","",VLOOKUP($R99,Data!$B$4:$X$2000,Data!$L$2-1,FALSE))</f>
        <v>WORKERS COMPENSATION</v>
      </c>
      <c r="J99" s="10">
        <f>IF(R99="","",VLOOKUP($R99,Data!$B$4:$X$2000,Data!$N$2-1,FALSE))</f>
        <v>234300</v>
      </c>
      <c r="K99" s="10">
        <f>IF(R99="","",VLOOKUP($R99,Data!$B$4:$X$2000,Data!$Q$2-1,FALSE)+VLOOKUP($R99,Data!$B$4:$X$2000,Data!$O$2-1,FALSE))</f>
        <v>251075.4</v>
      </c>
      <c r="L99" s="10">
        <f t="shared" si="2"/>
        <v>-16775.399999999994</v>
      </c>
      <c r="M99" s="6">
        <f t="shared" si="3"/>
        <v>1.0716000000000001</v>
      </c>
      <c r="R99">
        <f>IF((MAX($R$4:R98)+1)&gt;Data!$B$1,"",MAX($R$4:R98)+1)</f>
        <v>95</v>
      </c>
    </row>
    <row r="100" spans="1:18" x14ac:dyDescent="0.2">
      <c r="A100" s="11">
        <f>IF(L100="","",RANK(L100,$L$5:$L$500)+COUNTIF($L$3:L99,L100))</f>
        <v>63</v>
      </c>
      <c r="B100" t="str">
        <f>IF(R100="","",VLOOKUP($R100,Data!$B$4:$X$2000,Data!$E$2-1,FALSE))</f>
        <v>A</v>
      </c>
      <c r="C100" t="str">
        <f>IF(R100="","",VLOOKUP($R100,Data!$B$4:$X$2000,Data!$F$2-1,FALSE))</f>
        <v>GENERAL FUND</v>
      </c>
      <c r="D100" t="str">
        <f>IF(R100="","",VLOOKUP($R100,Data!$B$4:$X$2000,Data!$G$2-1,FALSE))</f>
        <v>9050</v>
      </c>
      <c r="E100" t="str">
        <f>IF(R100="","",VLOOKUP($R100,Data!$B$4:$X$2000,Data!$H$2-1,FALSE))</f>
        <v>UNEMPLOYMENT INSURANCE</v>
      </c>
      <c r="F100" t="str">
        <f>IF(R100="","",VLOOKUP($R100,Data!$B$4:$X$2000,Data!$I$2-1,FALSE))</f>
        <v>8000</v>
      </c>
      <c r="G100" t="str">
        <f>IF(R100="","",VLOOKUP($R100,Data!$B$4:$X$2000,Data!$J$2-1,FALSE))</f>
        <v>EMPLOYEE BENEFITS</v>
      </c>
      <c r="H100" t="str">
        <f>IF(R100="","",VLOOKUP($R100,Data!$B$4:$X$2000,Data!$K$2-1,FALSE))</f>
        <v>8005</v>
      </c>
      <c r="I100" t="str">
        <f>IF(R100="","",VLOOKUP($R100,Data!$B$4:$X$2000,Data!$L$2-1,FALSE))</f>
        <v>UNEMPLOYMENT INSURANCE</v>
      </c>
      <c r="J100" s="10">
        <f>IF(R100="","",VLOOKUP($R100,Data!$B$4:$X$2000,Data!$N$2-1,FALSE))</f>
        <v>20000</v>
      </c>
      <c r="K100" s="10">
        <f>IF(R100="","",VLOOKUP($R100,Data!$B$4:$X$2000,Data!$Q$2-1,FALSE)+VLOOKUP($R100,Data!$B$4:$X$2000,Data!$O$2-1,FALSE))</f>
        <v>6387.57</v>
      </c>
      <c r="L100" s="10">
        <f t="shared" si="2"/>
        <v>13612.43</v>
      </c>
      <c r="M100" s="6">
        <f t="shared" si="3"/>
        <v>0.31940000000000002</v>
      </c>
      <c r="R100">
        <f>IF((MAX($R$4:R99)+1)&gt;Data!$B$1,"",MAX($R$4:R99)+1)</f>
        <v>96</v>
      </c>
    </row>
    <row r="101" spans="1:18" x14ac:dyDescent="0.2">
      <c r="A101" s="11">
        <f>IF(L101="","",RANK(L101,$L$5:$L$500)+COUNTIF($L$3:L100,L101))</f>
        <v>16</v>
      </c>
      <c r="B101" t="str">
        <f>IF(R101="","",VLOOKUP($R101,Data!$B$4:$X$2000,Data!$E$2-1,FALSE))</f>
        <v>A</v>
      </c>
      <c r="C101" t="str">
        <f>IF(R101="","",VLOOKUP($R101,Data!$B$4:$X$2000,Data!$F$2-1,FALSE))</f>
        <v>GENERAL FUND</v>
      </c>
      <c r="D101" t="str">
        <f>IF(R101="","",VLOOKUP($R101,Data!$B$4:$X$2000,Data!$G$2-1,FALSE))</f>
        <v>9060</v>
      </c>
      <c r="E101" t="str">
        <f>IF(R101="","",VLOOKUP($R101,Data!$B$4:$X$2000,Data!$H$2-1,FALSE))</f>
        <v>MEDICAL INSURANCE</v>
      </c>
      <c r="F101" t="str">
        <f>IF(R101="","",VLOOKUP($R101,Data!$B$4:$X$2000,Data!$I$2-1,FALSE))</f>
        <v>8000</v>
      </c>
      <c r="G101" t="str">
        <f>IF(R101="","",VLOOKUP($R101,Data!$B$4:$X$2000,Data!$J$2-1,FALSE))</f>
        <v>EMPLOYEE BENEFITS</v>
      </c>
      <c r="H101" t="str">
        <f>IF(R101="","",VLOOKUP($R101,Data!$B$4:$X$2000,Data!$K$2-1,FALSE))</f>
        <v>8004</v>
      </c>
      <c r="I101" t="str">
        <f>IF(R101="","",VLOOKUP($R101,Data!$B$4:$X$2000,Data!$L$2-1,FALSE))</f>
        <v>HEALTH INSURANCE</v>
      </c>
      <c r="J101" s="10">
        <f>IF(R101="","",VLOOKUP($R101,Data!$B$4:$X$2000,Data!$N$2-1,FALSE))</f>
        <v>6800000</v>
      </c>
      <c r="K101" s="10">
        <f>IF(R101="","",VLOOKUP($R101,Data!$B$4:$X$2000,Data!$Q$2-1,FALSE)+VLOOKUP($R101,Data!$B$4:$X$2000,Data!$O$2-1,FALSE))</f>
        <v>6702003.4299999997</v>
      </c>
      <c r="L101" s="10">
        <f t="shared" si="2"/>
        <v>97996.570000000298</v>
      </c>
      <c r="M101" s="6">
        <f t="shared" si="3"/>
        <v>0.98560000000000003</v>
      </c>
      <c r="R101">
        <f>IF((MAX($R$4:R100)+1)&gt;Data!$B$1,"",MAX($R$4:R100)+1)</f>
        <v>97</v>
      </c>
    </row>
    <row r="102" spans="1:18" x14ac:dyDescent="0.2">
      <c r="A102" s="11">
        <f>IF(L102="","",RANK(L102,$L$5:$L$500)+COUNTIF($L$3:L101,L102))</f>
        <v>1</v>
      </c>
      <c r="B102" t="str">
        <f>IF(R102="","",VLOOKUP($R102,Data!$B$4:$X$2000,Data!$E$2-1,FALSE))</f>
        <v>A</v>
      </c>
      <c r="C102" t="str">
        <f>IF(R102="","",VLOOKUP($R102,Data!$B$4:$X$2000,Data!$F$2-1,FALSE))</f>
        <v>GENERAL FUND</v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>
        <f>IF(R102="","",VLOOKUP($R102,Data!$B$4:$X$2000,Data!$N$2-1,FALSE))</f>
        <v>72989439.86999999</v>
      </c>
      <c r="K102" s="10">
        <f>IF(R102="","",VLOOKUP($R102,Data!$B$4:$X$2000,Data!$Q$2-1,FALSE)+VLOOKUP($R102,Data!$B$4:$X$2000,Data!$O$2-1,FALSE))</f>
        <v>64853472.720000006</v>
      </c>
      <c r="L102" s="10">
        <f t="shared" si="2"/>
        <v>8135967.1499999836</v>
      </c>
      <c r="M102" s="6">
        <f t="shared" si="3"/>
        <v>0.88849999999999996</v>
      </c>
      <c r="R102">
        <f>IF((MAX($R$4:R101)+1)&gt;Data!$B$1,"",MAX($R$4:R101)+1)</f>
        <v>98</v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A</v>
      </c>
      <c r="B5" t="str">
        <f>IF($O5="","",VLOOKUP($O5,'Dept Head vs YTD group'!$A$5:$M$500,3,FALSE))</f>
        <v>GENERAL FUND</v>
      </c>
      <c r="C5" t="str">
        <f>IF($O5="","",VLOOKUP($O5,'Dept Head vs YTD group'!$A$5:$M$500,4,FALSE))</f>
        <v/>
      </c>
      <c r="D5" t="str">
        <f>IF($O5="","",VLOOKUP($O5,'Dept Head vs YTD group'!$A$5:$M$500,5,FALSE))</f>
        <v/>
      </c>
      <c r="E5" t="str">
        <f>IF($O5="","",VLOOKUP($O5,'Dept Head vs YTD group'!$A$5:$M$500,6,FALSE))</f>
        <v/>
      </c>
      <c r="F5" t="str">
        <f>IF($O5="","",VLOOKUP($O5,'Dept Head vs YTD group'!$A$5:$M$500,7,FALSE))</f>
        <v/>
      </c>
      <c r="G5" s="10">
        <f>IF($O5="","",VLOOKUP($O5,'Dept Head vs YTD group'!$A$5:$M$500,8,FALSE))</f>
        <v>71395754</v>
      </c>
      <c r="H5" s="10">
        <f>IF($O5="","",VLOOKUP($O5,'Dept Head vs YTD group'!$A$5:$M$500,9,FALSE))</f>
        <v>64853472.720000006</v>
      </c>
      <c r="I5" s="10">
        <f>IF(O5="","",G5-H5)</f>
        <v>6542281.2799999937</v>
      </c>
      <c r="J5" s="6">
        <f>IF(O5="","",IF(G5=0,0,ROUND((H5)/G5,4)))</f>
        <v>0.90839999999999999</v>
      </c>
      <c r="O5">
        <v>1</v>
      </c>
    </row>
    <row r="6" spans="1:15" x14ac:dyDescent="0.2">
      <c r="A6" t="str">
        <f>IF($O6="","",VLOOKUP($O6,'Dept Head vs YTD group'!$A$5:$M$500,2,FALSE))</f>
        <v>A</v>
      </c>
      <c r="B6" t="str">
        <f>IF($O6="","",VLOOKUP($O6,'Dept Head vs YTD group'!$A$5:$M$500,3,FALSE))</f>
        <v>GENERAL FUND</v>
      </c>
      <c r="C6" t="str">
        <f>IF($O6="","",VLOOKUP($O6,'Dept Head vs YTD group'!$A$5:$M$500,4,FALSE))</f>
        <v>8020</v>
      </c>
      <c r="D6" t="str">
        <f>IF($O6="","",VLOOKUP($O6,'Dept Head vs YTD group'!$A$5:$M$500,5,FALSE))</f>
        <v>PLANNING AND DEVELOPMENT</v>
      </c>
      <c r="E6" t="str">
        <f>IF($O6="","",VLOOKUP($O6,'Dept Head vs YTD group'!$A$5:$M$500,6,FALSE))</f>
        <v>4000</v>
      </c>
      <c r="F6" t="str">
        <f>IF($O6="","",VLOOKUP($O6,'Dept Head vs YTD group'!$A$5:$M$500,7,FALSE))</f>
        <v>CONTRACTUAL EXPENSES</v>
      </c>
      <c r="G6" s="10">
        <f>IF($O6="","",VLOOKUP($O6,'Dept Head vs YTD group'!$A$5:$M$500,8,FALSE))</f>
        <v>3677150</v>
      </c>
      <c r="H6" s="10">
        <f>IF($O6="","",VLOOKUP($O6,'Dept Head vs YTD group'!$A$5:$M$500,9,FALSE))</f>
        <v>228632.78999999998</v>
      </c>
      <c r="I6" s="10">
        <f t="shared" ref="I6:I69" si="0">IF(O6="","",G6-H6)</f>
        <v>3448517.21</v>
      </c>
      <c r="J6" s="6">
        <f t="shared" ref="J6:J69" si="1">IF(O6="","",IF(G6=0,0,ROUND((H6)/G6,4)))</f>
        <v>6.2199999999999998E-2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A</v>
      </c>
      <c r="B7" t="str">
        <f>IF($O7="","",VLOOKUP($O7,'Dept Head vs YTD group'!$A$5:$M$500,3,FALSE))</f>
        <v>GENERAL FUND</v>
      </c>
      <c r="C7" t="str">
        <f>IF($O7="","",VLOOKUP($O7,'Dept Head vs YTD group'!$A$5:$M$500,4,FALSE))</f>
        <v>5630</v>
      </c>
      <c r="D7" t="str">
        <f>IF($O7="","",VLOOKUP($O7,'Dept Head vs YTD group'!$A$5:$M$500,5,FALSE))</f>
        <v>TRANSPORTATION</v>
      </c>
      <c r="E7" t="str">
        <f>IF($O7="","",VLOOKUP($O7,'Dept Head vs YTD group'!$A$5:$M$500,6,FALSE))</f>
        <v>4000</v>
      </c>
      <c r="F7" t="str">
        <f>IF($O7="","",VLOOKUP($O7,'Dept Head vs YTD group'!$A$5:$M$500,7,FALSE))</f>
        <v>CONTRACTUAL EXPENSES</v>
      </c>
      <c r="G7" s="10">
        <f>IF($O7="","",VLOOKUP($O7,'Dept Head vs YTD group'!$A$5:$M$500,8,FALSE))</f>
        <v>1351290</v>
      </c>
      <c r="H7" s="10">
        <f>IF($O7="","",VLOOKUP($O7,'Dept Head vs YTD group'!$A$5:$M$500,9,FALSE))</f>
        <v>951260.45000000019</v>
      </c>
      <c r="I7" s="10">
        <f t="shared" si="0"/>
        <v>400029.54999999981</v>
      </c>
      <c r="J7" s="6">
        <f t="shared" si="1"/>
        <v>0.70399999999999996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A</v>
      </c>
      <c r="B8" t="str">
        <f>IF($O8="","",VLOOKUP($O8,'Dept Head vs YTD group'!$A$5:$M$500,3,FALSE))</f>
        <v>GENERAL FUND</v>
      </c>
      <c r="C8" t="str">
        <f>IF($O8="","",VLOOKUP($O8,'Dept Head vs YTD group'!$A$5:$M$500,4,FALSE))</f>
        <v>6010</v>
      </c>
      <c r="D8" t="str">
        <f>IF($O8="","",VLOOKUP($O8,'Dept Head vs YTD group'!$A$5:$M$500,5,FALSE))</f>
        <v>SOCIAL SERVICES ADMIN</v>
      </c>
      <c r="E8" t="str">
        <f>IF($O8="","",VLOOKUP($O8,'Dept Head vs YTD group'!$A$5:$M$500,6,FALSE))</f>
        <v>1000</v>
      </c>
      <c r="F8" t="str">
        <f>IF($O8="","",VLOOKUP($O8,'Dept Head vs YTD group'!$A$5:$M$500,7,FALSE))</f>
        <v>PERSONAL SERVICES</v>
      </c>
      <c r="G8" s="10">
        <f>IF($O8="","",VLOOKUP($O8,'Dept Head vs YTD group'!$A$5:$M$500,8,FALSE))</f>
        <v>3795207</v>
      </c>
      <c r="H8" s="10">
        <f>IF($O8="","",VLOOKUP($O8,'Dept Head vs YTD group'!$A$5:$M$500,9,FALSE))</f>
        <v>3422629.419999999</v>
      </c>
      <c r="I8" s="10">
        <f t="shared" si="0"/>
        <v>372577.58000000101</v>
      </c>
      <c r="J8" s="6">
        <f t="shared" si="1"/>
        <v>0.90180000000000005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A</v>
      </c>
      <c r="B9" t="str">
        <f>IF($O9="","",VLOOKUP($O9,'Dept Head vs YTD group'!$A$5:$M$500,3,FALSE))</f>
        <v>GENERAL FUND</v>
      </c>
      <c r="C9" t="str">
        <f>IF($O9="","",VLOOKUP($O9,'Dept Head vs YTD group'!$A$5:$M$500,4,FALSE))</f>
        <v>1990</v>
      </c>
      <c r="D9" t="str">
        <f>IF($O9="","",VLOOKUP($O9,'Dept Head vs YTD group'!$A$5:$M$500,5,FALSE))</f>
        <v>CONTINGENT ACCOUNT</v>
      </c>
      <c r="E9" t="str">
        <f>IF($O9="","",VLOOKUP($O9,'Dept Head vs YTD group'!$A$5:$M$500,6,FALSE))</f>
        <v>4000</v>
      </c>
      <c r="F9" t="str">
        <f>IF($O9="","",VLOOKUP($O9,'Dept Head vs YTD group'!$A$5:$M$500,7,FALSE))</f>
        <v>CONTRACTUAL EXPENSES</v>
      </c>
      <c r="G9" s="10">
        <f>IF($O9="","",VLOOKUP($O9,'Dept Head vs YTD group'!$A$5:$M$500,8,FALSE))</f>
        <v>350000</v>
      </c>
      <c r="H9" s="10">
        <f>IF($O9="","",VLOOKUP($O9,'Dept Head vs YTD group'!$A$5:$M$500,9,FALSE))</f>
        <v>0</v>
      </c>
      <c r="I9" s="10">
        <f t="shared" si="0"/>
        <v>350000</v>
      </c>
      <c r="J9" s="6">
        <f t="shared" si="1"/>
        <v>0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A</v>
      </c>
      <c r="B10" t="str">
        <f>IF($O10="","",VLOOKUP($O10,'Dept Head vs YTD group'!$A$5:$M$500,3,FALSE))</f>
        <v>GENERAL FUND</v>
      </c>
      <c r="C10" t="str">
        <f>IF($O10="","",VLOOKUP($O10,'Dept Head vs YTD group'!$A$5:$M$500,4,FALSE))</f>
        <v>3170</v>
      </c>
      <c r="D10" t="str">
        <f>IF($O10="","",VLOOKUP($O10,'Dept Head vs YTD group'!$A$5:$M$500,5,FALSE))</f>
        <v>OTHER CORRECTIONAL AGENCIES</v>
      </c>
      <c r="E10" t="str">
        <f>IF($O10="","",VLOOKUP($O10,'Dept Head vs YTD group'!$A$5:$M$500,6,FALSE))</f>
        <v>4000</v>
      </c>
      <c r="F10" t="str">
        <f>IF($O10="","",VLOOKUP($O10,'Dept Head vs YTD group'!$A$5:$M$500,7,FALSE))</f>
        <v>CONTRACTUAL EXPENSES</v>
      </c>
      <c r="G10" s="10">
        <f>IF($O10="","",VLOOKUP($O10,'Dept Head vs YTD group'!$A$5:$M$500,8,FALSE))</f>
        <v>950000</v>
      </c>
      <c r="H10" s="10">
        <f>IF($O10="","",VLOOKUP($O10,'Dept Head vs YTD group'!$A$5:$M$500,9,FALSE))</f>
        <v>603764.66</v>
      </c>
      <c r="I10" s="10">
        <f t="shared" si="0"/>
        <v>346235.33999999997</v>
      </c>
      <c r="J10" s="6">
        <f t="shared" si="1"/>
        <v>0.63549999999999995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A</v>
      </c>
      <c r="B11" t="str">
        <f>IF($O11="","",VLOOKUP($O11,'Dept Head vs YTD group'!$A$5:$M$500,3,FALSE))</f>
        <v>GENERAL FUND</v>
      </c>
      <c r="C11" t="str">
        <f>IF($O11="","",VLOOKUP($O11,'Dept Head vs YTD group'!$A$5:$M$500,4,FALSE))</f>
        <v>6119</v>
      </c>
      <c r="D11" t="str">
        <f>IF($O11="","",VLOOKUP($O11,'Dept Head vs YTD group'!$A$5:$M$500,5,FALSE))</f>
        <v>FOSTER CARE - RM &amp; BOARD</v>
      </c>
      <c r="E11" t="str">
        <f>IF($O11="","",VLOOKUP($O11,'Dept Head vs YTD group'!$A$5:$M$500,6,FALSE))</f>
        <v>4000</v>
      </c>
      <c r="F11" t="str">
        <f>IF($O11="","",VLOOKUP($O11,'Dept Head vs YTD group'!$A$5:$M$500,7,FALSE))</f>
        <v>CONTRACTUAL EXPENSES</v>
      </c>
      <c r="G11" s="10">
        <f>IF($O11="","",VLOOKUP($O11,'Dept Head vs YTD group'!$A$5:$M$500,8,FALSE))</f>
        <v>1785000</v>
      </c>
      <c r="H11" s="10">
        <f>IF($O11="","",VLOOKUP($O11,'Dept Head vs YTD group'!$A$5:$M$500,9,FALSE))</f>
        <v>1438821.22</v>
      </c>
      <c r="I11" s="10">
        <f t="shared" si="0"/>
        <v>346178.78</v>
      </c>
      <c r="J11" s="6">
        <f t="shared" si="1"/>
        <v>0.80610000000000004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A</v>
      </c>
      <c r="B12" t="str">
        <f>IF($O12="","",VLOOKUP($O12,'Dept Head vs YTD group'!$A$5:$M$500,3,FALSE))</f>
        <v>GENERAL FUND</v>
      </c>
      <c r="C12" t="str">
        <f>IF($O12="","",VLOOKUP($O12,'Dept Head vs YTD group'!$A$5:$M$500,4,FALSE))</f>
        <v>6129</v>
      </c>
      <c r="D12" t="str">
        <f>IF($O12="","",VLOOKUP($O12,'Dept Head vs YTD group'!$A$5:$M$500,5,FALSE))</f>
        <v>STATE TRAINING SCHOOL</v>
      </c>
      <c r="E12" t="str">
        <f>IF($O12="","",VLOOKUP($O12,'Dept Head vs YTD group'!$A$5:$M$500,6,FALSE))</f>
        <v>4000</v>
      </c>
      <c r="F12" t="str">
        <f>IF($O12="","",VLOOKUP($O12,'Dept Head vs YTD group'!$A$5:$M$500,7,FALSE))</f>
        <v>CONTRACTUAL EXPENSES</v>
      </c>
      <c r="G12" s="10">
        <f>IF($O12="","",VLOOKUP($O12,'Dept Head vs YTD group'!$A$5:$M$500,8,FALSE))</f>
        <v>300000</v>
      </c>
      <c r="H12" s="10">
        <f>IF($O12="","",VLOOKUP($O12,'Dept Head vs YTD group'!$A$5:$M$500,9,FALSE))</f>
        <v>54970.94</v>
      </c>
      <c r="I12" s="10">
        <f t="shared" si="0"/>
        <v>245029.06</v>
      </c>
      <c r="J12" s="6">
        <f t="shared" si="1"/>
        <v>0.1832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A</v>
      </c>
      <c r="B13" t="str">
        <f>IF($O13="","",VLOOKUP($O13,'Dept Head vs YTD group'!$A$5:$M$500,3,FALSE))</f>
        <v>GENERAL FUND</v>
      </c>
      <c r="C13" t="str">
        <f>IF($O13="","",VLOOKUP($O13,'Dept Head vs YTD group'!$A$5:$M$500,4,FALSE))</f>
        <v>2960</v>
      </c>
      <c r="D13" t="str">
        <f>IF($O13="","",VLOOKUP($O13,'Dept Head vs YTD group'!$A$5:$M$500,5,FALSE))</f>
        <v>EDUCATION OF PHYS HAND CHILD</v>
      </c>
      <c r="E13" t="str">
        <f>IF($O13="","",VLOOKUP($O13,'Dept Head vs YTD group'!$A$5:$M$500,6,FALSE))</f>
        <v>4000</v>
      </c>
      <c r="F13" t="str">
        <f>IF($O13="","",VLOOKUP($O13,'Dept Head vs YTD group'!$A$5:$M$500,7,FALSE))</f>
        <v>CONTRACTUAL EXPENSES</v>
      </c>
      <c r="G13" s="10">
        <f>IF($O13="","",VLOOKUP($O13,'Dept Head vs YTD group'!$A$5:$M$500,8,FALSE))</f>
        <v>1505000</v>
      </c>
      <c r="H13" s="10">
        <f>IF($O13="","",VLOOKUP($O13,'Dept Head vs YTD group'!$A$5:$M$500,9,FALSE))</f>
        <v>1314534.57</v>
      </c>
      <c r="I13" s="10">
        <f t="shared" si="0"/>
        <v>190465.42999999993</v>
      </c>
      <c r="J13" s="6">
        <f t="shared" si="1"/>
        <v>0.87339999999999995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A</v>
      </c>
      <c r="B14" t="str">
        <f>IF($O14="","",VLOOKUP($O14,'Dept Head vs YTD group'!$A$5:$M$500,3,FALSE))</f>
        <v>GENERAL FUND</v>
      </c>
      <c r="C14" t="str">
        <f>IF($O14="","",VLOOKUP($O14,'Dept Head vs YTD group'!$A$5:$M$500,4,FALSE))</f>
        <v>4310</v>
      </c>
      <c r="D14" t="str">
        <f>IF($O14="","",VLOOKUP($O14,'Dept Head vs YTD group'!$A$5:$M$500,5,FALSE))</f>
        <v>MENTAL HEALTH</v>
      </c>
      <c r="E14" t="str">
        <f>IF($O14="","",VLOOKUP($O14,'Dept Head vs YTD group'!$A$5:$M$500,6,FALSE))</f>
        <v>1000</v>
      </c>
      <c r="F14" t="str">
        <f>IF($O14="","",VLOOKUP($O14,'Dept Head vs YTD group'!$A$5:$M$500,7,FALSE))</f>
        <v>PERSONAL SERVICES</v>
      </c>
      <c r="G14" s="10">
        <f>IF($O14="","",VLOOKUP($O14,'Dept Head vs YTD group'!$A$5:$M$500,8,FALSE))</f>
        <v>1113236</v>
      </c>
      <c r="H14" s="10">
        <f>IF($O14="","",VLOOKUP($O14,'Dept Head vs YTD group'!$A$5:$M$500,9,FALSE))</f>
        <v>934975.02999999991</v>
      </c>
      <c r="I14" s="10">
        <f t="shared" si="0"/>
        <v>178260.97000000009</v>
      </c>
      <c r="J14" s="6">
        <f t="shared" si="1"/>
        <v>0.83989999999999998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A</v>
      </c>
      <c r="B15" t="str">
        <f>IF($O15="","",VLOOKUP($O15,'Dept Head vs YTD group'!$A$5:$M$500,3,FALSE))</f>
        <v>GENERAL FUND</v>
      </c>
      <c r="C15" t="str">
        <f>IF($O15="","",VLOOKUP($O15,'Dept Head vs YTD group'!$A$5:$M$500,4,FALSE))</f>
        <v>6140</v>
      </c>
      <c r="D15" t="str">
        <f>IF($O15="","",VLOOKUP($O15,'Dept Head vs YTD group'!$A$5:$M$500,5,FALSE))</f>
        <v>SAFETY NET PROGRAM</v>
      </c>
      <c r="E15" t="str">
        <f>IF($O15="","",VLOOKUP($O15,'Dept Head vs YTD group'!$A$5:$M$500,6,FALSE))</f>
        <v>4000</v>
      </c>
      <c r="F15" t="str">
        <f>IF($O15="","",VLOOKUP($O15,'Dept Head vs YTD group'!$A$5:$M$500,7,FALSE))</f>
        <v>CONTRACTUAL EXPENSES</v>
      </c>
      <c r="G15" s="10">
        <f>IF($O15="","",VLOOKUP($O15,'Dept Head vs YTD group'!$A$5:$M$500,8,FALSE))</f>
        <v>750000</v>
      </c>
      <c r="H15" s="10">
        <f>IF($O15="","",VLOOKUP($O15,'Dept Head vs YTD group'!$A$5:$M$500,9,FALSE))</f>
        <v>581508.28</v>
      </c>
      <c r="I15" s="10">
        <f t="shared" si="0"/>
        <v>168491.71999999997</v>
      </c>
      <c r="J15" s="6">
        <f t="shared" si="1"/>
        <v>0.77529999999999999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A</v>
      </c>
      <c r="B16" t="str">
        <f>IF($O16="","",VLOOKUP($O16,'Dept Head vs YTD group'!$A$5:$M$500,3,FALSE))</f>
        <v>GENERAL FUND</v>
      </c>
      <c r="C16" t="str">
        <f>IF($O16="","",VLOOKUP($O16,'Dept Head vs YTD group'!$A$5:$M$500,4,FALSE))</f>
        <v>6055</v>
      </c>
      <c r="D16" t="str">
        <f>IF($O16="","",VLOOKUP($O16,'Dept Head vs YTD group'!$A$5:$M$500,5,FALSE))</f>
        <v>DAY CARE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400000</v>
      </c>
      <c r="H16" s="10">
        <f>IF($O16="","",VLOOKUP($O16,'Dept Head vs YTD group'!$A$5:$M$500,9,FALSE))</f>
        <v>254501.64</v>
      </c>
      <c r="I16" s="10">
        <f t="shared" si="0"/>
        <v>145498.35999999999</v>
      </c>
      <c r="J16" s="6">
        <f t="shared" si="1"/>
        <v>0.63629999999999998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A</v>
      </c>
      <c r="B17" t="str">
        <f>IF($O17="","",VLOOKUP($O17,'Dept Head vs YTD group'!$A$5:$M$500,3,FALSE))</f>
        <v>GENERAL FUND</v>
      </c>
      <c r="C17" t="str">
        <f>IF($O17="","",VLOOKUP($O17,'Dept Head vs YTD group'!$A$5:$M$500,4,FALSE))</f>
        <v>9901</v>
      </c>
      <c r="D17" t="str">
        <f>IF($O17="","",VLOOKUP($O17,'Dept Head vs YTD group'!$A$5:$M$500,5,FALSE))</f>
        <v>TRANSFER TO COUNTY ROAD</v>
      </c>
      <c r="E17" t="str">
        <f>IF($O17="","",VLOOKUP($O17,'Dept Head vs YTD group'!$A$5:$M$500,6,FALSE))</f>
        <v>9000</v>
      </c>
      <c r="F17" t="str">
        <f>IF($O17="","",VLOOKUP($O17,'Dept Head vs YTD group'!$A$5:$M$500,7,FALSE))</f>
        <v>TRANSFERS</v>
      </c>
      <c r="G17" s="10">
        <f>IF($O17="","",VLOOKUP($O17,'Dept Head vs YTD group'!$A$5:$M$500,8,FALSE))</f>
        <v>8842664</v>
      </c>
      <c r="H17" s="10">
        <f>IF($O17="","",VLOOKUP($O17,'Dept Head vs YTD group'!$A$5:$M$500,9,FALSE))</f>
        <v>8714967</v>
      </c>
      <c r="I17" s="10">
        <f t="shared" si="0"/>
        <v>127697</v>
      </c>
      <c r="J17" s="6">
        <f t="shared" si="1"/>
        <v>0.98560000000000003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A</v>
      </c>
      <c r="B18" t="str">
        <f>IF($O18="","",VLOOKUP($O18,'Dept Head vs YTD group'!$A$5:$M$500,3,FALSE))</f>
        <v>GENERAL FUND</v>
      </c>
      <c r="C18" t="str">
        <f>IF($O18="","",VLOOKUP($O18,'Dept Head vs YTD group'!$A$5:$M$500,4,FALSE))</f>
        <v>9030</v>
      </c>
      <c r="D18" t="str">
        <f>IF($O18="","",VLOOKUP($O18,'Dept Head vs YTD group'!$A$5:$M$500,5,FALSE))</f>
        <v>SOCIAL SECURITY</v>
      </c>
      <c r="E18" t="str">
        <f>IF($O18="","",VLOOKUP($O18,'Dept Head vs YTD group'!$A$5:$M$500,6,FALSE))</f>
        <v>8000</v>
      </c>
      <c r="F18" t="str">
        <f>IF($O18="","",VLOOKUP($O18,'Dept Head vs YTD group'!$A$5:$M$500,7,FALSE))</f>
        <v>EMPLOYEE BENEFITS</v>
      </c>
      <c r="G18" s="10">
        <f>IF($O18="","",VLOOKUP($O18,'Dept Head vs YTD group'!$A$5:$M$500,8,FALSE))</f>
        <v>1252400</v>
      </c>
      <c r="H18" s="10">
        <f>IF($O18="","",VLOOKUP($O18,'Dept Head vs YTD group'!$A$5:$M$500,9,FALSE))</f>
        <v>1135667.5900000001</v>
      </c>
      <c r="I18" s="10">
        <f t="shared" si="0"/>
        <v>116732.40999999992</v>
      </c>
      <c r="J18" s="6">
        <f t="shared" si="1"/>
        <v>0.90680000000000005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>A</v>
      </c>
      <c r="B19" t="str">
        <f>IF($O19="","",VLOOKUP($O19,'Dept Head vs YTD group'!$A$5:$M$500,3,FALSE))</f>
        <v>GENERAL FUND</v>
      </c>
      <c r="C19" t="str">
        <f>IF($O19="","",VLOOKUP($O19,'Dept Head vs YTD group'!$A$5:$M$500,4,FALSE))</f>
        <v>1170</v>
      </c>
      <c r="D19" t="str">
        <f>IF($O19="","",VLOOKUP($O19,'Dept Head vs YTD group'!$A$5:$M$500,5,FALSE))</f>
        <v>LEGAL DEFENSE OF INDIGENTS</v>
      </c>
      <c r="E19" t="str">
        <f>IF($O19="","",VLOOKUP($O19,'Dept Head vs YTD group'!$A$5:$M$500,6,FALSE))</f>
        <v>4000</v>
      </c>
      <c r="F19" t="str">
        <f>IF($O19="","",VLOOKUP($O19,'Dept Head vs YTD group'!$A$5:$M$500,7,FALSE))</f>
        <v>CONTRACTUAL EXPENSES</v>
      </c>
      <c r="G19" s="10">
        <f>IF($O19="","",VLOOKUP($O19,'Dept Head vs YTD group'!$A$5:$M$500,8,FALSE))</f>
        <v>536660</v>
      </c>
      <c r="H19" s="10">
        <f>IF($O19="","",VLOOKUP($O19,'Dept Head vs YTD group'!$A$5:$M$500,9,FALSE))</f>
        <v>423462.8</v>
      </c>
      <c r="I19" s="10">
        <f t="shared" si="0"/>
        <v>113197.20000000001</v>
      </c>
      <c r="J19" s="6">
        <f t="shared" si="1"/>
        <v>0.78910000000000002</v>
      </c>
      <c r="O19">
        <f>IF((MAX($O$4:O18)+1)&gt;'Data (2)'!$C$1,"",MAX($O$4:O18)+1)</f>
        <v>15</v>
      </c>
    </row>
    <row r="20" spans="1:15" x14ac:dyDescent="0.2">
      <c r="A20" t="str">
        <f>IF($O20="","",VLOOKUP($O20,'Dept Head vs YTD group'!$A$5:$M$500,2,FALSE))</f>
        <v>A</v>
      </c>
      <c r="B20" t="str">
        <f>IF($O20="","",VLOOKUP($O20,'Dept Head vs YTD group'!$A$5:$M$500,3,FALSE))</f>
        <v>GENERAL FUND</v>
      </c>
      <c r="C20" t="str">
        <f>IF($O20="","",VLOOKUP($O20,'Dept Head vs YTD group'!$A$5:$M$500,4,FALSE))</f>
        <v>4010</v>
      </c>
      <c r="D20" t="str">
        <f>IF($O20="","",VLOOKUP($O20,'Dept Head vs YTD group'!$A$5:$M$500,5,FALSE))</f>
        <v>PUBLIC HEALTH</v>
      </c>
      <c r="E20" t="str">
        <f>IF($O20="","",VLOOKUP($O20,'Dept Head vs YTD group'!$A$5:$M$500,6,FALSE))</f>
        <v>4000</v>
      </c>
      <c r="F20" t="str">
        <f>IF($O20="","",VLOOKUP($O20,'Dept Head vs YTD group'!$A$5:$M$500,7,FALSE))</f>
        <v>CONTRACTUAL EXPENSES</v>
      </c>
      <c r="G20" s="10">
        <f>IF($O20="","",VLOOKUP($O20,'Dept Head vs YTD group'!$A$5:$M$500,8,FALSE))</f>
        <v>287010</v>
      </c>
      <c r="H20" s="10">
        <f>IF($O20="","",VLOOKUP($O20,'Dept Head vs YTD group'!$A$5:$M$500,9,FALSE))</f>
        <v>177105.26</v>
      </c>
      <c r="I20" s="10">
        <f t="shared" si="0"/>
        <v>109904.73999999999</v>
      </c>
      <c r="J20" s="6">
        <f t="shared" si="1"/>
        <v>0.61709999999999998</v>
      </c>
      <c r="O20">
        <f>IF((MAX($O$4:O19)+1)&gt;'Data (2)'!$C$1,"",MAX($O$4:O19)+1)</f>
        <v>16</v>
      </c>
    </row>
    <row r="21" spans="1:15" x14ac:dyDescent="0.2">
      <c r="A21" t="str">
        <f>IF($O21="","",VLOOKUP($O21,'Dept Head vs YTD group'!$A$5:$M$500,2,FALSE))</f>
        <v>A</v>
      </c>
      <c r="B21" t="str">
        <f>IF($O21="","",VLOOKUP($O21,'Dept Head vs YTD group'!$A$5:$M$500,3,FALSE))</f>
        <v>GENERAL FUND</v>
      </c>
      <c r="C21" t="str">
        <f>IF($O21="","",VLOOKUP($O21,'Dept Head vs YTD group'!$A$5:$M$500,4,FALSE))</f>
        <v>9010</v>
      </c>
      <c r="D21" t="str">
        <f>IF($O21="","",VLOOKUP($O21,'Dept Head vs YTD group'!$A$5:$M$500,5,FALSE))</f>
        <v>RETIREMENT</v>
      </c>
      <c r="E21" t="str">
        <f>IF($O21="","",VLOOKUP($O21,'Dept Head vs YTD group'!$A$5:$M$500,6,FALSE))</f>
        <v>8000</v>
      </c>
      <c r="F21" t="str">
        <f>IF($O21="","",VLOOKUP($O21,'Dept Head vs YTD group'!$A$5:$M$500,7,FALSE))</f>
        <v>EMPLOYEE BENEFITS</v>
      </c>
      <c r="G21" s="10">
        <f>IF($O21="","",VLOOKUP($O21,'Dept Head vs YTD group'!$A$5:$M$500,8,FALSE))</f>
        <v>2150000</v>
      </c>
      <c r="H21" s="10">
        <f>IF($O21="","",VLOOKUP($O21,'Dept Head vs YTD group'!$A$5:$M$500,9,FALSE))</f>
        <v>2050931.83</v>
      </c>
      <c r="I21" s="10">
        <f t="shared" si="0"/>
        <v>99068.169999999925</v>
      </c>
      <c r="J21" s="6">
        <f t="shared" si="1"/>
        <v>0.95389999999999997</v>
      </c>
      <c r="O21">
        <f>IF((MAX($O$4:O20)+1)&gt;'Data (2)'!$C$1,"",MAX($O$4:O20)+1)</f>
        <v>17</v>
      </c>
    </row>
    <row r="22" spans="1:15" x14ac:dyDescent="0.2">
      <c r="A22" t="str">
        <f>IF($O22="","",VLOOKUP($O22,'Dept Head vs YTD group'!$A$5:$M$500,2,FALSE))</f>
        <v>A</v>
      </c>
      <c r="B22" t="str">
        <f>IF($O22="","",VLOOKUP($O22,'Dept Head vs YTD group'!$A$5:$M$500,3,FALSE))</f>
        <v>GENERAL FUND</v>
      </c>
      <c r="C22" t="str">
        <f>IF($O22="","",VLOOKUP($O22,'Dept Head vs YTD group'!$A$5:$M$500,4,FALSE))</f>
        <v>4059</v>
      </c>
      <c r="D22" t="str">
        <f>IF($O22="","",VLOOKUP($O22,'Dept Head vs YTD group'!$A$5:$M$500,5,FALSE))</f>
        <v>EARLY INTERVENTION PROGRAM</v>
      </c>
      <c r="E22" t="str">
        <f>IF($O22="","",VLOOKUP($O22,'Dept Head vs YTD group'!$A$5:$M$500,6,FALSE))</f>
        <v>4000</v>
      </c>
      <c r="F22" t="str">
        <f>IF($O22="","",VLOOKUP($O22,'Dept Head vs YTD group'!$A$5:$M$500,7,FALSE))</f>
        <v>CONTRACTUAL EXPENSES</v>
      </c>
      <c r="G22" s="10">
        <f>IF($O22="","",VLOOKUP($O22,'Dept Head vs YTD group'!$A$5:$M$500,8,FALSE))</f>
        <v>165000</v>
      </c>
      <c r="H22" s="10">
        <f>IF($O22="","",VLOOKUP($O22,'Dept Head vs YTD group'!$A$5:$M$500,9,FALSE))</f>
        <v>67126.83</v>
      </c>
      <c r="I22" s="10">
        <f t="shared" si="0"/>
        <v>97873.17</v>
      </c>
      <c r="J22" s="6">
        <f t="shared" si="1"/>
        <v>0.40679999999999999</v>
      </c>
      <c r="O22">
        <f>IF((MAX($O$4:O21)+1)&gt;'Data (2)'!$C$1,"",MAX($O$4:O21)+1)</f>
        <v>18</v>
      </c>
    </row>
    <row r="23" spans="1:15" x14ac:dyDescent="0.2">
      <c r="A23" t="str">
        <f>IF($O23="","",VLOOKUP($O23,'Dept Head vs YTD group'!$A$5:$M$500,2,FALSE))</f>
        <v>A</v>
      </c>
      <c r="B23" t="str">
        <f>IF($O23="","",VLOOKUP($O23,'Dept Head vs YTD group'!$A$5:$M$500,3,FALSE))</f>
        <v>GENERAL FUND</v>
      </c>
      <c r="C23" t="str">
        <f>IF($O23="","",VLOOKUP($O23,'Dept Head vs YTD group'!$A$5:$M$500,4,FALSE))</f>
        <v>4252</v>
      </c>
      <c r="D23" t="str">
        <f>IF($O23="","",VLOOKUP($O23,'Dept Head vs YTD group'!$A$5:$M$500,5,FALSE))</f>
        <v>CHEMICAL DEPENDENCY CLINIC</v>
      </c>
      <c r="E23" t="str">
        <f>IF($O23="","",VLOOKUP($O23,'Dept Head vs YTD group'!$A$5:$M$500,6,FALSE))</f>
        <v>1000</v>
      </c>
      <c r="F23" t="str">
        <f>IF($O23="","",VLOOKUP($O23,'Dept Head vs YTD group'!$A$5:$M$500,7,FALSE))</f>
        <v>PERSONAL SERVICES</v>
      </c>
      <c r="G23" s="10">
        <f>IF($O23="","",VLOOKUP($O23,'Dept Head vs YTD group'!$A$5:$M$500,8,FALSE))</f>
        <v>375465</v>
      </c>
      <c r="H23" s="10">
        <f>IF($O23="","",VLOOKUP($O23,'Dept Head vs YTD group'!$A$5:$M$500,9,FALSE))</f>
        <v>289271.65000000002</v>
      </c>
      <c r="I23" s="10">
        <f t="shared" si="0"/>
        <v>86193.349999999977</v>
      </c>
      <c r="J23" s="6">
        <f t="shared" si="1"/>
        <v>0.77039999999999997</v>
      </c>
      <c r="O23">
        <f>IF((MAX($O$4:O22)+1)&gt;'Data (2)'!$C$1,"",MAX($O$4:O22)+1)</f>
        <v>19</v>
      </c>
    </row>
    <row r="24" spans="1:15" x14ac:dyDescent="0.2">
      <c r="A24" t="str">
        <f>IF($O24="","",VLOOKUP($O24,'Dept Head vs YTD group'!$A$5:$M$500,2,FALSE))</f>
        <v>A</v>
      </c>
      <c r="B24" t="str">
        <f>IF($O24="","",VLOOKUP($O24,'Dept Head vs YTD group'!$A$5:$M$500,3,FALSE))</f>
        <v>GENERAL FUND</v>
      </c>
      <c r="C24" t="str">
        <f>IF($O24="","",VLOOKUP($O24,'Dept Head vs YTD group'!$A$5:$M$500,4,FALSE))</f>
        <v>1620</v>
      </c>
      <c r="D24" t="str">
        <f>IF($O24="","",VLOOKUP($O24,'Dept Head vs YTD group'!$A$5:$M$500,5,FALSE))</f>
        <v>BUILDINGS &amp; GROUNDS</v>
      </c>
      <c r="E24" t="str">
        <f>IF($O24="","",VLOOKUP($O24,'Dept Head vs YTD group'!$A$5:$M$500,6,FALSE))</f>
        <v>2000</v>
      </c>
      <c r="F24" t="str">
        <f>IF($O24="","",VLOOKUP($O24,'Dept Head vs YTD group'!$A$5:$M$500,7,FALSE))</f>
        <v>EQUIPMENT</v>
      </c>
      <c r="G24" s="10">
        <f>IF($O24="","",VLOOKUP($O24,'Dept Head vs YTD group'!$A$5:$M$500,8,FALSE))</f>
        <v>100500</v>
      </c>
      <c r="H24" s="10">
        <f>IF($O24="","",VLOOKUP($O24,'Dept Head vs YTD group'!$A$5:$M$500,9,FALSE))</f>
        <v>17331.88</v>
      </c>
      <c r="I24" s="10">
        <f t="shared" si="0"/>
        <v>83168.12</v>
      </c>
      <c r="J24" s="6">
        <f t="shared" si="1"/>
        <v>0.17249999999999999</v>
      </c>
      <c r="O24">
        <f>IF((MAX($O$4:O23)+1)&gt;'Data (2)'!$C$1,"",MAX($O$4:O23)+1)</f>
        <v>20</v>
      </c>
    </row>
    <row r="25" spans="1:15" x14ac:dyDescent="0.2">
      <c r="A25" t="str">
        <f>IF($O25="","",VLOOKUP($O25,'Dept Head vs YTD group'!$A$5:$M$500,2,FALSE))</f>
        <v>A</v>
      </c>
      <c r="B25" t="str">
        <f>IF($O25="","",VLOOKUP($O25,'Dept Head vs YTD group'!$A$5:$M$500,3,FALSE))</f>
        <v>GENERAL FUND</v>
      </c>
      <c r="C25" t="str">
        <f>IF($O25="","",VLOOKUP($O25,'Dept Head vs YTD group'!$A$5:$M$500,4,FALSE))</f>
        <v>4010</v>
      </c>
      <c r="D25" t="str">
        <f>IF($O25="","",VLOOKUP($O25,'Dept Head vs YTD group'!$A$5:$M$500,5,FALSE))</f>
        <v>PUBLIC HEALTH</v>
      </c>
      <c r="E25" t="str">
        <f>IF($O25="","",VLOOKUP($O25,'Dept Head vs YTD group'!$A$5:$M$500,6,FALSE))</f>
        <v>1000</v>
      </c>
      <c r="F25" t="str">
        <f>IF($O25="","",VLOOKUP($O25,'Dept Head vs YTD group'!$A$5:$M$500,7,FALSE))</f>
        <v>PERSONAL SERVICES</v>
      </c>
      <c r="G25" s="10">
        <f>IF($O25="","",VLOOKUP($O25,'Dept Head vs YTD group'!$A$5:$M$500,8,FALSE))</f>
        <v>777046</v>
      </c>
      <c r="H25" s="10">
        <f>IF($O25="","",VLOOKUP($O25,'Dept Head vs YTD group'!$A$5:$M$500,9,FALSE))</f>
        <v>700726.37999999989</v>
      </c>
      <c r="I25" s="10">
        <f t="shared" si="0"/>
        <v>76319.620000000112</v>
      </c>
      <c r="J25" s="6">
        <f t="shared" si="1"/>
        <v>0.90180000000000005</v>
      </c>
      <c r="O25">
        <f>IF((MAX($O$4:O24)+1)&gt;'Data (2)'!$C$1,"",MAX($O$4:O24)+1)</f>
        <v>21</v>
      </c>
    </row>
    <row r="26" spans="1:15" x14ac:dyDescent="0.2">
      <c r="A26" t="str">
        <f>IF($O26="","",VLOOKUP($O26,'Dept Head vs YTD group'!$A$5:$M$500,2,FALSE))</f>
        <v>A</v>
      </c>
      <c r="B26" t="str">
        <f>IF($O26="","",VLOOKUP($O26,'Dept Head vs YTD group'!$A$5:$M$500,3,FALSE))</f>
        <v>GENERAL FUND</v>
      </c>
      <c r="C26" t="str">
        <f>IF($O26="","",VLOOKUP($O26,'Dept Head vs YTD group'!$A$5:$M$500,4,FALSE))</f>
        <v>1620</v>
      </c>
      <c r="D26" t="str">
        <f>IF($O26="","",VLOOKUP($O26,'Dept Head vs YTD group'!$A$5:$M$500,5,FALSE))</f>
        <v>BUILDINGS &amp; GROUNDS</v>
      </c>
      <c r="E26" t="str">
        <f>IF($O26="","",VLOOKUP($O26,'Dept Head vs YTD group'!$A$5:$M$500,6,FALSE))</f>
        <v>4000</v>
      </c>
      <c r="F26" t="str">
        <f>IF($O26="","",VLOOKUP($O26,'Dept Head vs YTD group'!$A$5:$M$500,7,FALSE))</f>
        <v>CONTRACTUAL EXPENSES</v>
      </c>
      <c r="G26" s="10">
        <f>IF($O26="","",VLOOKUP($O26,'Dept Head vs YTD group'!$A$5:$M$500,8,FALSE))</f>
        <v>1343775</v>
      </c>
      <c r="H26" s="10">
        <f>IF($O26="","",VLOOKUP($O26,'Dept Head vs YTD group'!$A$5:$M$500,9,FALSE))</f>
        <v>1269116.1299999997</v>
      </c>
      <c r="I26" s="10">
        <f t="shared" si="0"/>
        <v>74658.870000000345</v>
      </c>
      <c r="J26" s="6">
        <f t="shared" si="1"/>
        <v>0.94440000000000002</v>
      </c>
      <c r="O26">
        <f>IF((MAX($O$4:O25)+1)&gt;'Data (2)'!$C$1,"",MAX($O$4:O25)+1)</f>
        <v>22</v>
      </c>
    </row>
    <row r="27" spans="1:15" x14ac:dyDescent="0.2">
      <c r="A27" t="str">
        <f>IF($O27="","",VLOOKUP($O27,'Dept Head vs YTD group'!$A$5:$M$500,2,FALSE))</f>
        <v>A</v>
      </c>
      <c r="B27" t="str">
        <f>IF($O27="","",VLOOKUP($O27,'Dept Head vs YTD group'!$A$5:$M$500,3,FALSE))</f>
        <v>GENERAL FUND</v>
      </c>
      <c r="C27" t="str">
        <f>IF($O27="","",VLOOKUP($O27,'Dept Head vs YTD group'!$A$5:$M$500,4,FALSE))</f>
        <v>1410</v>
      </c>
      <c r="D27" t="str">
        <f>IF($O27="","",VLOOKUP($O27,'Dept Head vs YTD group'!$A$5:$M$500,5,FALSE))</f>
        <v>COUNTY CLERK</v>
      </c>
      <c r="E27" t="str">
        <f>IF($O27="","",VLOOKUP($O27,'Dept Head vs YTD group'!$A$5:$M$500,6,FALSE))</f>
        <v>1000</v>
      </c>
      <c r="F27" t="str">
        <f>IF($O27="","",VLOOKUP($O27,'Dept Head vs YTD group'!$A$5:$M$500,7,FALSE))</f>
        <v>PERSONAL SERVICES</v>
      </c>
      <c r="G27" s="10">
        <f>IF($O27="","",VLOOKUP($O27,'Dept Head vs YTD group'!$A$5:$M$500,8,FALSE))</f>
        <v>551984</v>
      </c>
      <c r="H27" s="10">
        <f>IF($O27="","",VLOOKUP($O27,'Dept Head vs YTD group'!$A$5:$M$500,9,FALSE))</f>
        <v>492118.83</v>
      </c>
      <c r="I27" s="10">
        <f t="shared" si="0"/>
        <v>59865.169999999984</v>
      </c>
      <c r="J27" s="6">
        <f t="shared" si="1"/>
        <v>0.89149999999999996</v>
      </c>
      <c r="O27">
        <f>IF((MAX($O$4:O26)+1)&gt;'Data (2)'!$C$1,"",MAX($O$4:O26)+1)</f>
        <v>23</v>
      </c>
    </row>
    <row r="28" spans="1:15" x14ac:dyDescent="0.2">
      <c r="A28" t="str">
        <f>IF($O28="","",VLOOKUP($O28,'Dept Head vs YTD group'!$A$5:$M$500,2,FALSE))</f>
        <v>A</v>
      </c>
      <c r="B28" t="str">
        <f>IF($O28="","",VLOOKUP($O28,'Dept Head vs YTD group'!$A$5:$M$500,3,FALSE))</f>
        <v>GENERAL FUND</v>
      </c>
      <c r="C28" t="str">
        <f>IF($O28="","",VLOOKUP($O28,'Dept Head vs YTD group'!$A$5:$M$500,4,FALSE))</f>
        <v>6772</v>
      </c>
      <c r="D28" t="str">
        <f>IF($O28="","",VLOOKUP($O28,'Dept Head vs YTD group'!$A$5:$M$500,5,FALSE))</f>
        <v>OFFICE FOR THE AGING</v>
      </c>
      <c r="E28" t="str">
        <f>IF($O28="","",VLOOKUP($O28,'Dept Head vs YTD group'!$A$5:$M$500,6,FALSE))</f>
        <v>4000</v>
      </c>
      <c r="F28" t="str">
        <f>IF($O28="","",VLOOKUP($O28,'Dept Head vs YTD group'!$A$5:$M$500,7,FALSE))</f>
        <v>CONTRACTUAL EXPENSES</v>
      </c>
      <c r="G28" s="10">
        <f>IF($O28="","",VLOOKUP($O28,'Dept Head vs YTD group'!$A$5:$M$500,8,FALSE))</f>
        <v>847478</v>
      </c>
      <c r="H28" s="10">
        <f>IF($O28="","",VLOOKUP($O28,'Dept Head vs YTD group'!$A$5:$M$500,9,FALSE))</f>
        <v>792479.51000000013</v>
      </c>
      <c r="I28" s="10">
        <f t="shared" si="0"/>
        <v>54998.489999999874</v>
      </c>
      <c r="J28" s="6">
        <f t="shared" si="1"/>
        <v>0.93510000000000004</v>
      </c>
      <c r="O28">
        <f>IF((MAX($O$4:O27)+1)&gt;'Data (2)'!$C$1,"",MAX($O$4:O27)+1)</f>
        <v>24</v>
      </c>
    </row>
    <row r="29" spans="1:15" x14ac:dyDescent="0.2">
      <c r="A29" t="str">
        <f>IF($O29="","",VLOOKUP($O29,'Dept Head vs YTD group'!$A$5:$M$500,2,FALSE))</f>
        <v>A</v>
      </c>
      <c r="B29" t="str">
        <f>IF($O29="","",VLOOKUP($O29,'Dept Head vs YTD group'!$A$5:$M$500,3,FALSE))</f>
        <v>GENERAL FUND</v>
      </c>
      <c r="C29" t="str">
        <f>IF($O29="","",VLOOKUP($O29,'Dept Head vs YTD group'!$A$5:$M$500,4,FALSE))</f>
        <v>1490</v>
      </c>
      <c r="D29" t="str">
        <f>IF($O29="","",VLOOKUP($O29,'Dept Head vs YTD group'!$A$5:$M$500,5,FALSE))</f>
        <v>PUBLIC WORKS</v>
      </c>
      <c r="E29" t="str">
        <f>IF($O29="","",VLOOKUP($O29,'Dept Head vs YTD group'!$A$5:$M$500,6,FALSE))</f>
        <v>1000</v>
      </c>
      <c r="F29" t="str">
        <f>IF($O29="","",VLOOKUP($O29,'Dept Head vs YTD group'!$A$5:$M$500,7,FALSE))</f>
        <v>PERSONAL SERVICES</v>
      </c>
      <c r="G29" s="10">
        <f>IF($O29="","",VLOOKUP($O29,'Dept Head vs YTD group'!$A$5:$M$500,8,FALSE))</f>
        <v>398401</v>
      </c>
      <c r="H29" s="10">
        <f>IF($O29="","",VLOOKUP($O29,'Dept Head vs YTD group'!$A$5:$M$500,9,FALSE))</f>
        <v>344200.88</v>
      </c>
      <c r="I29" s="10">
        <f t="shared" si="0"/>
        <v>54200.119999999995</v>
      </c>
      <c r="J29" s="6">
        <f t="shared" si="1"/>
        <v>0.86399999999999999</v>
      </c>
      <c r="O29">
        <f>IF((MAX($O$4:O28)+1)&gt;'Data (2)'!$C$1,"",MAX($O$4:O28)+1)</f>
        <v>25</v>
      </c>
    </row>
    <row r="30" spans="1:15" x14ac:dyDescent="0.2">
      <c r="A30" t="str">
        <f>IF($O30="","",VLOOKUP($O30,'Dept Head vs YTD group'!$A$5:$M$500,2,FALSE))</f>
        <v>A</v>
      </c>
      <c r="B30" t="str">
        <f>IF($O30="","",VLOOKUP($O30,'Dept Head vs YTD group'!$A$5:$M$500,3,FALSE))</f>
        <v>GENERAL FUND</v>
      </c>
      <c r="C30" t="str">
        <f>IF($O30="","",VLOOKUP($O30,'Dept Head vs YTD group'!$A$5:$M$500,4,FALSE))</f>
        <v>5630</v>
      </c>
      <c r="D30" t="str">
        <f>IF($O30="","",VLOOKUP($O30,'Dept Head vs YTD group'!$A$5:$M$500,5,FALSE))</f>
        <v>TRANSPORTATION</v>
      </c>
      <c r="E30" t="str">
        <f>IF($O30="","",VLOOKUP($O30,'Dept Head vs YTD group'!$A$5:$M$500,6,FALSE))</f>
        <v>2000</v>
      </c>
      <c r="F30" t="str">
        <f>IF($O30="","",VLOOKUP($O30,'Dept Head vs YTD group'!$A$5:$M$500,7,FALSE))</f>
        <v>EQUIPMENT</v>
      </c>
      <c r="G30" s="10">
        <f>IF($O30="","",VLOOKUP($O30,'Dept Head vs YTD group'!$A$5:$M$500,8,FALSE))</f>
        <v>637998</v>
      </c>
      <c r="H30" s="10">
        <f>IF($O30="","",VLOOKUP($O30,'Dept Head vs YTD group'!$A$5:$M$500,9,FALSE))</f>
        <v>587887.08000000007</v>
      </c>
      <c r="I30" s="10">
        <f t="shared" si="0"/>
        <v>50110.919999999925</v>
      </c>
      <c r="J30" s="6">
        <f t="shared" si="1"/>
        <v>0.92149999999999999</v>
      </c>
      <c r="O30">
        <f>IF((MAX($O$4:O29)+1)&gt;'Data (2)'!$C$1,"",MAX($O$4:O29)+1)</f>
        <v>26</v>
      </c>
    </row>
    <row r="31" spans="1:15" x14ac:dyDescent="0.2">
      <c r="A31" t="str">
        <f>IF($O31="","",VLOOKUP($O31,'Dept Head vs YTD group'!$A$5:$M$500,2,FALSE))</f>
        <v>A</v>
      </c>
      <c r="B31" t="str">
        <f>IF($O31="","",VLOOKUP($O31,'Dept Head vs YTD group'!$A$5:$M$500,3,FALSE))</f>
        <v>GENERAL FUND</v>
      </c>
      <c r="C31" t="str">
        <f>IF($O31="","",VLOOKUP($O31,'Dept Head vs YTD group'!$A$5:$M$500,4,FALSE))</f>
        <v>9060</v>
      </c>
      <c r="D31" t="str">
        <f>IF($O31="","",VLOOKUP($O31,'Dept Head vs YTD group'!$A$5:$M$500,5,FALSE))</f>
        <v>MEDICAL INSURANCE</v>
      </c>
      <c r="E31" t="str">
        <f>IF($O31="","",VLOOKUP($O31,'Dept Head vs YTD group'!$A$5:$M$500,6,FALSE))</f>
        <v>8000</v>
      </c>
      <c r="F31" t="str">
        <f>IF($O31="","",VLOOKUP($O31,'Dept Head vs YTD group'!$A$5:$M$500,7,FALSE))</f>
        <v>EMPLOYEE BENEFITS</v>
      </c>
      <c r="G31" s="10">
        <f>IF($O31="","",VLOOKUP($O31,'Dept Head vs YTD group'!$A$5:$M$500,8,FALSE))</f>
        <v>6750000</v>
      </c>
      <c r="H31" s="10">
        <f>IF($O31="","",VLOOKUP($O31,'Dept Head vs YTD group'!$A$5:$M$500,9,FALSE))</f>
        <v>6702003.4299999997</v>
      </c>
      <c r="I31" s="10">
        <f t="shared" si="0"/>
        <v>47996.570000000298</v>
      </c>
      <c r="J31" s="6">
        <f t="shared" si="1"/>
        <v>0.9929</v>
      </c>
      <c r="O31">
        <f>IF((MAX($O$4:O30)+1)&gt;'Data (2)'!$C$1,"",MAX($O$4:O30)+1)</f>
        <v>27</v>
      </c>
    </row>
    <row r="32" spans="1:15" x14ac:dyDescent="0.2">
      <c r="A32" t="str">
        <f>IF($O32="","",VLOOKUP($O32,'Dept Head vs YTD group'!$A$5:$M$500,2,FALSE))</f>
        <v>A</v>
      </c>
      <c r="B32" t="str">
        <f>IF($O32="","",VLOOKUP($O32,'Dept Head vs YTD group'!$A$5:$M$500,3,FALSE))</f>
        <v>GENERAL FUND</v>
      </c>
      <c r="C32" t="str">
        <f>IF($O32="","",VLOOKUP($O32,'Dept Head vs YTD group'!$A$5:$M$500,4,FALSE))</f>
        <v>8020</v>
      </c>
      <c r="D32" t="str">
        <f>IF($O32="","",VLOOKUP($O32,'Dept Head vs YTD group'!$A$5:$M$500,5,FALSE))</f>
        <v>PLANNING AND DEVELOPMENT</v>
      </c>
      <c r="E32" t="str">
        <f>IF($O32="","",VLOOKUP($O32,'Dept Head vs YTD group'!$A$5:$M$500,6,FALSE))</f>
        <v>1000</v>
      </c>
      <c r="F32" t="str">
        <f>IF($O32="","",VLOOKUP($O32,'Dept Head vs YTD group'!$A$5:$M$500,7,FALSE))</f>
        <v>PERSONAL SERVICES</v>
      </c>
      <c r="G32" s="10">
        <f>IF($O32="","",VLOOKUP($O32,'Dept Head vs YTD group'!$A$5:$M$500,8,FALSE))</f>
        <v>317621</v>
      </c>
      <c r="H32" s="10">
        <f>IF($O32="","",VLOOKUP($O32,'Dept Head vs YTD group'!$A$5:$M$500,9,FALSE))</f>
        <v>275318.68</v>
      </c>
      <c r="I32" s="10">
        <f t="shared" si="0"/>
        <v>42302.320000000007</v>
      </c>
      <c r="J32" s="6">
        <f t="shared" si="1"/>
        <v>0.86680000000000001</v>
      </c>
      <c r="O32">
        <f>IF((MAX($O$4:O31)+1)&gt;'Data (2)'!$C$1,"",MAX($O$4:O31)+1)</f>
        <v>28</v>
      </c>
    </row>
    <row r="33" spans="1:15" x14ac:dyDescent="0.2">
      <c r="A33" t="str">
        <f>IF($O33="","",VLOOKUP($O33,'Dept Head vs YTD group'!$A$5:$M$500,2,FALSE))</f>
        <v>A</v>
      </c>
      <c r="B33" t="str">
        <f>IF($O33="","",VLOOKUP($O33,'Dept Head vs YTD group'!$A$5:$M$500,3,FALSE))</f>
        <v>GENERAL FUND</v>
      </c>
      <c r="C33" t="str">
        <f>IF($O33="","",VLOOKUP($O33,'Dept Head vs YTD group'!$A$5:$M$500,4,FALSE))</f>
        <v>4322</v>
      </c>
      <c r="D33" t="str">
        <f>IF($O33="","",VLOOKUP($O33,'Dept Head vs YTD group'!$A$5:$M$500,5,FALSE))</f>
        <v>ADULT REHAB PROGRAM</v>
      </c>
      <c r="E33" t="str">
        <f>IF($O33="","",VLOOKUP($O33,'Dept Head vs YTD group'!$A$5:$M$500,6,FALSE))</f>
        <v>4000</v>
      </c>
      <c r="F33" t="str">
        <f>IF($O33="","",VLOOKUP($O33,'Dept Head vs YTD group'!$A$5:$M$500,7,FALSE))</f>
        <v>CONTRACTUAL EXPENSES</v>
      </c>
      <c r="G33" s="10">
        <f>IF($O33="","",VLOOKUP($O33,'Dept Head vs YTD group'!$A$5:$M$500,8,FALSE))</f>
        <v>136160</v>
      </c>
      <c r="H33" s="10">
        <f>IF($O33="","",VLOOKUP($O33,'Dept Head vs YTD group'!$A$5:$M$500,9,FALSE))</f>
        <v>95000</v>
      </c>
      <c r="I33" s="10">
        <f t="shared" si="0"/>
        <v>41160</v>
      </c>
      <c r="J33" s="6">
        <f t="shared" si="1"/>
        <v>0.69769999999999999</v>
      </c>
      <c r="O33">
        <f>IF((MAX($O$4:O32)+1)&gt;'Data (2)'!$C$1,"",MAX($O$4:O32)+1)</f>
        <v>29</v>
      </c>
    </row>
    <row r="34" spans="1:15" x14ac:dyDescent="0.2">
      <c r="A34" t="str">
        <f>IF($O34="","",VLOOKUP($O34,'Dept Head vs YTD group'!$A$5:$M$500,2,FALSE))</f>
        <v>A</v>
      </c>
      <c r="B34" t="str">
        <f>IF($O34="","",VLOOKUP($O34,'Dept Head vs YTD group'!$A$5:$M$500,3,FALSE))</f>
        <v>GENERAL FUND</v>
      </c>
      <c r="C34" t="str">
        <f>IF($O34="","",VLOOKUP($O34,'Dept Head vs YTD group'!$A$5:$M$500,4,FALSE))</f>
        <v>3020</v>
      </c>
      <c r="D34" t="str">
        <f>IF($O34="","",VLOOKUP($O34,'Dept Head vs YTD group'!$A$5:$M$500,5,FALSE))</f>
        <v>COMMUNICATION SYSTEM</v>
      </c>
      <c r="E34" t="str">
        <f>IF($O34="","",VLOOKUP($O34,'Dept Head vs YTD group'!$A$5:$M$500,6,FALSE))</f>
        <v>2000</v>
      </c>
      <c r="F34" t="str">
        <f>IF($O34="","",VLOOKUP($O34,'Dept Head vs YTD group'!$A$5:$M$500,7,FALSE))</f>
        <v>EQUIPMENT</v>
      </c>
      <c r="G34" s="10">
        <f>IF($O34="","",VLOOKUP($O34,'Dept Head vs YTD group'!$A$5:$M$500,8,FALSE))</f>
        <v>2010800</v>
      </c>
      <c r="H34" s="10">
        <f>IF($O34="","",VLOOKUP($O34,'Dept Head vs YTD group'!$A$5:$M$500,9,FALSE))</f>
        <v>1969934.32</v>
      </c>
      <c r="I34" s="10">
        <f t="shared" si="0"/>
        <v>40865.679999999935</v>
      </c>
      <c r="J34" s="6">
        <f t="shared" si="1"/>
        <v>0.97970000000000002</v>
      </c>
      <c r="O34">
        <f>IF((MAX($O$4:O33)+1)&gt;'Data (2)'!$C$1,"",MAX($O$4:O33)+1)</f>
        <v>30</v>
      </c>
    </row>
    <row r="35" spans="1:15" x14ac:dyDescent="0.2">
      <c r="A35" t="str">
        <f>IF($O35="","",VLOOKUP($O35,'Dept Head vs YTD group'!$A$5:$M$500,2,FALSE))</f>
        <v>A</v>
      </c>
      <c r="B35" t="str">
        <f>IF($O35="","",VLOOKUP($O35,'Dept Head vs YTD group'!$A$5:$M$500,3,FALSE))</f>
        <v>GENERAL FUND</v>
      </c>
      <c r="C35" t="str">
        <f>IF($O35="","",VLOOKUP($O35,'Dept Head vs YTD group'!$A$5:$M$500,4,FALSE))</f>
        <v>6102</v>
      </c>
      <c r="D35" t="str">
        <f>IF($O35="","",VLOOKUP($O35,'Dept Head vs YTD group'!$A$5:$M$500,5,FALSE))</f>
        <v>MEDICAL ASSISTANCE - MMIS</v>
      </c>
      <c r="E35" t="str">
        <f>IF($O35="","",VLOOKUP($O35,'Dept Head vs YTD group'!$A$5:$M$500,6,FALSE))</f>
        <v>4000</v>
      </c>
      <c r="F35" t="str">
        <f>IF($O35="","",VLOOKUP($O35,'Dept Head vs YTD group'!$A$5:$M$500,7,FALSE))</f>
        <v>CONTRACTUAL EXPENSES</v>
      </c>
      <c r="G35" s="10">
        <f>IF($O35="","",VLOOKUP($O35,'Dept Head vs YTD group'!$A$5:$M$500,8,FALSE))</f>
        <v>5518136</v>
      </c>
      <c r="H35" s="10">
        <f>IF($O35="","",VLOOKUP($O35,'Dept Head vs YTD group'!$A$5:$M$500,9,FALSE))</f>
        <v>5480423</v>
      </c>
      <c r="I35" s="10">
        <f t="shared" si="0"/>
        <v>37713</v>
      </c>
      <c r="J35" s="6">
        <f t="shared" si="1"/>
        <v>0.99319999999999997</v>
      </c>
      <c r="O35">
        <f>IF((MAX($O$4:O34)+1)&gt;'Data (2)'!$C$1,"",MAX($O$4:O34)+1)</f>
        <v>31</v>
      </c>
    </row>
    <row r="36" spans="1:15" x14ac:dyDescent="0.2">
      <c r="A36" t="str">
        <f>IF($O36="","",VLOOKUP($O36,'Dept Head vs YTD group'!$A$5:$M$500,2,FALSE))</f>
        <v>A</v>
      </c>
      <c r="B36" t="str">
        <f>IF($O36="","",VLOOKUP($O36,'Dept Head vs YTD group'!$A$5:$M$500,3,FALSE))</f>
        <v>GENERAL FUND</v>
      </c>
      <c r="C36" t="str">
        <f>IF($O36="","",VLOOKUP($O36,'Dept Head vs YTD group'!$A$5:$M$500,4,FALSE))</f>
        <v>3140</v>
      </c>
      <c r="D36" t="str">
        <f>IF($O36="","",VLOOKUP($O36,'Dept Head vs YTD group'!$A$5:$M$500,5,FALSE))</f>
        <v>PROBATION</v>
      </c>
      <c r="E36" t="str">
        <f>IF($O36="","",VLOOKUP($O36,'Dept Head vs YTD group'!$A$5:$M$500,6,FALSE))</f>
        <v>1000</v>
      </c>
      <c r="F36" t="str">
        <f>IF($O36="","",VLOOKUP($O36,'Dept Head vs YTD group'!$A$5:$M$500,7,FALSE))</f>
        <v>PERSONAL SERVICES</v>
      </c>
      <c r="G36" s="10">
        <f>IF($O36="","",VLOOKUP($O36,'Dept Head vs YTD group'!$A$5:$M$500,8,FALSE))</f>
        <v>693468</v>
      </c>
      <c r="H36" s="10">
        <f>IF($O36="","",VLOOKUP($O36,'Dept Head vs YTD group'!$A$5:$M$500,9,FALSE))</f>
        <v>656198.33999999985</v>
      </c>
      <c r="I36" s="10">
        <f t="shared" si="0"/>
        <v>37269.660000000149</v>
      </c>
      <c r="J36" s="6">
        <f t="shared" si="1"/>
        <v>0.94630000000000003</v>
      </c>
      <c r="O36">
        <f>IF((MAX($O$4:O35)+1)&gt;'Data (2)'!$C$1,"",MAX($O$4:O35)+1)</f>
        <v>32</v>
      </c>
    </row>
    <row r="37" spans="1:15" x14ac:dyDescent="0.2">
      <c r="A37" t="str">
        <f>IF($O37="","",VLOOKUP($O37,'Dept Head vs YTD group'!$A$5:$M$500,2,FALSE))</f>
        <v>A</v>
      </c>
      <c r="B37" t="str">
        <f>IF($O37="","",VLOOKUP($O37,'Dept Head vs YTD group'!$A$5:$M$500,3,FALSE))</f>
        <v>GENERAL FUND</v>
      </c>
      <c r="C37" t="str">
        <f>IF($O37="","",VLOOKUP($O37,'Dept Head vs YTD group'!$A$5:$M$500,4,FALSE))</f>
        <v>1620</v>
      </c>
      <c r="D37" t="str">
        <f>IF($O37="","",VLOOKUP($O37,'Dept Head vs YTD group'!$A$5:$M$500,5,FALSE))</f>
        <v>BUILDINGS &amp; GROUNDS</v>
      </c>
      <c r="E37" t="str">
        <f>IF($O37="","",VLOOKUP($O37,'Dept Head vs YTD group'!$A$5:$M$500,6,FALSE))</f>
        <v>1000</v>
      </c>
      <c r="F37" t="str">
        <f>IF($O37="","",VLOOKUP($O37,'Dept Head vs YTD group'!$A$5:$M$500,7,FALSE))</f>
        <v>PERSONAL SERVICES</v>
      </c>
      <c r="G37" s="10">
        <f>IF($O37="","",VLOOKUP($O37,'Dept Head vs YTD group'!$A$5:$M$500,8,FALSE))</f>
        <v>469412</v>
      </c>
      <c r="H37" s="10">
        <f>IF($O37="","",VLOOKUP($O37,'Dept Head vs YTD group'!$A$5:$M$500,9,FALSE))</f>
        <v>437286.21999999991</v>
      </c>
      <c r="I37" s="10">
        <f t="shared" si="0"/>
        <v>32125.780000000086</v>
      </c>
      <c r="J37" s="6">
        <f t="shared" si="1"/>
        <v>0.93159999999999998</v>
      </c>
      <c r="O37">
        <f>IF((MAX($O$4:O36)+1)&gt;'Data (2)'!$C$1,"",MAX($O$4:O36)+1)</f>
        <v>33</v>
      </c>
    </row>
    <row r="38" spans="1:15" x14ac:dyDescent="0.2">
      <c r="A38" t="str">
        <f>IF($O38="","",VLOOKUP($O38,'Dept Head vs YTD group'!$A$5:$M$500,2,FALSE))</f>
        <v>A</v>
      </c>
      <c r="B38" t="str">
        <f>IF($O38="","",VLOOKUP($O38,'Dept Head vs YTD group'!$A$5:$M$500,3,FALSE))</f>
        <v>GENERAL FUND</v>
      </c>
      <c r="C38" t="str">
        <f>IF($O38="","",VLOOKUP($O38,'Dept Head vs YTD group'!$A$5:$M$500,4,FALSE))</f>
        <v>1935</v>
      </c>
      <c r="D38" t="str">
        <f>IF($O38="","",VLOOKUP($O38,'Dept Head vs YTD group'!$A$5:$M$500,5,FALSE))</f>
        <v>TAX CERTIORARI</v>
      </c>
      <c r="E38" t="str">
        <f>IF($O38="","",VLOOKUP($O38,'Dept Head vs YTD group'!$A$5:$M$500,6,FALSE))</f>
        <v>4000</v>
      </c>
      <c r="F38" t="str">
        <f>IF($O38="","",VLOOKUP($O38,'Dept Head vs YTD group'!$A$5:$M$500,7,FALSE))</f>
        <v>CONTRACTUAL EXPENSES</v>
      </c>
      <c r="G38" s="10">
        <f>IF($O38="","",VLOOKUP($O38,'Dept Head vs YTD group'!$A$5:$M$500,8,FALSE))</f>
        <v>32500</v>
      </c>
      <c r="H38" s="10">
        <f>IF($O38="","",VLOOKUP($O38,'Dept Head vs YTD group'!$A$5:$M$500,9,FALSE))</f>
        <v>934.84</v>
      </c>
      <c r="I38" s="10">
        <f t="shared" si="0"/>
        <v>31565.16</v>
      </c>
      <c r="J38" s="6">
        <f t="shared" si="1"/>
        <v>2.8799999999999999E-2</v>
      </c>
      <c r="O38">
        <f>IF((MAX($O$4:O37)+1)&gt;'Data (2)'!$C$1,"",MAX($O$4:O37)+1)</f>
        <v>34</v>
      </c>
    </row>
    <row r="39" spans="1:15" x14ac:dyDescent="0.2">
      <c r="A39" t="str">
        <f>IF($O39="","",VLOOKUP($O39,'Dept Head vs YTD group'!$A$5:$M$500,2,FALSE))</f>
        <v>A</v>
      </c>
      <c r="B39" t="str">
        <f>IF($O39="","",VLOOKUP($O39,'Dept Head vs YTD group'!$A$5:$M$500,3,FALSE))</f>
        <v>GENERAL FUND</v>
      </c>
      <c r="C39" t="str">
        <f>IF($O39="","",VLOOKUP($O39,'Dept Head vs YTD group'!$A$5:$M$500,4,FALSE))</f>
        <v>3410</v>
      </c>
      <c r="D39" t="str">
        <f>IF($O39="","",VLOOKUP($O39,'Dept Head vs YTD group'!$A$5:$M$500,5,FALSE))</f>
        <v>EMERGENCY SVCS - FIRE PREV.</v>
      </c>
      <c r="E39" t="str">
        <f>IF($O39="","",VLOOKUP($O39,'Dept Head vs YTD group'!$A$5:$M$500,6,FALSE))</f>
        <v>4000</v>
      </c>
      <c r="F39" t="str">
        <f>IF($O39="","",VLOOKUP($O39,'Dept Head vs YTD group'!$A$5:$M$500,7,FALSE))</f>
        <v>CONTRACTUAL EXPENSES</v>
      </c>
      <c r="G39" s="10">
        <f>IF($O39="","",VLOOKUP($O39,'Dept Head vs YTD group'!$A$5:$M$500,8,FALSE))</f>
        <v>76800</v>
      </c>
      <c r="H39" s="10">
        <f>IF($O39="","",VLOOKUP($O39,'Dept Head vs YTD group'!$A$5:$M$500,9,FALSE))</f>
        <v>47812.51</v>
      </c>
      <c r="I39" s="10">
        <f t="shared" si="0"/>
        <v>28987.489999999998</v>
      </c>
      <c r="J39" s="6">
        <f t="shared" si="1"/>
        <v>0.62260000000000004</v>
      </c>
      <c r="O39">
        <f>IF((MAX($O$4:O38)+1)&gt;'Data (2)'!$C$1,"",MAX($O$4:O38)+1)</f>
        <v>35</v>
      </c>
    </row>
    <row r="40" spans="1:15" x14ac:dyDescent="0.2">
      <c r="A40" t="str">
        <f>IF($O40="","",VLOOKUP($O40,'Dept Head vs YTD group'!$A$5:$M$500,2,FALSE))</f>
        <v>A</v>
      </c>
      <c r="B40" t="str">
        <f>IF($O40="","",VLOOKUP($O40,'Dept Head vs YTD group'!$A$5:$M$500,3,FALSE))</f>
        <v>GENERAL FUND</v>
      </c>
      <c r="C40" t="str">
        <f>IF($O40="","",VLOOKUP($O40,'Dept Head vs YTD group'!$A$5:$M$500,4,FALSE))</f>
        <v>1680</v>
      </c>
      <c r="D40" t="str">
        <f>IF($O40="","",VLOOKUP($O40,'Dept Head vs YTD group'!$A$5:$M$500,5,FALSE))</f>
        <v>INFORMATION TECHNOLOGY</v>
      </c>
      <c r="E40" t="str">
        <f>IF($O40="","",VLOOKUP($O40,'Dept Head vs YTD group'!$A$5:$M$500,6,FALSE))</f>
        <v>1000</v>
      </c>
      <c r="F40" t="str">
        <f>IF($O40="","",VLOOKUP($O40,'Dept Head vs YTD group'!$A$5:$M$500,7,FALSE))</f>
        <v>PERSONAL SERVICES</v>
      </c>
      <c r="G40" s="10">
        <f>IF($O40="","",VLOOKUP($O40,'Dept Head vs YTD group'!$A$5:$M$500,8,FALSE))</f>
        <v>569685</v>
      </c>
      <c r="H40" s="10">
        <f>IF($O40="","",VLOOKUP($O40,'Dept Head vs YTD group'!$A$5:$M$500,9,FALSE))</f>
        <v>543422.62</v>
      </c>
      <c r="I40" s="10">
        <f t="shared" si="0"/>
        <v>26262.380000000005</v>
      </c>
      <c r="J40" s="6">
        <f t="shared" si="1"/>
        <v>0.95389999999999997</v>
      </c>
      <c r="O40">
        <f>IF((MAX($O$4:O39)+1)&gt;'Data (2)'!$C$1,"",MAX($O$4:O39)+1)</f>
        <v>36</v>
      </c>
    </row>
    <row r="41" spans="1:15" x14ac:dyDescent="0.2">
      <c r="A41" t="str">
        <f>IF($O41="","",VLOOKUP($O41,'Dept Head vs YTD group'!$A$5:$M$500,2,FALSE))</f>
        <v>A</v>
      </c>
      <c r="B41" t="str">
        <f>IF($O41="","",VLOOKUP($O41,'Dept Head vs YTD group'!$A$5:$M$500,3,FALSE))</f>
        <v>GENERAL FUND</v>
      </c>
      <c r="C41" t="str">
        <f>IF($O41="","",VLOOKUP($O41,'Dept Head vs YTD group'!$A$5:$M$500,4,FALSE))</f>
        <v>4252</v>
      </c>
      <c r="D41" t="str">
        <f>IF($O41="","",VLOOKUP($O41,'Dept Head vs YTD group'!$A$5:$M$500,5,FALSE))</f>
        <v>CHEMICAL DEPENDENCY CLINIC</v>
      </c>
      <c r="E41" t="str">
        <f>IF($O41="","",VLOOKUP($O41,'Dept Head vs YTD group'!$A$5:$M$500,6,FALSE))</f>
        <v>4000</v>
      </c>
      <c r="F41" t="str">
        <f>IF($O41="","",VLOOKUP($O41,'Dept Head vs YTD group'!$A$5:$M$500,7,FALSE))</f>
        <v>CONTRACTUAL EXPENSES</v>
      </c>
      <c r="G41" s="10">
        <f>IF($O41="","",VLOOKUP($O41,'Dept Head vs YTD group'!$A$5:$M$500,8,FALSE))</f>
        <v>89310</v>
      </c>
      <c r="H41" s="10">
        <f>IF($O41="","",VLOOKUP($O41,'Dept Head vs YTD group'!$A$5:$M$500,9,FALSE))</f>
        <v>63579.09</v>
      </c>
      <c r="I41" s="10">
        <f t="shared" si="0"/>
        <v>25730.910000000003</v>
      </c>
      <c r="J41" s="6">
        <f t="shared" si="1"/>
        <v>0.71189999999999998</v>
      </c>
      <c r="O41">
        <f>IF((MAX($O$4:O40)+1)&gt;'Data (2)'!$C$1,"",MAX($O$4:O40)+1)</f>
        <v>37</v>
      </c>
    </row>
    <row r="42" spans="1:15" x14ac:dyDescent="0.2">
      <c r="A42" t="str">
        <f>IF($O42="","",VLOOKUP($O42,'Dept Head vs YTD group'!$A$5:$M$500,2,FALSE))</f>
        <v>A</v>
      </c>
      <c r="B42" t="str">
        <f>IF($O42="","",VLOOKUP($O42,'Dept Head vs YTD group'!$A$5:$M$500,3,FALSE))</f>
        <v>GENERAL FUND</v>
      </c>
      <c r="C42" t="str">
        <f>IF($O42="","",VLOOKUP($O42,'Dept Head vs YTD group'!$A$5:$M$500,4,FALSE))</f>
        <v>3020</v>
      </c>
      <c r="D42" t="str">
        <f>IF($O42="","",VLOOKUP($O42,'Dept Head vs YTD group'!$A$5:$M$500,5,FALSE))</f>
        <v>COMMUNICATION SYSTEM</v>
      </c>
      <c r="E42" t="str">
        <f>IF($O42="","",VLOOKUP($O42,'Dept Head vs YTD group'!$A$5:$M$500,6,FALSE))</f>
        <v>1000</v>
      </c>
      <c r="F42" t="str">
        <f>IF($O42="","",VLOOKUP($O42,'Dept Head vs YTD group'!$A$5:$M$500,7,FALSE))</f>
        <v>PERSONAL SERVICES</v>
      </c>
      <c r="G42" s="10">
        <f>IF($O42="","",VLOOKUP($O42,'Dept Head vs YTD group'!$A$5:$M$500,8,FALSE))</f>
        <v>520772</v>
      </c>
      <c r="H42" s="10">
        <f>IF($O42="","",VLOOKUP($O42,'Dept Head vs YTD group'!$A$5:$M$500,9,FALSE))</f>
        <v>495671.15</v>
      </c>
      <c r="I42" s="10">
        <f t="shared" si="0"/>
        <v>25100.849999999977</v>
      </c>
      <c r="J42" s="6">
        <f t="shared" si="1"/>
        <v>0.95179999999999998</v>
      </c>
      <c r="O42">
        <f>IF((MAX($O$4:O41)+1)&gt;'Data (2)'!$C$1,"",MAX($O$4:O41)+1)</f>
        <v>38</v>
      </c>
    </row>
    <row r="43" spans="1:15" x14ac:dyDescent="0.2">
      <c r="A43" t="str">
        <f>IF($O43="","",VLOOKUP($O43,'Dept Head vs YTD group'!$A$5:$M$500,2,FALSE))</f>
        <v>A</v>
      </c>
      <c r="B43" t="str">
        <f>IF($O43="","",VLOOKUP($O43,'Dept Head vs YTD group'!$A$5:$M$500,3,FALSE))</f>
        <v>GENERAL FUND</v>
      </c>
      <c r="C43" t="str">
        <f>IF($O43="","",VLOOKUP($O43,'Dept Head vs YTD group'!$A$5:$M$500,4,FALSE))</f>
        <v>3140</v>
      </c>
      <c r="D43" t="str">
        <f>IF($O43="","",VLOOKUP($O43,'Dept Head vs YTD group'!$A$5:$M$500,5,FALSE))</f>
        <v>PROBATION</v>
      </c>
      <c r="E43" t="str">
        <f>IF($O43="","",VLOOKUP($O43,'Dept Head vs YTD group'!$A$5:$M$500,6,FALSE))</f>
        <v>4000</v>
      </c>
      <c r="F43" t="str">
        <f>IF($O43="","",VLOOKUP($O43,'Dept Head vs YTD group'!$A$5:$M$500,7,FALSE))</f>
        <v>CONTRACTUAL EXPENSES</v>
      </c>
      <c r="G43" s="10">
        <f>IF($O43="","",VLOOKUP($O43,'Dept Head vs YTD group'!$A$5:$M$500,8,FALSE))</f>
        <v>104949</v>
      </c>
      <c r="H43" s="10">
        <f>IF($O43="","",VLOOKUP($O43,'Dept Head vs YTD group'!$A$5:$M$500,9,FALSE))</f>
        <v>82423.16</v>
      </c>
      <c r="I43" s="10">
        <f t="shared" si="0"/>
        <v>22525.839999999997</v>
      </c>
      <c r="J43" s="6">
        <f t="shared" si="1"/>
        <v>0.78539999999999999</v>
      </c>
      <c r="O43">
        <f>IF((MAX($O$4:O42)+1)&gt;'Data (2)'!$C$1,"",MAX($O$4:O42)+1)</f>
        <v>39</v>
      </c>
    </row>
    <row r="44" spans="1:15" x14ac:dyDescent="0.2">
      <c r="A44" t="str">
        <f>IF($O44="","",VLOOKUP($O44,'Dept Head vs YTD group'!$A$5:$M$500,2,FALSE))</f>
        <v>A</v>
      </c>
      <c r="B44" t="str">
        <f>IF($O44="","",VLOOKUP($O44,'Dept Head vs YTD group'!$A$5:$M$500,3,FALSE))</f>
        <v>GENERAL FUND</v>
      </c>
      <c r="C44" t="str">
        <f>IF($O44="","",VLOOKUP($O44,'Dept Head vs YTD group'!$A$5:$M$500,4,FALSE))</f>
        <v>3640</v>
      </c>
      <c r="D44" t="str">
        <f>IF($O44="","",VLOOKUP($O44,'Dept Head vs YTD group'!$A$5:$M$500,5,FALSE))</f>
        <v>EMERGENCY SERVICES</v>
      </c>
      <c r="E44" t="str">
        <f>IF($O44="","",VLOOKUP($O44,'Dept Head vs YTD group'!$A$5:$M$500,6,FALSE))</f>
        <v>1000</v>
      </c>
      <c r="F44" t="str">
        <f>IF($O44="","",VLOOKUP($O44,'Dept Head vs YTD group'!$A$5:$M$500,7,FALSE))</f>
        <v>PERSONAL SERVICES</v>
      </c>
      <c r="G44" s="10">
        <f>IF($O44="","",VLOOKUP($O44,'Dept Head vs YTD group'!$A$5:$M$500,8,FALSE))</f>
        <v>178046</v>
      </c>
      <c r="H44" s="10">
        <f>IF($O44="","",VLOOKUP($O44,'Dept Head vs YTD group'!$A$5:$M$500,9,FALSE))</f>
        <v>158097.11000000002</v>
      </c>
      <c r="I44" s="10">
        <f t="shared" si="0"/>
        <v>19948.889999999985</v>
      </c>
      <c r="J44" s="6">
        <f t="shared" si="1"/>
        <v>0.88800000000000001</v>
      </c>
      <c r="O44">
        <f>IF((MAX($O$4:O43)+1)&gt;'Data (2)'!$C$1,"",MAX($O$4:O43)+1)</f>
        <v>40</v>
      </c>
    </row>
    <row r="45" spans="1:15" x14ac:dyDescent="0.2">
      <c r="A45" t="str">
        <f>IF($O45="","",VLOOKUP($O45,'Dept Head vs YTD group'!$A$5:$M$500,2,FALSE))</f>
        <v>A</v>
      </c>
      <c r="B45" t="str">
        <f>IF($O45="","",VLOOKUP($O45,'Dept Head vs YTD group'!$A$5:$M$500,3,FALSE))</f>
        <v>GENERAL FUND</v>
      </c>
      <c r="C45" t="str">
        <f>IF($O45="","",VLOOKUP($O45,'Dept Head vs YTD group'!$A$5:$M$500,4,FALSE))</f>
        <v>6772</v>
      </c>
      <c r="D45" t="str">
        <f>IF($O45="","",VLOOKUP($O45,'Dept Head vs YTD group'!$A$5:$M$500,5,FALSE))</f>
        <v>OFFICE FOR THE AGING</v>
      </c>
      <c r="E45" t="str">
        <f>IF($O45="","",VLOOKUP($O45,'Dept Head vs YTD group'!$A$5:$M$500,6,FALSE))</f>
        <v>1000</v>
      </c>
      <c r="F45" t="str">
        <f>IF($O45="","",VLOOKUP($O45,'Dept Head vs YTD group'!$A$5:$M$500,7,FALSE))</f>
        <v>PERSONAL SERVICES</v>
      </c>
      <c r="G45" s="10">
        <f>IF($O45="","",VLOOKUP($O45,'Dept Head vs YTD group'!$A$5:$M$500,8,FALSE))</f>
        <v>412384</v>
      </c>
      <c r="H45" s="10">
        <f>IF($O45="","",VLOOKUP($O45,'Dept Head vs YTD group'!$A$5:$M$500,9,FALSE))</f>
        <v>394483.58000000007</v>
      </c>
      <c r="I45" s="10">
        <f t="shared" si="0"/>
        <v>17900.419999999925</v>
      </c>
      <c r="J45" s="6">
        <f t="shared" si="1"/>
        <v>0.95660000000000001</v>
      </c>
      <c r="O45">
        <f>IF((MAX($O$4:O44)+1)&gt;'Data (2)'!$C$1,"",MAX($O$4:O44)+1)</f>
        <v>41</v>
      </c>
    </row>
    <row r="46" spans="1:15" x14ac:dyDescent="0.2">
      <c r="A46" t="str">
        <f>IF($O46="","",VLOOKUP($O46,'Dept Head vs YTD group'!$A$5:$M$500,2,FALSE))</f>
        <v>A</v>
      </c>
      <c r="B46" t="str">
        <f>IF($O46="","",VLOOKUP($O46,'Dept Head vs YTD group'!$A$5:$M$500,3,FALSE))</f>
        <v>GENERAL FUND</v>
      </c>
      <c r="C46" t="str">
        <f>IF($O46="","",VLOOKUP($O46,'Dept Head vs YTD group'!$A$5:$M$500,4,FALSE))</f>
        <v>1362</v>
      </c>
      <c r="D46" t="str">
        <f>IF($O46="","",VLOOKUP($O46,'Dept Head vs YTD group'!$A$5:$M$500,5,FALSE))</f>
        <v>TAX ADVERTISING &amp; EXPENSES</v>
      </c>
      <c r="E46" t="str">
        <f>IF($O46="","",VLOOKUP($O46,'Dept Head vs YTD group'!$A$5:$M$500,6,FALSE))</f>
        <v>4000</v>
      </c>
      <c r="F46" t="str">
        <f>IF($O46="","",VLOOKUP($O46,'Dept Head vs YTD group'!$A$5:$M$500,7,FALSE))</f>
        <v>CONTRACTUAL EXPENSES</v>
      </c>
      <c r="G46" s="10">
        <f>IF($O46="","",VLOOKUP($O46,'Dept Head vs YTD group'!$A$5:$M$500,8,FALSE))</f>
        <v>162500</v>
      </c>
      <c r="H46" s="10">
        <f>IF($O46="","",VLOOKUP($O46,'Dept Head vs YTD group'!$A$5:$M$500,9,FALSE))</f>
        <v>146248.13</v>
      </c>
      <c r="I46" s="10">
        <f t="shared" si="0"/>
        <v>16251.869999999995</v>
      </c>
      <c r="J46" s="6">
        <f t="shared" si="1"/>
        <v>0.9</v>
      </c>
      <c r="O46">
        <f>IF((MAX($O$4:O45)+1)&gt;'Data (2)'!$C$1,"",MAX($O$4:O45)+1)</f>
        <v>42</v>
      </c>
    </row>
    <row r="47" spans="1:15" x14ac:dyDescent="0.2">
      <c r="A47" t="str">
        <f>IF($O47="","",VLOOKUP($O47,'Dept Head vs YTD group'!$A$5:$M$500,2,FALSE))</f>
        <v>A</v>
      </c>
      <c r="B47" t="str">
        <f>IF($O47="","",VLOOKUP($O47,'Dept Head vs YTD group'!$A$5:$M$500,3,FALSE))</f>
        <v>GENERAL FUND</v>
      </c>
      <c r="C47" t="str">
        <f>IF($O47="","",VLOOKUP($O47,'Dept Head vs YTD group'!$A$5:$M$500,4,FALSE))</f>
        <v>1165</v>
      </c>
      <c r="D47" t="str">
        <f>IF($O47="","",VLOOKUP($O47,'Dept Head vs YTD group'!$A$5:$M$500,5,FALSE))</f>
        <v>DISTRICT ATTORNEY</v>
      </c>
      <c r="E47" t="str">
        <f>IF($O47="","",VLOOKUP($O47,'Dept Head vs YTD group'!$A$5:$M$500,6,FALSE))</f>
        <v>1000</v>
      </c>
      <c r="F47" t="str">
        <f>IF($O47="","",VLOOKUP($O47,'Dept Head vs YTD group'!$A$5:$M$500,7,FALSE))</f>
        <v>PERSONAL SERVICES</v>
      </c>
      <c r="G47" s="10">
        <f>IF($O47="","",VLOOKUP($O47,'Dept Head vs YTD group'!$A$5:$M$500,8,FALSE))</f>
        <v>400230</v>
      </c>
      <c r="H47" s="10">
        <f>IF($O47="","",VLOOKUP($O47,'Dept Head vs YTD group'!$A$5:$M$500,9,FALSE))</f>
        <v>385188.38</v>
      </c>
      <c r="I47" s="10">
        <f t="shared" si="0"/>
        <v>15041.619999999995</v>
      </c>
      <c r="J47" s="6">
        <f t="shared" si="1"/>
        <v>0.96240000000000003</v>
      </c>
      <c r="O47">
        <f>IF((MAX($O$4:O46)+1)&gt;'Data (2)'!$C$1,"",MAX($O$4:O46)+1)</f>
        <v>43</v>
      </c>
    </row>
    <row r="48" spans="1:15" x14ac:dyDescent="0.2">
      <c r="A48" t="str">
        <f>IF($O48="","",VLOOKUP($O48,'Dept Head vs YTD group'!$A$5:$M$500,2,FALSE))</f>
        <v>A</v>
      </c>
      <c r="B48" t="str">
        <f>IF($O48="","",VLOOKUP($O48,'Dept Head vs YTD group'!$A$5:$M$500,3,FALSE))</f>
        <v>GENERAL FUND</v>
      </c>
      <c r="C48" t="str">
        <f>IF($O48="","",VLOOKUP($O48,'Dept Head vs YTD group'!$A$5:$M$500,4,FALSE))</f>
        <v>9050</v>
      </c>
      <c r="D48" t="str">
        <f>IF($O48="","",VLOOKUP($O48,'Dept Head vs YTD group'!$A$5:$M$500,5,FALSE))</f>
        <v>UNEMPLOYMENT INSURANCE</v>
      </c>
      <c r="E48" t="str">
        <f>IF($O48="","",VLOOKUP($O48,'Dept Head vs YTD group'!$A$5:$M$500,6,FALSE))</f>
        <v>8000</v>
      </c>
      <c r="F48" t="str">
        <f>IF($O48="","",VLOOKUP($O48,'Dept Head vs YTD group'!$A$5:$M$500,7,FALSE))</f>
        <v>EMPLOYEE BENEFITS</v>
      </c>
      <c r="G48" s="10">
        <f>IF($O48="","",VLOOKUP($O48,'Dept Head vs YTD group'!$A$5:$M$500,8,FALSE))</f>
        <v>20000</v>
      </c>
      <c r="H48" s="10">
        <f>IF($O48="","",VLOOKUP($O48,'Dept Head vs YTD group'!$A$5:$M$500,9,FALSE))</f>
        <v>6387.57</v>
      </c>
      <c r="I48" s="10">
        <f t="shared" si="0"/>
        <v>13612.43</v>
      </c>
      <c r="J48" s="6">
        <f t="shared" si="1"/>
        <v>0.31940000000000002</v>
      </c>
      <c r="O48">
        <f>IF((MAX($O$4:O47)+1)&gt;'Data (2)'!$C$1,"",MAX($O$4:O47)+1)</f>
        <v>44</v>
      </c>
    </row>
    <row r="49" spans="1:15" x14ac:dyDescent="0.2">
      <c r="A49" t="str">
        <f>IF($O49="","",VLOOKUP($O49,'Dept Head vs YTD group'!$A$5:$M$500,2,FALSE))</f>
        <v>A</v>
      </c>
      <c r="B49" t="str">
        <f>IF($O49="","",VLOOKUP($O49,'Dept Head vs YTD group'!$A$5:$M$500,3,FALSE))</f>
        <v>GENERAL FUND</v>
      </c>
      <c r="C49" t="str">
        <f>IF($O49="","",VLOOKUP($O49,'Dept Head vs YTD group'!$A$5:$M$500,4,FALSE))</f>
        <v>5630</v>
      </c>
      <c r="D49" t="str">
        <f>IF($O49="","",VLOOKUP($O49,'Dept Head vs YTD group'!$A$5:$M$500,5,FALSE))</f>
        <v>TRANSPORTATION</v>
      </c>
      <c r="E49" t="str">
        <f>IF($O49="","",VLOOKUP($O49,'Dept Head vs YTD group'!$A$5:$M$500,6,FALSE))</f>
        <v>1000</v>
      </c>
      <c r="F49" t="str">
        <f>IF($O49="","",VLOOKUP($O49,'Dept Head vs YTD group'!$A$5:$M$500,7,FALSE))</f>
        <v>PERSONAL SERVICES</v>
      </c>
      <c r="G49" s="10">
        <f>IF($O49="","",VLOOKUP($O49,'Dept Head vs YTD group'!$A$5:$M$500,8,FALSE))</f>
        <v>201004</v>
      </c>
      <c r="H49" s="10">
        <f>IF($O49="","",VLOOKUP($O49,'Dept Head vs YTD group'!$A$5:$M$500,9,FALSE))</f>
        <v>187765.26</v>
      </c>
      <c r="I49" s="10">
        <f t="shared" si="0"/>
        <v>13238.739999999991</v>
      </c>
      <c r="J49" s="6">
        <f t="shared" si="1"/>
        <v>0.93410000000000004</v>
      </c>
      <c r="O49">
        <f>IF((MAX($O$4:O48)+1)&gt;'Data (2)'!$C$1,"",MAX($O$4:O48)+1)</f>
        <v>45</v>
      </c>
    </row>
    <row r="50" spans="1:15" x14ac:dyDescent="0.2">
      <c r="A50" t="str">
        <f>IF($O50="","",VLOOKUP($O50,'Dept Head vs YTD group'!$A$5:$M$500,2,FALSE))</f>
        <v>A</v>
      </c>
      <c r="B50" t="str">
        <f>IF($O50="","",VLOOKUP($O50,'Dept Head vs YTD group'!$A$5:$M$500,3,FALSE))</f>
        <v>GENERAL FUND</v>
      </c>
      <c r="C50" t="str">
        <f>IF($O50="","",VLOOKUP($O50,'Dept Head vs YTD group'!$A$5:$M$500,4,FALSE))</f>
        <v>3315</v>
      </c>
      <c r="D50" t="str">
        <f>IF($O50="","",VLOOKUP($O50,'Dept Head vs YTD group'!$A$5:$M$500,5,FALSE))</f>
        <v>SPECIAL TRAFFIC PROGRAM DWI</v>
      </c>
      <c r="E50" t="str">
        <f>IF($O50="","",VLOOKUP($O50,'Dept Head vs YTD group'!$A$5:$M$500,6,FALSE))</f>
        <v>4000</v>
      </c>
      <c r="F50" t="str">
        <f>IF($O50="","",VLOOKUP($O50,'Dept Head vs YTD group'!$A$5:$M$500,7,FALSE))</f>
        <v>CONTRACTUAL EXPENSES</v>
      </c>
      <c r="G50" s="10">
        <f>IF($O50="","",VLOOKUP($O50,'Dept Head vs YTD group'!$A$5:$M$500,8,FALSE))</f>
        <v>40936</v>
      </c>
      <c r="H50" s="10">
        <f>IF($O50="","",VLOOKUP($O50,'Dept Head vs YTD group'!$A$5:$M$500,9,FALSE))</f>
        <v>28046.11</v>
      </c>
      <c r="I50" s="10">
        <f t="shared" si="0"/>
        <v>12889.89</v>
      </c>
      <c r="J50" s="6">
        <f t="shared" si="1"/>
        <v>0.68510000000000004</v>
      </c>
      <c r="O50">
        <f>IF((MAX($O$4:O49)+1)&gt;'Data (2)'!$C$1,"",MAX($O$4:O49)+1)</f>
        <v>46</v>
      </c>
    </row>
    <row r="51" spans="1:15" x14ac:dyDescent="0.2">
      <c r="A51" t="str">
        <f>IF($O51="","",VLOOKUP($O51,'Dept Head vs YTD group'!$A$5:$M$500,2,FALSE))</f>
        <v>A</v>
      </c>
      <c r="B51" t="str">
        <f>IF($O51="","",VLOOKUP($O51,'Dept Head vs YTD group'!$A$5:$M$500,3,FALSE))</f>
        <v>GENERAL FUND</v>
      </c>
      <c r="C51" t="str">
        <f>IF($O51="","",VLOOKUP($O51,'Dept Head vs YTD group'!$A$5:$M$500,4,FALSE))</f>
        <v>4050</v>
      </c>
      <c r="D51" t="str">
        <f>IF($O51="","",VLOOKUP($O51,'Dept Head vs YTD group'!$A$5:$M$500,5,FALSE))</f>
        <v>CHILDHOOD LEAD POISON PREV</v>
      </c>
      <c r="E51" t="str">
        <f>IF($O51="","",VLOOKUP($O51,'Dept Head vs YTD group'!$A$5:$M$500,6,FALSE))</f>
        <v>4000</v>
      </c>
      <c r="F51" t="str">
        <f>IF($O51="","",VLOOKUP($O51,'Dept Head vs YTD group'!$A$5:$M$500,7,FALSE))</f>
        <v>CONTRACTUAL EXPENSES</v>
      </c>
      <c r="G51" s="10">
        <f>IF($O51="","",VLOOKUP($O51,'Dept Head vs YTD group'!$A$5:$M$500,8,FALSE))</f>
        <v>17000</v>
      </c>
      <c r="H51" s="10">
        <f>IF($O51="","",VLOOKUP($O51,'Dept Head vs YTD group'!$A$5:$M$500,9,FALSE))</f>
        <v>4122.74</v>
      </c>
      <c r="I51" s="10">
        <f t="shared" si="0"/>
        <v>12877.26</v>
      </c>
      <c r="J51" s="6">
        <f t="shared" si="1"/>
        <v>0.24249999999999999</v>
      </c>
      <c r="O51">
        <f>IF((MAX($O$4:O50)+1)&gt;'Data (2)'!$C$1,"",MAX($O$4:O50)+1)</f>
        <v>47</v>
      </c>
    </row>
    <row r="52" spans="1:15" x14ac:dyDescent="0.2">
      <c r="A52" t="str">
        <f>IF($O52="","",VLOOKUP($O52,'Dept Head vs YTD group'!$A$5:$M$500,2,FALSE))</f>
        <v>A</v>
      </c>
      <c r="B52" t="str">
        <f>IF($O52="","",VLOOKUP($O52,'Dept Head vs YTD group'!$A$5:$M$500,3,FALSE))</f>
        <v>GENERAL FUND</v>
      </c>
      <c r="C52" t="str">
        <f>IF($O52="","",VLOOKUP($O52,'Dept Head vs YTD group'!$A$5:$M$500,4,FALSE))</f>
        <v>8745</v>
      </c>
      <c r="D52" t="str">
        <f>IF($O52="","",VLOOKUP($O52,'Dept Head vs YTD group'!$A$5:$M$500,5,FALSE))</f>
        <v>FLOOD &amp; EROSION CONTROL</v>
      </c>
      <c r="E52" t="str">
        <f>IF($O52="","",VLOOKUP($O52,'Dept Head vs YTD group'!$A$5:$M$500,6,FALSE))</f>
        <v>4000</v>
      </c>
      <c r="F52" t="str">
        <f>IF($O52="","",VLOOKUP($O52,'Dept Head vs YTD group'!$A$5:$M$500,7,FALSE))</f>
        <v>FLOOD &amp; EROSION CONTROL</v>
      </c>
      <c r="G52" s="10">
        <f>IF($O52="","",VLOOKUP($O52,'Dept Head vs YTD group'!$A$5:$M$500,8,FALSE))</f>
        <v>12100</v>
      </c>
      <c r="H52" s="10">
        <f>IF($O52="","",VLOOKUP($O52,'Dept Head vs YTD group'!$A$5:$M$500,9,FALSE))</f>
        <v>0</v>
      </c>
      <c r="I52" s="10">
        <f t="shared" si="0"/>
        <v>12100</v>
      </c>
      <c r="J52" s="6">
        <f t="shared" si="1"/>
        <v>0</v>
      </c>
      <c r="O52">
        <f>IF((MAX($O$4:O51)+1)&gt;'Data (2)'!$C$1,"",MAX($O$4:O51)+1)</f>
        <v>48</v>
      </c>
    </row>
    <row r="53" spans="1:15" x14ac:dyDescent="0.2">
      <c r="A53" t="str">
        <f>IF($O53="","",VLOOKUP($O53,'Dept Head vs YTD group'!$A$5:$M$500,2,FALSE))</f>
        <v>A</v>
      </c>
      <c r="B53" t="str">
        <f>IF($O53="","",VLOOKUP($O53,'Dept Head vs YTD group'!$A$5:$M$500,3,FALSE))</f>
        <v>GENERAL FUND</v>
      </c>
      <c r="C53" t="str">
        <f>IF($O53="","",VLOOKUP($O53,'Dept Head vs YTD group'!$A$5:$M$500,4,FALSE))</f>
        <v>4010</v>
      </c>
      <c r="D53" t="str">
        <f>IF($O53="","",VLOOKUP($O53,'Dept Head vs YTD group'!$A$5:$M$500,5,FALSE))</f>
        <v>PUBLIC HEALTH</v>
      </c>
      <c r="E53" t="str">
        <f>IF($O53="","",VLOOKUP($O53,'Dept Head vs YTD group'!$A$5:$M$500,6,FALSE))</f>
        <v>2000</v>
      </c>
      <c r="F53" t="str">
        <f>IF($O53="","",VLOOKUP($O53,'Dept Head vs YTD group'!$A$5:$M$500,7,FALSE))</f>
        <v>EQUIPMENT</v>
      </c>
      <c r="G53" s="10">
        <f>IF($O53="","",VLOOKUP($O53,'Dept Head vs YTD group'!$A$5:$M$500,8,FALSE))</f>
        <v>57250</v>
      </c>
      <c r="H53" s="10">
        <f>IF($O53="","",VLOOKUP($O53,'Dept Head vs YTD group'!$A$5:$M$500,9,FALSE))</f>
        <v>45846.9</v>
      </c>
      <c r="I53" s="10">
        <f t="shared" si="0"/>
        <v>11403.099999999999</v>
      </c>
      <c r="J53" s="6">
        <f t="shared" si="1"/>
        <v>0.80079999999999996</v>
      </c>
      <c r="O53">
        <f>IF((MAX($O$4:O52)+1)&gt;'Data (2)'!$C$1,"",MAX($O$4:O52)+1)</f>
        <v>49</v>
      </c>
    </row>
    <row r="54" spans="1:15" x14ac:dyDescent="0.2">
      <c r="A54" t="str">
        <f>IF($O54="","",VLOOKUP($O54,'Dept Head vs YTD group'!$A$5:$M$500,2,FALSE))</f>
        <v>A</v>
      </c>
      <c r="B54" t="str">
        <f>IF($O54="","",VLOOKUP($O54,'Dept Head vs YTD group'!$A$5:$M$500,3,FALSE))</f>
        <v>GENERAL FUND</v>
      </c>
      <c r="C54" t="str">
        <f>IF($O54="","",VLOOKUP($O54,'Dept Head vs YTD group'!$A$5:$M$500,4,FALSE))</f>
        <v>3110</v>
      </c>
      <c r="D54" t="str">
        <f>IF($O54="","",VLOOKUP($O54,'Dept Head vs YTD group'!$A$5:$M$500,5,FALSE))</f>
        <v>SHERIFF</v>
      </c>
      <c r="E54" t="str">
        <f>IF($O54="","",VLOOKUP($O54,'Dept Head vs YTD group'!$A$5:$M$500,6,FALSE))</f>
        <v>2000</v>
      </c>
      <c r="F54" t="str">
        <f>IF($O54="","",VLOOKUP($O54,'Dept Head vs YTD group'!$A$5:$M$500,7,FALSE))</f>
        <v>EQUIPMENT</v>
      </c>
      <c r="G54" s="10">
        <f>IF($O54="","",VLOOKUP($O54,'Dept Head vs YTD group'!$A$5:$M$500,8,FALSE))</f>
        <v>271683</v>
      </c>
      <c r="H54" s="10">
        <f>IF($O54="","",VLOOKUP($O54,'Dept Head vs YTD group'!$A$5:$M$500,9,FALSE))</f>
        <v>260653.56</v>
      </c>
      <c r="I54" s="10">
        <f t="shared" si="0"/>
        <v>11029.440000000002</v>
      </c>
      <c r="J54" s="6">
        <f t="shared" si="1"/>
        <v>0.95940000000000003</v>
      </c>
      <c r="O54">
        <f>IF((MAX($O$4:O53)+1)&gt;'Data (2)'!$C$1,"",MAX($O$4:O53)+1)</f>
        <v>50</v>
      </c>
    </row>
    <row r="55" spans="1:15" x14ac:dyDescent="0.2">
      <c r="A55" t="str">
        <f>IF($O55="","",VLOOKUP($O55,'Dept Head vs YTD group'!$A$5:$M$500,2,FALSE))</f>
        <v>A</v>
      </c>
      <c r="B55" t="str">
        <f>IF($O55="","",VLOOKUP($O55,'Dept Head vs YTD group'!$A$5:$M$500,3,FALSE))</f>
        <v>GENERAL FUND</v>
      </c>
      <c r="C55" t="str">
        <f>IF($O55="","",VLOOKUP($O55,'Dept Head vs YTD group'!$A$5:$M$500,4,FALSE))</f>
        <v>8730</v>
      </c>
      <c r="D55" t="str">
        <f>IF($O55="","",VLOOKUP($O55,'Dept Head vs YTD group'!$A$5:$M$500,5,FALSE))</f>
        <v>COOPERATIVE EXTENSION</v>
      </c>
      <c r="E55" t="str">
        <f>IF($O55="","",VLOOKUP($O55,'Dept Head vs YTD group'!$A$5:$M$500,6,FALSE))</f>
        <v>4000</v>
      </c>
      <c r="F55" t="str">
        <f>IF($O55="","",VLOOKUP($O55,'Dept Head vs YTD group'!$A$5:$M$500,7,FALSE))</f>
        <v>CONTRACTUAL EXPENSES</v>
      </c>
      <c r="G55" s="10">
        <f>IF($O55="","",VLOOKUP($O55,'Dept Head vs YTD group'!$A$5:$M$500,8,FALSE))</f>
        <v>300870</v>
      </c>
      <c r="H55" s="10">
        <f>IF($O55="","",VLOOKUP($O55,'Dept Head vs YTD group'!$A$5:$M$500,9,FALSE))</f>
        <v>290000</v>
      </c>
      <c r="I55" s="10">
        <f t="shared" si="0"/>
        <v>10870</v>
      </c>
      <c r="J55" s="6">
        <f t="shared" si="1"/>
        <v>0.96389999999999998</v>
      </c>
      <c r="O55">
        <f>IF((MAX($O$4:O54)+1)&gt;'Data (2)'!$C$1,"",MAX($O$4:O54)+1)</f>
        <v>51</v>
      </c>
    </row>
    <row r="56" spans="1:15" x14ac:dyDescent="0.2">
      <c r="A56" t="str">
        <f>IF($O56="","",VLOOKUP($O56,'Dept Head vs YTD group'!$A$5:$M$500,2,FALSE))</f>
        <v>A</v>
      </c>
      <c r="B56" t="str">
        <f>IF($O56="","",VLOOKUP($O56,'Dept Head vs YTD group'!$A$5:$M$500,3,FALSE))</f>
        <v>GENERAL FUND</v>
      </c>
      <c r="C56" t="str">
        <f>IF($O56="","",VLOOKUP($O56,'Dept Head vs YTD group'!$A$5:$M$500,4,FALSE))</f>
        <v>3630</v>
      </c>
      <c r="D56" t="str">
        <f>IF($O56="","",VLOOKUP($O56,'Dept Head vs YTD group'!$A$5:$M$500,5,FALSE))</f>
        <v>EMERGENCY SVCS-MEDICAL RESP.</v>
      </c>
      <c r="E56" t="str">
        <f>IF($O56="","",VLOOKUP($O56,'Dept Head vs YTD group'!$A$5:$M$500,6,FALSE))</f>
        <v>4000</v>
      </c>
      <c r="F56" t="str">
        <f>IF($O56="","",VLOOKUP($O56,'Dept Head vs YTD group'!$A$5:$M$500,7,FALSE))</f>
        <v>CONTRACTUAL EXPENSES</v>
      </c>
      <c r="G56" s="10">
        <f>IF($O56="","",VLOOKUP($O56,'Dept Head vs YTD group'!$A$5:$M$500,8,FALSE))</f>
        <v>36200</v>
      </c>
      <c r="H56" s="10">
        <f>IF($O56="","",VLOOKUP($O56,'Dept Head vs YTD group'!$A$5:$M$500,9,FALSE))</f>
        <v>25462.53</v>
      </c>
      <c r="I56" s="10">
        <f t="shared" si="0"/>
        <v>10737.470000000001</v>
      </c>
      <c r="J56" s="6">
        <f t="shared" si="1"/>
        <v>0.70340000000000003</v>
      </c>
      <c r="O56">
        <f>IF((MAX($O$4:O55)+1)&gt;'Data (2)'!$C$1,"",MAX($O$4:O55)+1)</f>
        <v>52</v>
      </c>
    </row>
    <row r="57" spans="1:15" x14ac:dyDescent="0.2">
      <c r="A57" t="str">
        <f>IF($O57="","",VLOOKUP($O57,'Dept Head vs YTD group'!$A$5:$M$500,2,FALSE))</f>
        <v>A</v>
      </c>
      <c r="B57" t="str">
        <f>IF($O57="","",VLOOKUP($O57,'Dept Head vs YTD group'!$A$5:$M$500,3,FALSE))</f>
        <v>GENERAL FUND</v>
      </c>
      <c r="C57" t="str">
        <f>IF($O57="","",VLOOKUP($O57,'Dept Head vs YTD group'!$A$5:$M$500,4,FALSE))</f>
        <v>3020</v>
      </c>
      <c r="D57" t="str">
        <f>IF($O57="","",VLOOKUP($O57,'Dept Head vs YTD group'!$A$5:$M$500,5,FALSE))</f>
        <v>COMMUNICATION SYSTEM</v>
      </c>
      <c r="E57" t="str">
        <f>IF($O57="","",VLOOKUP($O57,'Dept Head vs YTD group'!$A$5:$M$500,6,FALSE))</f>
        <v>4000</v>
      </c>
      <c r="F57" t="str">
        <f>IF($O57="","",VLOOKUP($O57,'Dept Head vs YTD group'!$A$5:$M$500,7,FALSE))</f>
        <v>CONTRACTUAL EXPENSES</v>
      </c>
      <c r="G57" s="10">
        <f>IF($O57="","",VLOOKUP($O57,'Dept Head vs YTD group'!$A$5:$M$500,8,FALSE))</f>
        <v>93000</v>
      </c>
      <c r="H57" s="10">
        <f>IF($O57="","",VLOOKUP($O57,'Dept Head vs YTD group'!$A$5:$M$500,9,FALSE))</f>
        <v>82571.37</v>
      </c>
      <c r="I57" s="10">
        <f t="shared" si="0"/>
        <v>10428.630000000005</v>
      </c>
      <c r="J57" s="6">
        <f t="shared" si="1"/>
        <v>0.88790000000000002</v>
      </c>
      <c r="O57">
        <f>IF((MAX($O$4:O56)+1)&gt;'Data (2)'!$C$1,"",MAX($O$4:O56)+1)</f>
        <v>53</v>
      </c>
    </row>
    <row r="58" spans="1:15" x14ac:dyDescent="0.2">
      <c r="A58" t="str">
        <f>IF($O58="","",VLOOKUP($O58,'Dept Head vs YTD group'!$A$5:$M$500,2,FALSE))</f>
        <v>A</v>
      </c>
      <c r="B58" t="str">
        <f>IF($O58="","",VLOOKUP($O58,'Dept Head vs YTD group'!$A$5:$M$500,3,FALSE))</f>
        <v>GENERAL FUND</v>
      </c>
      <c r="C58" t="str">
        <f>IF($O58="","",VLOOKUP($O58,'Dept Head vs YTD group'!$A$5:$M$500,4,FALSE))</f>
        <v>4020</v>
      </c>
      <c r="D58" t="str">
        <f>IF($O58="","",VLOOKUP($O58,'Dept Head vs YTD group'!$A$5:$M$500,5,FALSE))</f>
        <v>IMMUNIZATION GRANT</v>
      </c>
      <c r="E58" t="str">
        <f>IF($O58="","",VLOOKUP($O58,'Dept Head vs YTD group'!$A$5:$M$500,6,FALSE))</f>
        <v>4000</v>
      </c>
      <c r="F58" t="str">
        <f>IF($O58="","",VLOOKUP($O58,'Dept Head vs YTD group'!$A$5:$M$500,7,FALSE))</f>
        <v>CONTRACTUAL EXPENSES</v>
      </c>
      <c r="G58" s="10">
        <f>IF($O58="","",VLOOKUP($O58,'Dept Head vs YTD group'!$A$5:$M$500,8,FALSE))</f>
        <v>15000</v>
      </c>
      <c r="H58" s="10">
        <f>IF($O58="","",VLOOKUP($O58,'Dept Head vs YTD group'!$A$5:$M$500,9,FALSE))</f>
        <v>4903.88</v>
      </c>
      <c r="I58" s="10">
        <f t="shared" si="0"/>
        <v>10096.119999999999</v>
      </c>
      <c r="J58" s="6">
        <f t="shared" si="1"/>
        <v>0.32690000000000002</v>
      </c>
      <c r="O58">
        <f>IF((MAX($O$4:O57)+1)&gt;'Data (2)'!$C$1,"",MAX($O$4:O57)+1)</f>
        <v>54</v>
      </c>
    </row>
    <row r="59" spans="1:15" x14ac:dyDescent="0.2">
      <c r="A59" t="str">
        <f>IF($O59="","",VLOOKUP($O59,'Dept Head vs YTD group'!$A$5:$M$500,2,FALSE))</f>
        <v>A</v>
      </c>
      <c r="B59" t="str">
        <f>IF($O59="","",VLOOKUP($O59,'Dept Head vs YTD group'!$A$5:$M$500,3,FALSE))</f>
        <v>GENERAL FUND</v>
      </c>
      <c r="C59" t="str">
        <f>IF($O59="","",VLOOKUP($O59,'Dept Head vs YTD group'!$A$5:$M$500,4,FALSE))</f>
        <v>1010</v>
      </c>
      <c r="D59" t="str">
        <f>IF($O59="","",VLOOKUP($O59,'Dept Head vs YTD group'!$A$5:$M$500,5,FALSE))</f>
        <v>LEGISLATIVE BOARD</v>
      </c>
      <c r="E59" t="str">
        <f>IF($O59="","",VLOOKUP($O59,'Dept Head vs YTD group'!$A$5:$M$500,6,FALSE))</f>
        <v>4000</v>
      </c>
      <c r="F59" t="str">
        <f>IF($O59="","",VLOOKUP($O59,'Dept Head vs YTD group'!$A$5:$M$500,7,FALSE))</f>
        <v>CONTRACTUAL EXPENSES</v>
      </c>
      <c r="G59" s="10">
        <f>IF($O59="","",VLOOKUP($O59,'Dept Head vs YTD group'!$A$5:$M$500,8,FALSE))</f>
        <v>59450</v>
      </c>
      <c r="H59" s="10">
        <f>IF($O59="","",VLOOKUP($O59,'Dept Head vs YTD group'!$A$5:$M$500,9,FALSE))</f>
        <v>49360.229999999996</v>
      </c>
      <c r="I59" s="10">
        <f t="shared" si="0"/>
        <v>10089.770000000004</v>
      </c>
      <c r="J59" s="6">
        <f t="shared" si="1"/>
        <v>0.83030000000000004</v>
      </c>
      <c r="O59">
        <f>IF((MAX($O$4:O58)+1)&gt;'Data (2)'!$C$1,"",MAX($O$4:O58)+1)</f>
        <v>55</v>
      </c>
    </row>
    <row r="60" spans="1:15" x14ac:dyDescent="0.2">
      <c r="A60" t="str">
        <f>IF($O60="","",VLOOKUP($O60,'Dept Head vs YTD group'!$A$5:$M$500,2,FALSE))</f>
        <v>A</v>
      </c>
      <c r="B60" t="str">
        <f>IF($O60="","",VLOOKUP($O60,'Dept Head vs YTD group'!$A$5:$M$500,3,FALSE))</f>
        <v>GENERAL FUND</v>
      </c>
      <c r="C60" t="str">
        <f>IF($O60="","",VLOOKUP($O60,'Dept Head vs YTD group'!$A$5:$M$500,4,FALSE))</f>
        <v>4321</v>
      </c>
      <c r="D60" t="str">
        <f>IF($O60="","",VLOOKUP($O60,'Dept Head vs YTD group'!$A$5:$M$500,5,FALSE))</f>
        <v>COMMUNITY SUPPORT</v>
      </c>
      <c r="E60" t="str">
        <f>IF($O60="","",VLOOKUP($O60,'Dept Head vs YTD group'!$A$5:$M$500,6,FALSE))</f>
        <v>4000</v>
      </c>
      <c r="F60" t="str">
        <f>IF($O60="","",VLOOKUP($O60,'Dept Head vs YTD group'!$A$5:$M$500,7,FALSE))</f>
        <v>CONTRACTUAL EXPENSES</v>
      </c>
      <c r="G60" s="10">
        <f>IF($O60="","",VLOOKUP($O60,'Dept Head vs YTD group'!$A$5:$M$500,8,FALSE))</f>
        <v>1026869</v>
      </c>
      <c r="H60" s="10">
        <f>IF($O60="","",VLOOKUP($O60,'Dept Head vs YTD group'!$A$5:$M$500,9,FALSE))</f>
        <v>1037129.5099999999</v>
      </c>
      <c r="I60" s="10">
        <f t="shared" si="0"/>
        <v>-10260.509999999893</v>
      </c>
      <c r="J60" s="6">
        <f t="shared" si="1"/>
        <v>1.01</v>
      </c>
      <c r="O60">
        <f>IF((MAX($O$4:O59)+1)&gt;'Data (2)'!$C$1,"",MAX($O$4:O59)+1)</f>
        <v>56</v>
      </c>
    </row>
    <row r="61" spans="1:15" x14ac:dyDescent="0.2">
      <c r="A61" t="str">
        <f>IF($O61="","",VLOOKUP($O61,'Dept Head vs YTD group'!$A$5:$M$500,2,FALSE))</f>
        <v>A</v>
      </c>
      <c r="B61" t="str">
        <f>IF($O61="","",VLOOKUP($O61,'Dept Head vs YTD group'!$A$5:$M$500,3,FALSE))</f>
        <v>GENERAL FUND</v>
      </c>
      <c r="C61" t="str">
        <f>IF($O61="","",VLOOKUP($O61,'Dept Head vs YTD group'!$A$5:$M$500,4,FALSE))</f>
        <v>1355</v>
      </c>
      <c r="D61" t="str">
        <f>IF($O61="","",VLOOKUP($O61,'Dept Head vs YTD group'!$A$5:$M$500,5,FALSE))</f>
        <v>REAL PROPERTY TAX OFFICE</v>
      </c>
      <c r="E61" t="str">
        <f>IF($O61="","",VLOOKUP($O61,'Dept Head vs YTD group'!$A$5:$M$500,6,FALSE))</f>
        <v>1000</v>
      </c>
      <c r="F61" t="str">
        <f>IF($O61="","",VLOOKUP($O61,'Dept Head vs YTD group'!$A$5:$M$500,7,FALSE))</f>
        <v>PERSONAL SERVICES</v>
      </c>
      <c r="G61" s="10">
        <f>IF($O61="","",VLOOKUP($O61,'Dept Head vs YTD group'!$A$5:$M$500,8,FALSE))</f>
        <v>362533</v>
      </c>
      <c r="H61" s="10">
        <f>IF($O61="","",VLOOKUP($O61,'Dept Head vs YTD group'!$A$5:$M$500,9,FALSE))</f>
        <v>374041</v>
      </c>
      <c r="I61" s="10">
        <f t="shared" si="0"/>
        <v>-11508</v>
      </c>
      <c r="J61" s="6">
        <f t="shared" si="1"/>
        <v>1.0317000000000001</v>
      </c>
      <c r="O61">
        <f>IF((MAX($O$4:O60)+1)&gt;'Data (2)'!$C$1,"",MAX($O$4:O60)+1)</f>
        <v>57</v>
      </c>
    </row>
    <row r="62" spans="1:15" x14ac:dyDescent="0.2">
      <c r="A62" t="str">
        <f>IF($O62="","",VLOOKUP($O62,'Dept Head vs YTD group'!$A$5:$M$500,2,FALSE))</f>
        <v>A</v>
      </c>
      <c r="B62" t="str">
        <f>IF($O62="","",VLOOKUP($O62,'Dept Head vs YTD group'!$A$5:$M$500,3,FALSE))</f>
        <v>GENERAL FUND</v>
      </c>
      <c r="C62" t="str">
        <f>IF($O62="","",VLOOKUP($O62,'Dept Head vs YTD group'!$A$5:$M$500,4,FALSE))</f>
        <v>8090</v>
      </c>
      <c r="D62" t="str">
        <f>IF($O62="","",VLOOKUP($O62,'Dept Head vs YTD group'!$A$5:$M$500,5,FALSE))</f>
        <v>RECYCLING &amp; SOLID WASTE</v>
      </c>
      <c r="E62" t="str">
        <f>IF($O62="","",VLOOKUP($O62,'Dept Head vs YTD group'!$A$5:$M$500,6,FALSE))</f>
        <v>4000</v>
      </c>
      <c r="F62" t="str">
        <f>IF($O62="","",VLOOKUP($O62,'Dept Head vs YTD group'!$A$5:$M$500,7,FALSE))</f>
        <v>CONTRACTUAL EXPENSES</v>
      </c>
      <c r="G62" s="10">
        <f>IF($O62="","",VLOOKUP($O62,'Dept Head vs YTD group'!$A$5:$M$500,8,FALSE))</f>
        <v>140000</v>
      </c>
      <c r="H62" s="10">
        <f>IF($O62="","",VLOOKUP($O62,'Dept Head vs YTD group'!$A$5:$M$500,9,FALSE))</f>
        <v>152970.26</v>
      </c>
      <c r="I62" s="10">
        <f t="shared" si="0"/>
        <v>-12970.260000000009</v>
      </c>
      <c r="J62" s="6">
        <f t="shared" si="1"/>
        <v>1.0926</v>
      </c>
      <c r="O62">
        <f>IF((MAX($O$4:O61)+1)&gt;'Data (2)'!$C$1,"",MAX($O$4:O61)+1)</f>
        <v>58</v>
      </c>
    </row>
    <row r="63" spans="1:15" x14ac:dyDescent="0.2">
      <c r="A63" t="str">
        <f>IF($O63="","",VLOOKUP($O63,'Dept Head vs YTD group'!$A$5:$M$500,2,FALSE))</f>
        <v>A</v>
      </c>
      <c r="B63" t="str">
        <f>IF($O63="","",VLOOKUP($O63,'Dept Head vs YTD group'!$A$5:$M$500,3,FALSE))</f>
        <v>GENERAL FUND</v>
      </c>
      <c r="C63" t="str">
        <f>IF($O63="","",VLOOKUP($O63,'Dept Head vs YTD group'!$A$5:$M$500,4,FALSE))</f>
        <v>6410</v>
      </c>
      <c r="D63" t="str">
        <f>IF($O63="","",VLOOKUP($O63,'Dept Head vs YTD group'!$A$5:$M$500,5,FALSE))</f>
        <v>PUBLICITY</v>
      </c>
      <c r="E63" t="str">
        <f>IF($O63="","",VLOOKUP($O63,'Dept Head vs YTD group'!$A$5:$M$500,6,FALSE))</f>
        <v>4000</v>
      </c>
      <c r="F63" t="str">
        <f>IF($O63="","",VLOOKUP($O63,'Dept Head vs YTD group'!$A$5:$M$500,7,FALSE))</f>
        <v>CONTRACTUAL EXPENSES</v>
      </c>
      <c r="G63" s="10">
        <f>IF($O63="","",VLOOKUP($O63,'Dept Head vs YTD group'!$A$5:$M$500,8,FALSE))</f>
        <v>125100</v>
      </c>
      <c r="H63" s="10">
        <f>IF($O63="","",VLOOKUP($O63,'Dept Head vs YTD group'!$A$5:$M$500,9,FALSE))</f>
        <v>138776</v>
      </c>
      <c r="I63" s="10">
        <f t="shared" si="0"/>
        <v>-13676</v>
      </c>
      <c r="J63" s="6">
        <f t="shared" si="1"/>
        <v>1.1093</v>
      </c>
      <c r="O63">
        <f>IF((MAX($O$4:O62)+1)&gt;'Data (2)'!$C$1,"",MAX($O$4:O62)+1)</f>
        <v>59</v>
      </c>
    </row>
    <row r="64" spans="1:15" x14ac:dyDescent="0.2">
      <c r="A64" t="str">
        <f>IF($O64="","",VLOOKUP($O64,'Dept Head vs YTD group'!$A$5:$M$500,2,FALSE))</f>
        <v>A</v>
      </c>
      <c r="B64" t="str">
        <f>IF($O64="","",VLOOKUP($O64,'Dept Head vs YTD group'!$A$5:$M$500,3,FALSE))</f>
        <v>GENERAL FUND</v>
      </c>
      <c r="C64" t="str">
        <f>IF($O64="","",VLOOKUP($O64,'Dept Head vs YTD group'!$A$5:$M$500,4,FALSE))</f>
        <v>1450</v>
      </c>
      <c r="D64" t="str">
        <f>IF($O64="","",VLOOKUP($O64,'Dept Head vs YTD group'!$A$5:$M$500,5,FALSE))</f>
        <v>ELECTIONS</v>
      </c>
      <c r="E64" t="str">
        <f>IF($O64="","",VLOOKUP($O64,'Dept Head vs YTD group'!$A$5:$M$500,6,FALSE))</f>
        <v>4000</v>
      </c>
      <c r="F64" t="str">
        <f>IF($O64="","",VLOOKUP($O64,'Dept Head vs YTD group'!$A$5:$M$500,7,FALSE))</f>
        <v>CONTRACTUAL EXPENSES</v>
      </c>
      <c r="G64" s="10">
        <f>IF($O64="","",VLOOKUP($O64,'Dept Head vs YTD group'!$A$5:$M$500,8,FALSE))</f>
        <v>133832</v>
      </c>
      <c r="H64" s="10">
        <f>IF($O64="","",VLOOKUP($O64,'Dept Head vs YTD group'!$A$5:$M$500,9,FALSE))</f>
        <v>149181.04</v>
      </c>
      <c r="I64" s="10">
        <f t="shared" si="0"/>
        <v>-15349.040000000008</v>
      </c>
      <c r="J64" s="6">
        <f t="shared" si="1"/>
        <v>1.1147</v>
      </c>
      <c r="O64">
        <f>IF((MAX($O$4:O63)+1)&gt;'Data (2)'!$C$1,"",MAX($O$4:O63)+1)</f>
        <v>60</v>
      </c>
    </row>
    <row r="65" spans="1:15" x14ac:dyDescent="0.2">
      <c r="A65" t="str">
        <f>IF($O65="","",VLOOKUP($O65,'Dept Head vs YTD group'!$A$5:$M$500,2,FALSE))</f>
        <v>A</v>
      </c>
      <c r="B65" t="str">
        <f>IF($O65="","",VLOOKUP($O65,'Dept Head vs YTD group'!$A$5:$M$500,3,FALSE))</f>
        <v>GENERAL FUND</v>
      </c>
      <c r="C65" t="str">
        <f>IF($O65="","",VLOOKUP($O65,'Dept Head vs YTD group'!$A$5:$M$500,4,FALSE))</f>
        <v>1110</v>
      </c>
      <c r="D65" t="str">
        <f>IF($O65="","",VLOOKUP($O65,'Dept Head vs YTD group'!$A$5:$M$500,5,FALSE))</f>
        <v>COUNTY COURT</v>
      </c>
      <c r="E65" t="str">
        <f>IF($O65="","",VLOOKUP($O65,'Dept Head vs YTD group'!$A$5:$M$500,6,FALSE))</f>
        <v>4000</v>
      </c>
      <c r="F65" t="str">
        <f>IF($O65="","",VLOOKUP($O65,'Dept Head vs YTD group'!$A$5:$M$500,7,FALSE))</f>
        <v>CONTRACTUAL EXPENSES</v>
      </c>
      <c r="G65" s="10">
        <f>IF($O65="","",VLOOKUP($O65,'Dept Head vs YTD group'!$A$5:$M$500,8,FALSE))</f>
        <v>9740</v>
      </c>
      <c r="H65" s="10">
        <f>IF($O65="","",VLOOKUP($O65,'Dept Head vs YTD group'!$A$5:$M$500,9,FALSE))</f>
        <v>26154.28</v>
      </c>
      <c r="I65" s="10">
        <f t="shared" si="0"/>
        <v>-16414.28</v>
      </c>
      <c r="J65" s="6">
        <f t="shared" si="1"/>
        <v>2.6852</v>
      </c>
      <c r="O65">
        <f>IF((MAX($O$4:O64)+1)&gt;'Data (2)'!$C$1,"",MAX($O$4:O64)+1)</f>
        <v>61</v>
      </c>
    </row>
    <row r="66" spans="1:15" x14ac:dyDescent="0.2">
      <c r="A66" t="str">
        <f>IF($O66="","",VLOOKUP($O66,'Dept Head vs YTD group'!$A$5:$M$500,2,FALSE))</f>
        <v>A</v>
      </c>
      <c r="B66" t="str">
        <f>IF($O66="","",VLOOKUP($O66,'Dept Head vs YTD group'!$A$5:$M$500,3,FALSE))</f>
        <v>GENERAL FUND</v>
      </c>
      <c r="C66" t="str">
        <f>IF($O66="","",VLOOKUP($O66,'Dept Head vs YTD group'!$A$5:$M$500,4,FALSE))</f>
        <v>3150</v>
      </c>
      <c r="D66" t="str">
        <f>IF($O66="","",VLOOKUP($O66,'Dept Head vs YTD group'!$A$5:$M$500,5,FALSE))</f>
        <v>JAIL</v>
      </c>
      <c r="E66" t="str">
        <f>IF($O66="","",VLOOKUP($O66,'Dept Head vs YTD group'!$A$5:$M$500,6,FALSE))</f>
        <v>4000</v>
      </c>
      <c r="F66" t="str">
        <f>IF($O66="","",VLOOKUP($O66,'Dept Head vs YTD group'!$A$5:$M$500,7,FALSE))</f>
        <v>CONTRACTUAL EXPENSES</v>
      </c>
      <c r="G66" s="10">
        <f>IF($O66="","",VLOOKUP($O66,'Dept Head vs YTD group'!$A$5:$M$500,8,FALSE))</f>
        <v>85900</v>
      </c>
      <c r="H66" s="10">
        <f>IF($O66="","",VLOOKUP($O66,'Dept Head vs YTD group'!$A$5:$M$500,9,FALSE))</f>
        <v>102463.54</v>
      </c>
      <c r="I66" s="10">
        <f t="shared" si="0"/>
        <v>-16563.539999999994</v>
      </c>
      <c r="J66" s="6">
        <f t="shared" si="1"/>
        <v>1.1928000000000001</v>
      </c>
      <c r="O66">
        <f>IF((MAX($O$4:O65)+1)&gt;'Data (2)'!$C$1,"",MAX($O$4:O65)+1)</f>
        <v>62</v>
      </c>
    </row>
    <row r="67" spans="1:15" x14ac:dyDescent="0.2">
      <c r="A67" t="str">
        <f>IF($O67="","",VLOOKUP($O67,'Dept Head vs YTD group'!$A$5:$M$500,2,FALSE))</f>
        <v>A</v>
      </c>
      <c r="B67" t="str">
        <f>IF($O67="","",VLOOKUP($O67,'Dept Head vs YTD group'!$A$5:$M$500,3,FALSE))</f>
        <v>GENERAL FUND</v>
      </c>
      <c r="C67" t="str">
        <f>IF($O67="","",VLOOKUP($O67,'Dept Head vs YTD group'!$A$5:$M$500,4,FALSE))</f>
        <v>9040</v>
      </c>
      <c r="D67" t="str">
        <f>IF($O67="","",VLOOKUP($O67,'Dept Head vs YTD group'!$A$5:$M$500,5,FALSE))</f>
        <v>WORKERS COMPENSATION</v>
      </c>
      <c r="E67" t="str">
        <f>IF($O67="","",VLOOKUP($O67,'Dept Head vs YTD group'!$A$5:$M$500,6,FALSE))</f>
        <v>8000</v>
      </c>
      <c r="F67" t="str">
        <f>IF($O67="","",VLOOKUP($O67,'Dept Head vs YTD group'!$A$5:$M$500,7,FALSE))</f>
        <v>EMPLOYEE BENEFITS</v>
      </c>
      <c r="G67" s="10">
        <f>IF($O67="","",VLOOKUP($O67,'Dept Head vs YTD group'!$A$5:$M$500,8,FALSE))</f>
        <v>234300</v>
      </c>
      <c r="H67" s="10">
        <f>IF($O67="","",VLOOKUP($O67,'Dept Head vs YTD group'!$A$5:$M$500,9,FALSE))</f>
        <v>251075.4</v>
      </c>
      <c r="I67" s="10">
        <f t="shared" si="0"/>
        <v>-16775.399999999994</v>
      </c>
      <c r="J67" s="6">
        <f t="shared" si="1"/>
        <v>1.0716000000000001</v>
      </c>
      <c r="O67">
        <f>IF((MAX($O$4:O66)+1)&gt;'Data (2)'!$C$1,"",MAX($O$4:O66)+1)</f>
        <v>63</v>
      </c>
    </row>
    <row r="68" spans="1:15" x14ac:dyDescent="0.2">
      <c r="A68" t="str">
        <f>IF($O68="","",VLOOKUP($O68,'Dept Head vs YTD group'!$A$5:$M$500,2,FALSE))</f>
        <v>A</v>
      </c>
      <c r="B68" t="str">
        <f>IF($O68="","",VLOOKUP($O68,'Dept Head vs YTD group'!$A$5:$M$500,3,FALSE))</f>
        <v>GENERAL FUND</v>
      </c>
      <c r="C68" t="str">
        <f>IF($O68="","",VLOOKUP($O68,'Dept Head vs YTD group'!$A$5:$M$500,4,FALSE))</f>
        <v>1110</v>
      </c>
      <c r="D68" t="str">
        <f>IF($O68="","",VLOOKUP($O68,'Dept Head vs YTD group'!$A$5:$M$500,5,FALSE))</f>
        <v>COUNTY COURT</v>
      </c>
      <c r="E68" t="str">
        <f>IF($O68="","",VLOOKUP($O68,'Dept Head vs YTD group'!$A$5:$M$500,6,FALSE))</f>
        <v>1000</v>
      </c>
      <c r="F68" t="str">
        <f>IF($O68="","",VLOOKUP($O68,'Dept Head vs YTD group'!$A$5:$M$500,7,FALSE))</f>
        <v>PERSONAL SERVICES</v>
      </c>
      <c r="G68" s="10">
        <f>IF($O68="","",VLOOKUP($O68,'Dept Head vs YTD group'!$A$5:$M$500,8,FALSE))</f>
        <v>242180</v>
      </c>
      <c r="H68" s="10">
        <f>IF($O68="","",VLOOKUP($O68,'Dept Head vs YTD group'!$A$5:$M$500,9,FALSE))</f>
        <v>259084.37</v>
      </c>
      <c r="I68" s="10">
        <f t="shared" si="0"/>
        <v>-16904.369999999995</v>
      </c>
      <c r="J68" s="6">
        <f t="shared" si="1"/>
        <v>1.0698000000000001</v>
      </c>
      <c r="O68">
        <f>IF((MAX($O$4:O67)+1)&gt;'Data (2)'!$C$1,"",MAX($O$4:O67)+1)</f>
        <v>64</v>
      </c>
    </row>
    <row r="69" spans="1:15" x14ac:dyDescent="0.2">
      <c r="A69" t="str">
        <f>IF($O69="","",VLOOKUP($O69,'Dept Head vs YTD group'!$A$5:$M$500,2,FALSE))</f>
        <v>A</v>
      </c>
      <c r="B69" t="str">
        <f>IF($O69="","",VLOOKUP($O69,'Dept Head vs YTD group'!$A$5:$M$500,3,FALSE))</f>
        <v>GENERAL FUND</v>
      </c>
      <c r="C69" t="str">
        <f>IF($O69="","",VLOOKUP($O69,'Dept Head vs YTD group'!$A$5:$M$500,4,FALSE))</f>
        <v>1910</v>
      </c>
      <c r="D69" t="str">
        <f>IF($O69="","",VLOOKUP($O69,'Dept Head vs YTD group'!$A$5:$M$500,5,FALSE))</f>
        <v>SPECIAL ITEMS - INSURANCE</v>
      </c>
      <c r="E69" t="str">
        <f>IF($O69="","",VLOOKUP($O69,'Dept Head vs YTD group'!$A$5:$M$500,6,FALSE))</f>
        <v>4000</v>
      </c>
      <c r="F69" t="str">
        <f>IF($O69="","",VLOOKUP($O69,'Dept Head vs YTD group'!$A$5:$M$500,7,FALSE))</f>
        <v>CONTRACTUAL EXPENSES</v>
      </c>
      <c r="G69" s="10">
        <f>IF($O69="","",VLOOKUP($O69,'Dept Head vs YTD group'!$A$5:$M$500,8,FALSE))</f>
        <v>600000</v>
      </c>
      <c r="H69" s="10">
        <f>IF($O69="","",VLOOKUP($O69,'Dept Head vs YTD group'!$A$5:$M$500,9,FALSE))</f>
        <v>619712.80000000005</v>
      </c>
      <c r="I69" s="10">
        <f t="shared" si="0"/>
        <v>-19712.800000000047</v>
      </c>
      <c r="J69" s="6">
        <f t="shared" si="1"/>
        <v>1.0328999999999999</v>
      </c>
      <c r="O69">
        <f>IF((MAX($O$4:O68)+1)&gt;'Data (2)'!$C$1,"",MAX($O$4:O68)+1)</f>
        <v>65</v>
      </c>
    </row>
    <row r="70" spans="1:15" x14ac:dyDescent="0.2">
      <c r="A70" t="str">
        <f>IF($O70="","",VLOOKUP($O70,'Dept Head vs YTD group'!$A$5:$M$500,2,FALSE))</f>
        <v>A</v>
      </c>
      <c r="B70" t="str">
        <f>IF($O70="","",VLOOKUP($O70,'Dept Head vs YTD group'!$A$5:$M$500,3,FALSE))</f>
        <v>GENERAL FUND</v>
      </c>
      <c r="C70" t="str">
        <f>IF($O70="","",VLOOKUP($O70,'Dept Head vs YTD group'!$A$5:$M$500,4,FALSE))</f>
        <v>6109</v>
      </c>
      <c r="D70" t="str">
        <f>IF($O70="","",VLOOKUP($O70,'Dept Head vs YTD group'!$A$5:$M$500,5,FALSE))</f>
        <v>TEMP ASSISTANCE NEEDY FAMILY</v>
      </c>
      <c r="E70" t="str">
        <f>IF($O70="","",VLOOKUP($O70,'Dept Head vs YTD group'!$A$5:$M$500,6,FALSE))</f>
        <v>4000</v>
      </c>
      <c r="F70" t="str">
        <f>IF($O70="","",VLOOKUP($O70,'Dept Head vs YTD group'!$A$5:$M$500,7,FALSE))</f>
        <v>CONTRACTUAL EXPENSES</v>
      </c>
      <c r="G70" s="10">
        <f>IF($O70="","",VLOOKUP($O70,'Dept Head vs YTD group'!$A$5:$M$500,8,FALSE))</f>
        <v>2700000</v>
      </c>
      <c r="H70" s="10">
        <f>IF($O70="","",VLOOKUP($O70,'Dept Head vs YTD group'!$A$5:$M$500,9,FALSE))</f>
        <v>2720306.11</v>
      </c>
      <c r="I70" s="10">
        <f t="shared" ref="I70:I133" si="2">IF(O70="","",G70-H70)</f>
        <v>-20306.10999999987</v>
      </c>
      <c r="J70" s="6">
        <f t="shared" ref="J70:J133" si="3">IF(O70="","",IF(G70=0,0,ROUND((H70)/G70,4)))</f>
        <v>1.0075000000000001</v>
      </c>
      <c r="O70">
        <f>IF((MAX($O$4:O69)+1)&gt;'Data (2)'!$C$1,"",MAX($O$4:O69)+1)</f>
        <v>66</v>
      </c>
    </row>
    <row r="71" spans="1:15" x14ac:dyDescent="0.2">
      <c r="A71" t="str">
        <f>IF($O71="","",VLOOKUP($O71,'Dept Head vs YTD group'!$A$5:$M$500,2,FALSE))</f>
        <v>A</v>
      </c>
      <c r="B71" t="str">
        <f>IF($O71="","",VLOOKUP($O71,'Dept Head vs YTD group'!$A$5:$M$500,3,FALSE))</f>
        <v>GENERAL FUND</v>
      </c>
      <c r="C71" t="str">
        <f>IF($O71="","",VLOOKUP($O71,'Dept Head vs YTD group'!$A$5:$M$500,4,FALSE))</f>
        <v>1410</v>
      </c>
      <c r="D71" t="str">
        <f>IF($O71="","",VLOOKUP($O71,'Dept Head vs YTD group'!$A$5:$M$500,5,FALSE))</f>
        <v>COUNTY CLERK</v>
      </c>
      <c r="E71" t="str">
        <f>IF($O71="","",VLOOKUP($O71,'Dept Head vs YTD group'!$A$5:$M$500,6,FALSE))</f>
        <v>4000</v>
      </c>
      <c r="F71" t="str">
        <f>IF($O71="","",VLOOKUP($O71,'Dept Head vs YTD group'!$A$5:$M$500,7,FALSE))</f>
        <v>CONTRACTUAL EXPENSES</v>
      </c>
      <c r="G71" s="10">
        <f>IF($O71="","",VLOOKUP($O71,'Dept Head vs YTD group'!$A$5:$M$500,8,FALSE))</f>
        <v>18010</v>
      </c>
      <c r="H71" s="10">
        <f>IF($O71="","",VLOOKUP($O71,'Dept Head vs YTD group'!$A$5:$M$500,9,FALSE))</f>
        <v>38833.919999999998</v>
      </c>
      <c r="I71" s="10">
        <f t="shared" si="2"/>
        <v>-20823.919999999998</v>
      </c>
      <c r="J71" s="6">
        <f t="shared" si="3"/>
        <v>2.1562000000000001</v>
      </c>
      <c r="O71">
        <f>IF((MAX($O$4:O70)+1)&gt;'Data (2)'!$C$1,"",MAX($O$4:O70)+1)</f>
        <v>67</v>
      </c>
    </row>
    <row r="72" spans="1:15" x14ac:dyDescent="0.2">
      <c r="A72" t="str">
        <f>IF($O72="","",VLOOKUP($O72,'Dept Head vs YTD group'!$A$5:$M$500,2,FALSE))</f>
        <v>A</v>
      </c>
      <c r="B72" t="str">
        <f>IF($O72="","",VLOOKUP($O72,'Dept Head vs YTD group'!$A$5:$M$500,3,FALSE))</f>
        <v>GENERAL FUND</v>
      </c>
      <c r="C72" t="str">
        <f>IF($O72="","",VLOOKUP($O72,'Dept Head vs YTD group'!$A$5:$M$500,4,FALSE))</f>
        <v>6772</v>
      </c>
      <c r="D72" t="str">
        <f>IF($O72="","",VLOOKUP($O72,'Dept Head vs YTD group'!$A$5:$M$500,5,FALSE))</f>
        <v>OFFICE FOR THE AGING</v>
      </c>
      <c r="E72" t="str">
        <f>IF($O72="","",VLOOKUP($O72,'Dept Head vs YTD group'!$A$5:$M$500,6,FALSE))</f>
        <v>2000</v>
      </c>
      <c r="F72" t="str">
        <f>IF($O72="","",VLOOKUP($O72,'Dept Head vs YTD group'!$A$5:$M$500,7,FALSE))</f>
        <v>EQUIPMENT</v>
      </c>
      <c r="G72" s="10">
        <f>IF($O72="","",VLOOKUP($O72,'Dept Head vs YTD group'!$A$5:$M$500,8,FALSE))</f>
        <v>55000</v>
      </c>
      <c r="H72" s="10">
        <f>IF($O72="","",VLOOKUP($O72,'Dept Head vs YTD group'!$A$5:$M$500,9,FALSE))</f>
        <v>76127.490000000005</v>
      </c>
      <c r="I72" s="10">
        <f t="shared" si="2"/>
        <v>-21127.490000000005</v>
      </c>
      <c r="J72" s="6">
        <f t="shared" si="3"/>
        <v>1.3841000000000001</v>
      </c>
      <c r="O72">
        <f>IF((MAX($O$4:O71)+1)&gt;'Data (2)'!$C$1,"",MAX($O$4:O71)+1)</f>
        <v>68</v>
      </c>
    </row>
    <row r="73" spans="1:15" x14ac:dyDescent="0.2">
      <c r="A73" t="str">
        <f>IF($O73="","",VLOOKUP($O73,'Dept Head vs YTD group'!$A$5:$M$500,2,FALSE))</f>
        <v>A</v>
      </c>
      <c r="B73" t="str">
        <f>IF($O73="","",VLOOKUP($O73,'Dept Head vs YTD group'!$A$5:$M$500,3,FALSE))</f>
        <v>GENERAL FUND</v>
      </c>
      <c r="C73" t="str">
        <f>IF($O73="","",VLOOKUP($O73,'Dept Head vs YTD group'!$A$5:$M$500,4,FALSE))</f>
        <v>1680</v>
      </c>
      <c r="D73" t="str">
        <f>IF($O73="","",VLOOKUP($O73,'Dept Head vs YTD group'!$A$5:$M$500,5,FALSE))</f>
        <v>INFORMATION TECHNOLOGY</v>
      </c>
      <c r="E73" t="str">
        <f>IF($O73="","",VLOOKUP($O73,'Dept Head vs YTD group'!$A$5:$M$500,6,FALSE))</f>
        <v>2000</v>
      </c>
      <c r="F73" t="str">
        <f>IF($O73="","",VLOOKUP($O73,'Dept Head vs YTD group'!$A$5:$M$500,7,FALSE))</f>
        <v>EQUIPMENT</v>
      </c>
      <c r="G73" s="10">
        <f>IF($O73="","",VLOOKUP($O73,'Dept Head vs YTD group'!$A$5:$M$500,8,FALSE))</f>
        <v>20000</v>
      </c>
      <c r="H73" s="10">
        <f>IF($O73="","",VLOOKUP($O73,'Dept Head vs YTD group'!$A$5:$M$500,9,FALSE))</f>
        <v>41144.69</v>
      </c>
      <c r="I73" s="10">
        <f t="shared" si="2"/>
        <v>-21144.690000000002</v>
      </c>
      <c r="J73" s="6">
        <f t="shared" si="3"/>
        <v>2.0571999999999999</v>
      </c>
      <c r="O73">
        <f>IF((MAX($O$4:O72)+1)&gt;'Data (2)'!$C$1,"",MAX($O$4:O72)+1)</f>
        <v>69</v>
      </c>
    </row>
    <row r="74" spans="1:15" x14ac:dyDescent="0.2">
      <c r="A74" t="str">
        <f>IF($O74="","",VLOOKUP($O74,'Dept Head vs YTD group'!$A$5:$M$500,2,FALSE))</f>
        <v>A</v>
      </c>
      <c r="B74" t="str">
        <f>IF($O74="","",VLOOKUP($O74,'Dept Head vs YTD group'!$A$5:$M$500,3,FALSE))</f>
        <v>GENERAL FUND</v>
      </c>
      <c r="C74" t="str">
        <f>IF($O74="","",VLOOKUP($O74,'Dept Head vs YTD group'!$A$5:$M$500,4,FALSE))</f>
        <v>2490</v>
      </c>
      <c r="D74" t="str">
        <f>IF($O74="","",VLOOKUP($O74,'Dept Head vs YTD group'!$A$5:$M$500,5,FALSE))</f>
        <v>COMMUNITY COLLEGE TUITION</v>
      </c>
      <c r="E74" t="str">
        <f>IF($O74="","",VLOOKUP($O74,'Dept Head vs YTD group'!$A$5:$M$500,6,FALSE))</f>
        <v>4000</v>
      </c>
      <c r="F74" t="str">
        <f>IF($O74="","",VLOOKUP($O74,'Dept Head vs YTD group'!$A$5:$M$500,7,FALSE))</f>
        <v>CONTRACTUAL EXPENSES</v>
      </c>
      <c r="G74" s="10">
        <f>IF($O74="","",VLOOKUP($O74,'Dept Head vs YTD group'!$A$5:$M$500,8,FALSE))</f>
        <v>370000</v>
      </c>
      <c r="H74" s="10">
        <f>IF($O74="","",VLOOKUP($O74,'Dept Head vs YTD group'!$A$5:$M$500,9,FALSE))</f>
        <v>391805.56</v>
      </c>
      <c r="I74" s="10">
        <f t="shared" si="2"/>
        <v>-21805.559999999998</v>
      </c>
      <c r="J74" s="6">
        <f t="shared" si="3"/>
        <v>1.0589</v>
      </c>
      <c r="O74">
        <f>IF((MAX($O$4:O73)+1)&gt;'Data (2)'!$C$1,"",MAX($O$4:O73)+1)</f>
        <v>70</v>
      </c>
    </row>
    <row r="75" spans="1:15" x14ac:dyDescent="0.2">
      <c r="A75" t="str">
        <f>IF($O75="","",VLOOKUP($O75,'Dept Head vs YTD group'!$A$5:$M$500,2,FALSE))</f>
        <v>A</v>
      </c>
      <c r="B75" t="str">
        <f>IF($O75="","",VLOOKUP($O75,'Dept Head vs YTD group'!$A$5:$M$500,3,FALSE))</f>
        <v>GENERAL FUND</v>
      </c>
      <c r="C75" t="str">
        <f>IF($O75="","",VLOOKUP($O75,'Dept Head vs YTD group'!$A$5:$M$500,4,FALSE))</f>
        <v>1415</v>
      </c>
      <c r="D75" t="str">
        <f>IF($O75="","",VLOOKUP($O75,'Dept Head vs YTD group'!$A$5:$M$500,5,FALSE))</f>
        <v>RECORDS MANAGEMENT</v>
      </c>
      <c r="E75" t="str">
        <f>IF($O75="","",VLOOKUP($O75,'Dept Head vs YTD group'!$A$5:$M$500,6,FALSE))</f>
        <v>4000</v>
      </c>
      <c r="F75" t="str">
        <f>IF($O75="","",VLOOKUP($O75,'Dept Head vs YTD group'!$A$5:$M$500,7,FALSE))</f>
        <v>CONTRACTUAL EXPENSES</v>
      </c>
      <c r="G75" s="10">
        <f>IF($O75="","",VLOOKUP($O75,'Dept Head vs YTD group'!$A$5:$M$500,8,FALSE))</f>
        <v>9550</v>
      </c>
      <c r="H75" s="10">
        <f>IF($O75="","",VLOOKUP($O75,'Dept Head vs YTD group'!$A$5:$M$500,9,FALSE))</f>
        <v>31952.719999999998</v>
      </c>
      <c r="I75" s="10">
        <f t="shared" si="2"/>
        <v>-22402.719999999998</v>
      </c>
      <c r="J75" s="6">
        <f t="shared" si="3"/>
        <v>3.3458000000000001</v>
      </c>
      <c r="O75">
        <f>IF((MAX($O$4:O74)+1)&gt;'Data (2)'!$C$1,"",MAX($O$4:O74)+1)</f>
        <v>71</v>
      </c>
    </row>
    <row r="76" spans="1:15" x14ac:dyDescent="0.2">
      <c r="A76" t="str">
        <f>IF($O76="","",VLOOKUP($O76,'Dept Head vs YTD group'!$A$5:$M$500,2,FALSE))</f>
        <v>A</v>
      </c>
      <c r="B76" t="str">
        <f>IF($O76="","",VLOOKUP($O76,'Dept Head vs YTD group'!$A$5:$M$500,3,FALSE))</f>
        <v>GENERAL FUND</v>
      </c>
      <c r="C76" t="str">
        <f>IF($O76="","",VLOOKUP($O76,'Dept Head vs YTD group'!$A$5:$M$500,4,FALSE))</f>
        <v>3640</v>
      </c>
      <c r="D76" t="str">
        <f>IF($O76="","",VLOOKUP($O76,'Dept Head vs YTD group'!$A$5:$M$500,5,FALSE))</f>
        <v>EMERGENCY SERVICES</v>
      </c>
      <c r="E76" t="str">
        <f>IF($O76="","",VLOOKUP($O76,'Dept Head vs YTD group'!$A$5:$M$500,6,FALSE))</f>
        <v>2000</v>
      </c>
      <c r="F76" t="str">
        <f>IF($O76="","",VLOOKUP($O76,'Dept Head vs YTD group'!$A$5:$M$500,7,FALSE))</f>
        <v>EQUIPMENT</v>
      </c>
      <c r="G76" s="10">
        <f>IF($O76="","",VLOOKUP($O76,'Dept Head vs YTD group'!$A$5:$M$500,8,FALSE))</f>
        <v>0</v>
      </c>
      <c r="H76" s="10">
        <f>IF($O76="","",VLOOKUP($O76,'Dept Head vs YTD group'!$A$5:$M$500,9,FALSE))</f>
        <v>22437.78</v>
      </c>
      <c r="I76" s="10">
        <f t="shared" si="2"/>
        <v>-22437.78</v>
      </c>
      <c r="J76" s="6">
        <f t="shared" si="3"/>
        <v>0</v>
      </c>
      <c r="O76">
        <f>IF((MAX($O$4:O75)+1)&gt;'Data (2)'!$C$1,"",MAX($O$4:O75)+1)</f>
        <v>72</v>
      </c>
    </row>
    <row r="77" spans="1:15" x14ac:dyDescent="0.2">
      <c r="A77" t="str">
        <f>IF($O77="","",VLOOKUP($O77,'Dept Head vs YTD group'!$A$5:$M$500,2,FALSE))</f>
        <v>A</v>
      </c>
      <c r="B77" t="str">
        <f>IF($O77="","",VLOOKUP($O77,'Dept Head vs YTD group'!$A$5:$M$500,3,FALSE))</f>
        <v>GENERAL FUND</v>
      </c>
      <c r="C77" t="str">
        <f>IF($O77="","",VLOOKUP($O77,'Dept Head vs YTD group'!$A$5:$M$500,4,FALSE))</f>
        <v>6101</v>
      </c>
      <c r="D77" t="str">
        <f>IF($O77="","",VLOOKUP($O77,'Dept Head vs YTD group'!$A$5:$M$500,5,FALSE))</f>
        <v>MEDICAL ASSISTANCE - DSS</v>
      </c>
      <c r="E77" t="str">
        <f>IF($O77="","",VLOOKUP($O77,'Dept Head vs YTD group'!$A$5:$M$500,6,FALSE))</f>
        <v>4000</v>
      </c>
      <c r="F77" t="str">
        <f>IF($O77="","",VLOOKUP($O77,'Dept Head vs YTD group'!$A$5:$M$500,7,FALSE))</f>
        <v>CONTRACTUAL EXPENSES</v>
      </c>
      <c r="G77" s="10">
        <f>IF($O77="","",VLOOKUP($O77,'Dept Head vs YTD group'!$A$5:$M$500,8,FALSE))</f>
        <v>0</v>
      </c>
      <c r="H77" s="10">
        <f>IF($O77="","",VLOOKUP($O77,'Dept Head vs YTD group'!$A$5:$M$500,9,FALSE))</f>
        <v>24290.799999999999</v>
      </c>
      <c r="I77" s="10">
        <f t="shared" si="2"/>
        <v>-24290.799999999999</v>
      </c>
      <c r="J77" s="6">
        <f t="shared" si="3"/>
        <v>0</v>
      </c>
      <c r="O77">
        <f>IF((MAX($O$4:O76)+1)&gt;'Data (2)'!$C$1,"",MAX($O$4:O76)+1)</f>
        <v>73</v>
      </c>
    </row>
    <row r="78" spans="1:15" x14ac:dyDescent="0.2">
      <c r="A78" t="str">
        <f>IF($O78="","",VLOOKUP($O78,'Dept Head vs YTD group'!$A$5:$M$500,2,FALSE))</f>
        <v>A</v>
      </c>
      <c r="B78" t="str">
        <f>IF($O78="","",VLOOKUP($O78,'Dept Head vs YTD group'!$A$5:$M$500,3,FALSE))</f>
        <v>GENERAL FUND</v>
      </c>
      <c r="C78" t="str">
        <f>IF($O78="","",VLOOKUP($O78,'Dept Head vs YTD group'!$A$5:$M$500,4,FALSE))</f>
        <v>8720</v>
      </c>
      <c r="D78" t="str">
        <f>IF($O78="","",VLOOKUP($O78,'Dept Head vs YTD group'!$A$5:$M$500,5,FALSE))</f>
        <v>SOIL AND WATER CONSERVATION</v>
      </c>
      <c r="E78" t="str">
        <f>IF($O78="","",VLOOKUP($O78,'Dept Head vs YTD group'!$A$5:$M$500,6,FALSE))</f>
        <v>4000</v>
      </c>
      <c r="F78" t="str">
        <f>IF($O78="","",VLOOKUP($O78,'Dept Head vs YTD group'!$A$5:$M$500,7,FALSE))</f>
        <v>CONTRACTUAL EXPENSES</v>
      </c>
      <c r="G78" s="10">
        <f>IF($O78="","",VLOOKUP($O78,'Dept Head vs YTD group'!$A$5:$M$500,8,FALSE))</f>
        <v>136350</v>
      </c>
      <c r="H78" s="10">
        <f>IF($O78="","",VLOOKUP($O78,'Dept Head vs YTD group'!$A$5:$M$500,9,FALSE))</f>
        <v>160767.28</v>
      </c>
      <c r="I78" s="10">
        <f t="shared" si="2"/>
        <v>-24417.279999999999</v>
      </c>
      <c r="J78" s="6">
        <f t="shared" si="3"/>
        <v>1.1791</v>
      </c>
      <c r="O78">
        <f>IF((MAX($O$4:O77)+1)&gt;'Data (2)'!$C$1,"",MAX($O$4:O77)+1)</f>
        <v>74</v>
      </c>
    </row>
    <row r="79" spans="1:15" x14ac:dyDescent="0.2">
      <c r="A79" t="str">
        <f>IF($O79="","",VLOOKUP($O79,'Dept Head vs YTD group'!$A$5:$M$500,2,FALSE))</f>
        <v>A</v>
      </c>
      <c r="B79" t="str">
        <f>IF($O79="","",VLOOKUP($O79,'Dept Head vs YTD group'!$A$5:$M$500,3,FALSE))</f>
        <v>GENERAL FUND</v>
      </c>
      <c r="C79" t="str">
        <f>IF($O79="","",VLOOKUP($O79,'Dept Head vs YTD group'!$A$5:$M$500,4,FALSE))</f>
        <v>3630</v>
      </c>
      <c r="D79" t="str">
        <f>IF($O79="","",VLOOKUP($O79,'Dept Head vs YTD group'!$A$5:$M$500,5,FALSE))</f>
        <v>EMERGENCY SVCS-MEDICAL RESP.</v>
      </c>
      <c r="E79" t="str">
        <f>IF($O79="","",VLOOKUP($O79,'Dept Head vs YTD group'!$A$5:$M$500,6,FALSE))</f>
        <v>1000</v>
      </c>
      <c r="F79" t="str">
        <f>IF($O79="","",VLOOKUP($O79,'Dept Head vs YTD group'!$A$5:$M$500,7,FALSE))</f>
        <v>PERSONAL SERVICES</v>
      </c>
      <c r="G79" s="10">
        <f>IF($O79="","",VLOOKUP($O79,'Dept Head vs YTD group'!$A$5:$M$500,8,FALSE))</f>
        <v>270289</v>
      </c>
      <c r="H79" s="10">
        <f>IF($O79="","",VLOOKUP($O79,'Dept Head vs YTD group'!$A$5:$M$500,9,FALSE))</f>
        <v>298799.59000000003</v>
      </c>
      <c r="I79" s="10">
        <f t="shared" si="2"/>
        <v>-28510.590000000026</v>
      </c>
      <c r="J79" s="6">
        <f t="shared" si="3"/>
        <v>1.1054999999999999</v>
      </c>
      <c r="O79">
        <f>IF((MAX($O$4:O78)+1)&gt;'Data (2)'!$C$1,"",MAX($O$4:O78)+1)</f>
        <v>75</v>
      </c>
    </row>
    <row r="80" spans="1:15" x14ac:dyDescent="0.2">
      <c r="A80" t="str">
        <f>IF($O80="","",VLOOKUP($O80,'Dept Head vs YTD group'!$A$5:$M$500,2,FALSE))</f>
        <v>A</v>
      </c>
      <c r="B80" t="str">
        <f>IF($O80="","",VLOOKUP($O80,'Dept Head vs YTD group'!$A$5:$M$500,3,FALSE))</f>
        <v>GENERAL FUND</v>
      </c>
      <c r="C80" t="str">
        <f>IF($O80="","",VLOOKUP($O80,'Dept Head vs YTD group'!$A$5:$M$500,4,FALSE))</f>
        <v>1680</v>
      </c>
      <c r="D80" t="str">
        <f>IF($O80="","",VLOOKUP($O80,'Dept Head vs YTD group'!$A$5:$M$500,5,FALSE))</f>
        <v>INFORMATION TECHNOLOGY</v>
      </c>
      <c r="E80" t="str">
        <f>IF($O80="","",VLOOKUP($O80,'Dept Head vs YTD group'!$A$5:$M$500,6,FALSE))</f>
        <v>4000</v>
      </c>
      <c r="F80" t="str">
        <f>IF($O80="","",VLOOKUP($O80,'Dept Head vs YTD group'!$A$5:$M$500,7,FALSE))</f>
        <v>CONTRACTUAL EXPENSES</v>
      </c>
      <c r="G80" s="10">
        <f>IF($O80="","",VLOOKUP($O80,'Dept Head vs YTD group'!$A$5:$M$500,8,FALSE))</f>
        <v>393000</v>
      </c>
      <c r="H80" s="10">
        <f>IF($O80="","",VLOOKUP($O80,'Dept Head vs YTD group'!$A$5:$M$500,9,FALSE))</f>
        <v>431504.57</v>
      </c>
      <c r="I80" s="10">
        <f t="shared" si="2"/>
        <v>-38504.570000000007</v>
      </c>
      <c r="J80" s="6">
        <f t="shared" si="3"/>
        <v>1.0980000000000001</v>
      </c>
      <c r="O80">
        <f>IF((MAX($O$4:O79)+1)&gt;'Data (2)'!$C$1,"",MAX($O$4:O79)+1)</f>
        <v>76</v>
      </c>
    </row>
    <row r="81" spans="1:15" x14ac:dyDescent="0.2">
      <c r="A81" t="str">
        <f>IF($O81="","",VLOOKUP($O81,'Dept Head vs YTD group'!$A$5:$M$500,2,FALSE))</f>
        <v>A</v>
      </c>
      <c r="B81" t="str">
        <f>IF($O81="","",VLOOKUP($O81,'Dept Head vs YTD group'!$A$5:$M$500,3,FALSE))</f>
        <v>GENERAL FUND</v>
      </c>
      <c r="C81" t="str">
        <f>IF($O81="","",VLOOKUP($O81,'Dept Head vs YTD group'!$A$5:$M$500,4,FALSE))</f>
        <v>3640</v>
      </c>
      <c r="D81" t="str">
        <f>IF($O81="","",VLOOKUP($O81,'Dept Head vs YTD group'!$A$5:$M$500,5,FALSE))</f>
        <v>EMERGENCY SERVICES</v>
      </c>
      <c r="E81" t="str">
        <f>IF($O81="","",VLOOKUP($O81,'Dept Head vs YTD group'!$A$5:$M$500,6,FALSE))</f>
        <v>4000</v>
      </c>
      <c r="F81" t="str">
        <f>IF($O81="","",VLOOKUP($O81,'Dept Head vs YTD group'!$A$5:$M$500,7,FALSE))</f>
        <v>CONTRACTUAL EXPENSES</v>
      </c>
      <c r="G81" s="10">
        <f>IF($O81="","",VLOOKUP($O81,'Dept Head vs YTD group'!$A$5:$M$500,8,FALSE))</f>
        <v>34390</v>
      </c>
      <c r="H81" s="10">
        <f>IF($O81="","",VLOOKUP($O81,'Dept Head vs YTD group'!$A$5:$M$500,9,FALSE))</f>
        <v>76174.749999999985</v>
      </c>
      <c r="I81" s="10">
        <f t="shared" si="2"/>
        <v>-41784.749999999985</v>
      </c>
      <c r="J81" s="6">
        <f t="shared" si="3"/>
        <v>2.2149999999999999</v>
      </c>
      <c r="O81">
        <f>IF((MAX($O$4:O80)+1)&gt;'Data (2)'!$C$1,"",MAX($O$4:O80)+1)</f>
        <v>77</v>
      </c>
    </row>
    <row r="82" spans="1:15" x14ac:dyDescent="0.2">
      <c r="A82" t="str">
        <f>IF($O82="","",VLOOKUP($O82,'Dept Head vs YTD group'!$A$5:$M$500,2,FALSE))</f>
        <v>A</v>
      </c>
      <c r="B82" t="str">
        <f>IF($O82="","",VLOOKUP($O82,'Dept Head vs YTD group'!$A$5:$M$500,3,FALSE))</f>
        <v>GENERAL FUND</v>
      </c>
      <c r="C82" t="str">
        <f>IF($O82="","",VLOOKUP($O82,'Dept Head vs YTD group'!$A$5:$M$500,4,FALSE))</f>
        <v>6142</v>
      </c>
      <c r="D82" t="str">
        <f>IF($O82="","",VLOOKUP($O82,'Dept Head vs YTD group'!$A$5:$M$500,5,FALSE))</f>
        <v>EMERGENCY ASSISTANCE-ADULTS</v>
      </c>
      <c r="E82" t="str">
        <f>IF($O82="","",VLOOKUP($O82,'Dept Head vs YTD group'!$A$5:$M$500,6,FALSE))</f>
        <v>4000</v>
      </c>
      <c r="F82" t="str">
        <f>IF($O82="","",VLOOKUP($O82,'Dept Head vs YTD group'!$A$5:$M$500,7,FALSE))</f>
        <v>CONTRACTUAL EXPENSES</v>
      </c>
      <c r="G82" s="10">
        <f>IF($O82="","",VLOOKUP($O82,'Dept Head vs YTD group'!$A$5:$M$500,8,FALSE))</f>
        <v>75000</v>
      </c>
      <c r="H82" s="10">
        <f>IF($O82="","",VLOOKUP($O82,'Dept Head vs YTD group'!$A$5:$M$500,9,FALSE))</f>
        <v>126715.87</v>
      </c>
      <c r="I82" s="10">
        <f t="shared" si="2"/>
        <v>-51715.869999999995</v>
      </c>
      <c r="J82" s="6">
        <f t="shared" si="3"/>
        <v>1.6895</v>
      </c>
      <c r="O82">
        <f>IF((MAX($O$4:O81)+1)&gt;'Data (2)'!$C$1,"",MAX($O$4:O81)+1)</f>
        <v>78</v>
      </c>
    </row>
    <row r="83" spans="1:15" x14ac:dyDescent="0.2">
      <c r="A83" t="str">
        <f>IF($O83="","",VLOOKUP($O83,'Dept Head vs YTD group'!$A$5:$M$500,2,FALSE))</f>
        <v>A</v>
      </c>
      <c r="B83" t="str">
        <f>IF($O83="","",VLOOKUP($O83,'Dept Head vs YTD group'!$A$5:$M$500,3,FALSE))</f>
        <v>GENERAL FUND</v>
      </c>
      <c r="C83" t="str">
        <f>IF($O83="","",VLOOKUP($O83,'Dept Head vs YTD group'!$A$5:$M$500,4,FALSE))</f>
        <v>1989</v>
      </c>
      <c r="D83" t="str">
        <f>IF($O83="","",VLOOKUP($O83,'Dept Head vs YTD group'!$A$5:$M$500,5,FALSE))</f>
        <v>SALES TAX REVENUE SHARING</v>
      </c>
      <c r="E83" t="str">
        <f>IF($O83="","",VLOOKUP($O83,'Dept Head vs YTD group'!$A$5:$M$500,6,FALSE))</f>
        <v>4000</v>
      </c>
      <c r="F83" t="str">
        <f>IF($O83="","",VLOOKUP($O83,'Dept Head vs YTD group'!$A$5:$M$500,7,FALSE))</f>
        <v>CONTRACTUAL EXPENSES</v>
      </c>
      <c r="G83" s="10">
        <f>IF($O83="","",VLOOKUP($O83,'Dept Head vs YTD group'!$A$5:$M$500,8,FALSE))</f>
        <v>734847</v>
      </c>
      <c r="H83" s="10">
        <f>IF($O83="","",VLOOKUP($O83,'Dept Head vs YTD group'!$A$5:$M$500,9,FALSE))</f>
        <v>793710.88</v>
      </c>
      <c r="I83" s="10">
        <f t="shared" si="2"/>
        <v>-58863.880000000005</v>
      </c>
      <c r="J83" s="6">
        <f t="shared" si="3"/>
        <v>1.0801000000000001</v>
      </c>
      <c r="O83">
        <f>IF((MAX($O$4:O82)+1)&gt;'Data (2)'!$C$1,"",MAX($O$4:O82)+1)</f>
        <v>79</v>
      </c>
    </row>
    <row r="84" spans="1:15" x14ac:dyDescent="0.2">
      <c r="A84" t="str">
        <f>IF($O84="","",VLOOKUP($O84,'Dept Head vs YTD group'!$A$5:$M$500,2,FALSE))</f>
        <v>A</v>
      </c>
      <c r="B84" t="str">
        <f>IF($O84="","",VLOOKUP($O84,'Dept Head vs YTD group'!$A$5:$M$500,3,FALSE))</f>
        <v>GENERAL FUND</v>
      </c>
      <c r="C84" t="str">
        <f>IF($O84="","",VLOOKUP($O84,'Dept Head vs YTD group'!$A$5:$M$500,4,FALSE))</f>
        <v>3150</v>
      </c>
      <c r="D84" t="str">
        <f>IF($O84="","",VLOOKUP($O84,'Dept Head vs YTD group'!$A$5:$M$500,5,FALSE))</f>
        <v>JAIL</v>
      </c>
      <c r="E84" t="str">
        <f>IF($O84="","",VLOOKUP($O84,'Dept Head vs YTD group'!$A$5:$M$500,6,FALSE))</f>
        <v>1000</v>
      </c>
      <c r="F84" t="str">
        <f>IF($O84="","",VLOOKUP($O84,'Dept Head vs YTD group'!$A$5:$M$500,7,FALSE))</f>
        <v>PERSONAL SERVICES</v>
      </c>
      <c r="G84" s="10">
        <f>IF($O84="","",VLOOKUP($O84,'Dept Head vs YTD group'!$A$5:$M$500,8,FALSE))</f>
        <v>1260363</v>
      </c>
      <c r="H84" s="10">
        <f>IF($O84="","",VLOOKUP($O84,'Dept Head vs YTD group'!$A$5:$M$500,9,FALSE))</f>
        <v>1320581.0299999998</v>
      </c>
      <c r="I84" s="10">
        <f t="shared" si="2"/>
        <v>-60218.029999999795</v>
      </c>
      <c r="J84" s="6">
        <f t="shared" si="3"/>
        <v>1.0478000000000001</v>
      </c>
      <c r="O84">
        <f>IF((MAX($O$4:O83)+1)&gt;'Data (2)'!$C$1,"",MAX($O$4:O83)+1)</f>
        <v>80</v>
      </c>
    </row>
    <row r="85" spans="1:15" x14ac:dyDescent="0.2">
      <c r="A85" t="str">
        <f>IF($O85="","",VLOOKUP($O85,'Dept Head vs YTD group'!$A$5:$M$500,2,FALSE))</f>
        <v>A</v>
      </c>
      <c r="B85" t="str">
        <f>IF($O85="","",VLOOKUP($O85,'Dept Head vs YTD group'!$A$5:$M$500,3,FALSE))</f>
        <v>GENERAL FUND</v>
      </c>
      <c r="C85" t="str">
        <f>IF($O85="","",VLOOKUP($O85,'Dept Head vs YTD group'!$A$5:$M$500,4,FALSE))</f>
        <v>6010</v>
      </c>
      <c r="D85" t="str">
        <f>IF($O85="","",VLOOKUP($O85,'Dept Head vs YTD group'!$A$5:$M$500,5,FALSE))</f>
        <v>SOCIAL SERVICES ADMIN</v>
      </c>
      <c r="E85" t="str">
        <f>IF($O85="","",VLOOKUP($O85,'Dept Head vs YTD group'!$A$5:$M$500,6,FALSE))</f>
        <v>2000</v>
      </c>
      <c r="F85" t="str">
        <f>IF($O85="","",VLOOKUP($O85,'Dept Head vs YTD group'!$A$5:$M$500,7,FALSE))</f>
        <v>EQUIPMENT</v>
      </c>
      <c r="G85" s="10">
        <f>IF($O85="","",VLOOKUP($O85,'Dept Head vs YTD group'!$A$5:$M$500,8,FALSE))</f>
        <v>77000</v>
      </c>
      <c r="H85" s="10">
        <f>IF($O85="","",VLOOKUP($O85,'Dept Head vs YTD group'!$A$5:$M$500,9,FALSE))</f>
        <v>141225.88</v>
      </c>
      <c r="I85" s="10">
        <f t="shared" si="2"/>
        <v>-64225.880000000005</v>
      </c>
      <c r="J85" s="6">
        <f t="shared" si="3"/>
        <v>1.8341000000000001</v>
      </c>
      <c r="O85">
        <f>IF((MAX($O$4:O84)+1)&gt;'Data (2)'!$C$1,"",MAX($O$4:O84)+1)</f>
        <v>81</v>
      </c>
    </row>
    <row r="86" spans="1:15" x14ac:dyDescent="0.2">
      <c r="A86" t="str">
        <f>IF($O86="","",VLOOKUP($O86,'Dept Head vs YTD group'!$A$5:$M$500,2,FALSE))</f>
        <v>A</v>
      </c>
      <c r="B86" t="str">
        <f>IF($O86="","",VLOOKUP($O86,'Dept Head vs YTD group'!$A$5:$M$500,3,FALSE))</f>
        <v>GENERAL FUND</v>
      </c>
      <c r="C86" t="str">
        <f>IF($O86="","",VLOOKUP($O86,'Dept Head vs YTD group'!$A$5:$M$500,4,FALSE))</f>
        <v>1185</v>
      </c>
      <c r="D86" t="str">
        <f>IF($O86="","",VLOOKUP($O86,'Dept Head vs YTD group'!$A$5:$M$500,5,FALSE))</f>
        <v>CORONERS &amp; MEDICAL EXAMINERS</v>
      </c>
      <c r="E86" t="str">
        <f>IF($O86="","",VLOOKUP($O86,'Dept Head vs YTD group'!$A$5:$M$500,6,FALSE))</f>
        <v>4000</v>
      </c>
      <c r="F86" t="str">
        <f>IF($O86="","",VLOOKUP($O86,'Dept Head vs YTD group'!$A$5:$M$500,7,FALSE))</f>
        <v>CONTRACTUAL EXPENSES</v>
      </c>
      <c r="G86" s="10">
        <f>IF($O86="","",VLOOKUP($O86,'Dept Head vs YTD group'!$A$5:$M$500,8,FALSE))</f>
        <v>35000</v>
      </c>
      <c r="H86" s="10">
        <f>IF($O86="","",VLOOKUP($O86,'Dept Head vs YTD group'!$A$5:$M$500,9,FALSE))</f>
        <v>114618.49</v>
      </c>
      <c r="I86" s="10">
        <f t="shared" si="2"/>
        <v>-79618.490000000005</v>
      </c>
      <c r="J86" s="6">
        <f t="shared" si="3"/>
        <v>3.2747999999999999</v>
      </c>
      <c r="O86">
        <f>IF((MAX($O$4:O85)+1)&gt;'Data (2)'!$C$1,"",MAX($O$4:O85)+1)</f>
        <v>82</v>
      </c>
    </row>
    <row r="87" spans="1:15" x14ac:dyDescent="0.2">
      <c r="A87" t="str">
        <f>IF($O87="","",VLOOKUP($O87,'Dept Head vs YTD group'!$A$5:$M$500,2,FALSE))</f>
        <v>A</v>
      </c>
      <c r="B87" t="str">
        <f>IF($O87="","",VLOOKUP($O87,'Dept Head vs YTD group'!$A$5:$M$500,3,FALSE))</f>
        <v>GENERAL FUND</v>
      </c>
      <c r="C87" t="str">
        <f>IF($O87="","",VLOOKUP($O87,'Dept Head vs YTD group'!$A$5:$M$500,4,FALSE))</f>
        <v>4310</v>
      </c>
      <c r="D87" t="str">
        <f>IF($O87="","",VLOOKUP($O87,'Dept Head vs YTD group'!$A$5:$M$500,5,FALSE))</f>
        <v>MENTAL HEALTH</v>
      </c>
      <c r="E87" t="str">
        <f>IF($O87="","",VLOOKUP($O87,'Dept Head vs YTD group'!$A$5:$M$500,6,FALSE))</f>
        <v>2000</v>
      </c>
      <c r="F87" t="str">
        <f>IF($O87="","",VLOOKUP($O87,'Dept Head vs YTD group'!$A$5:$M$500,7,FALSE))</f>
        <v>EQUIPMENT</v>
      </c>
      <c r="G87" s="10">
        <f>IF($O87="","",VLOOKUP($O87,'Dept Head vs YTD group'!$A$5:$M$500,8,FALSE))</f>
        <v>6000</v>
      </c>
      <c r="H87" s="10">
        <f>IF($O87="","",VLOOKUP($O87,'Dept Head vs YTD group'!$A$5:$M$500,9,FALSE))</f>
        <v>95559.43</v>
      </c>
      <c r="I87" s="10">
        <f t="shared" si="2"/>
        <v>-89559.43</v>
      </c>
      <c r="J87" s="6">
        <f t="shared" si="3"/>
        <v>15.926600000000001</v>
      </c>
      <c r="O87">
        <f>IF((MAX($O$4:O86)+1)&gt;'Data (2)'!$C$1,"",MAX($O$4:O86)+1)</f>
        <v>83</v>
      </c>
    </row>
    <row r="88" spans="1:15" x14ac:dyDescent="0.2">
      <c r="A88" t="str">
        <f>IF($O88="","",VLOOKUP($O88,'Dept Head vs YTD group'!$A$5:$M$500,2,FALSE))</f>
        <v>A</v>
      </c>
      <c r="B88" t="str">
        <f>IF($O88="","",VLOOKUP($O88,'Dept Head vs YTD group'!$A$5:$M$500,3,FALSE))</f>
        <v>GENERAL FUND</v>
      </c>
      <c r="C88" t="str">
        <f>IF($O88="","",VLOOKUP($O88,'Dept Head vs YTD group'!$A$5:$M$500,4,FALSE))</f>
        <v>6010</v>
      </c>
      <c r="D88" t="str">
        <f>IF($O88="","",VLOOKUP($O88,'Dept Head vs YTD group'!$A$5:$M$500,5,FALSE))</f>
        <v>SOCIAL SERVICES ADMIN</v>
      </c>
      <c r="E88" t="str">
        <f>IF($O88="","",VLOOKUP($O88,'Dept Head vs YTD group'!$A$5:$M$500,6,FALSE))</f>
        <v>4000</v>
      </c>
      <c r="F88" t="str">
        <f>IF($O88="","",VLOOKUP($O88,'Dept Head vs YTD group'!$A$5:$M$500,7,FALSE))</f>
        <v>CONTRACTUAL EXPENSES</v>
      </c>
      <c r="G88" s="10">
        <f>IF($O88="","",VLOOKUP($O88,'Dept Head vs YTD group'!$A$5:$M$500,8,FALSE))</f>
        <v>503326</v>
      </c>
      <c r="H88" s="10">
        <f>IF($O88="","",VLOOKUP($O88,'Dept Head vs YTD group'!$A$5:$M$500,9,FALSE))</f>
        <v>597944.47999999986</v>
      </c>
      <c r="I88" s="10">
        <f t="shared" si="2"/>
        <v>-94618.479999999865</v>
      </c>
      <c r="J88" s="6">
        <f t="shared" si="3"/>
        <v>1.1879999999999999</v>
      </c>
      <c r="O88">
        <f>IF((MAX($O$4:O87)+1)&gt;'Data (2)'!$C$1,"",MAX($O$4:O87)+1)</f>
        <v>84</v>
      </c>
    </row>
    <row r="89" spans="1:15" x14ac:dyDescent="0.2">
      <c r="A89" t="str">
        <f>IF($O89="","",VLOOKUP($O89,'Dept Head vs YTD group'!$A$5:$M$500,2,FALSE))</f>
        <v>A</v>
      </c>
      <c r="B89" t="str">
        <f>IF($O89="","",VLOOKUP($O89,'Dept Head vs YTD group'!$A$5:$M$500,3,FALSE))</f>
        <v>GENERAL FUND</v>
      </c>
      <c r="C89" t="str">
        <f>IF($O89="","",VLOOKUP($O89,'Dept Head vs YTD group'!$A$5:$M$500,4,FALSE))</f>
        <v>9566</v>
      </c>
      <c r="D89" t="str">
        <f>IF($O89="","",VLOOKUP($O89,'Dept Head vs YTD group'!$A$5:$M$500,5,FALSE))</f>
        <v>TRANSFER TO DEBT SERVICE</v>
      </c>
      <c r="E89" t="str">
        <f>IF($O89="","",VLOOKUP($O89,'Dept Head vs YTD group'!$A$5:$M$500,6,FALSE))</f>
        <v>9000</v>
      </c>
      <c r="F89" t="str">
        <f>IF($O89="","",VLOOKUP($O89,'Dept Head vs YTD group'!$A$5:$M$500,7,FALSE))</f>
        <v>TRANSFERS</v>
      </c>
      <c r="G89" s="10">
        <f>IF($O89="","",VLOOKUP($O89,'Dept Head vs YTD group'!$A$5:$M$500,8,FALSE))</f>
        <v>812500</v>
      </c>
      <c r="H89" s="10">
        <f>IF($O89="","",VLOOKUP($O89,'Dept Head vs YTD group'!$A$5:$M$500,9,FALSE))</f>
        <v>921308.65</v>
      </c>
      <c r="I89" s="10">
        <f t="shared" si="2"/>
        <v>-108808.65000000002</v>
      </c>
      <c r="J89" s="6">
        <f t="shared" si="3"/>
        <v>1.1338999999999999</v>
      </c>
      <c r="O89">
        <f>IF((MAX($O$4:O88)+1)&gt;'Data (2)'!$C$1,"",MAX($O$4:O88)+1)</f>
        <v>85</v>
      </c>
    </row>
    <row r="90" spans="1:15" x14ac:dyDescent="0.2">
      <c r="A90" t="str">
        <f>IF($O90="","",VLOOKUP($O90,'Dept Head vs YTD group'!$A$5:$M$500,2,FALSE))</f>
        <v>A</v>
      </c>
      <c r="B90" t="str">
        <f>IF($O90="","",VLOOKUP($O90,'Dept Head vs YTD group'!$A$5:$M$500,3,FALSE))</f>
        <v>GENERAL FUND</v>
      </c>
      <c r="C90" t="str">
        <f>IF($O90="","",VLOOKUP($O90,'Dept Head vs YTD group'!$A$5:$M$500,4,FALSE))</f>
        <v>6123</v>
      </c>
      <c r="D90" t="str">
        <f>IF($O90="","",VLOOKUP($O90,'Dept Head vs YTD group'!$A$5:$M$500,5,FALSE))</f>
        <v>JUVENILE DEL. FOSTER CARE</v>
      </c>
      <c r="E90" t="str">
        <f>IF($O90="","",VLOOKUP($O90,'Dept Head vs YTD group'!$A$5:$M$500,6,FALSE))</f>
        <v>4000</v>
      </c>
      <c r="F90" t="str">
        <f>IF($O90="","",VLOOKUP($O90,'Dept Head vs YTD group'!$A$5:$M$500,7,FALSE))</f>
        <v>CONTRACTUAL EXPENSES</v>
      </c>
      <c r="G90" s="10">
        <f>IF($O90="","",VLOOKUP($O90,'Dept Head vs YTD group'!$A$5:$M$500,8,FALSE))</f>
        <v>102000</v>
      </c>
      <c r="H90" s="10">
        <f>IF($O90="","",VLOOKUP($O90,'Dept Head vs YTD group'!$A$5:$M$500,9,FALSE))</f>
        <v>225429.33</v>
      </c>
      <c r="I90" s="10">
        <f t="shared" si="2"/>
        <v>-123429.32999999999</v>
      </c>
      <c r="J90" s="6">
        <f t="shared" si="3"/>
        <v>2.2101000000000002</v>
      </c>
      <c r="O90">
        <f>IF((MAX($O$4:O89)+1)&gt;'Data (2)'!$C$1,"",MAX($O$4:O89)+1)</f>
        <v>86</v>
      </c>
    </row>
    <row r="91" spans="1:15" x14ac:dyDescent="0.2">
      <c r="A91" t="str">
        <f>IF($O91="","",VLOOKUP($O91,'Dept Head vs YTD group'!$A$5:$M$500,2,FALSE))</f>
        <v>A</v>
      </c>
      <c r="B91" t="str">
        <f>IF($O91="","",VLOOKUP($O91,'Dept Head vs YTD group'!$A$5:$M$500,3,FALSE))</f>
        <v>GENERAL FUND</v>
      </c>
      <c r="C91" t="str">
        <f>IF($O91="","",VLOOKUP($O91,'Dept Head vs YTD group'!$A$5:$M$500,4,FALSE))</f>
        <v>3410</v>
      </c>
      <c r="D91" t="str">
        <f>IF($O91="","",VLOOKUP($O91,'Dept Head vs YTD group'!$A$5:$M$500,5,FALSE))</f>
        <v>EMERGENCY SVCS - FIRE PREV.</v>
      </c>
      <c r="E91" t="str">
        <f>IF($O91="","",VLOOKUP($O91,'Dept Head vs YTD group'!$A$5:$M$500,6,FALSE))</f>
        <v>2000</v>
      </c>
      <c r="F91" t="str">
        <f>IF($O91="","",VLOOKUP($O91,'Dept Head vs YTD group'!$A$5:$M$500,7,FALSE))</f>
        <v>EQUIPMENT</v>
      </c>
      <c r="G91" s="10">
        <f>IF($O91="","",VLOOKUP($O91,'Dept Head vs YTD group'!$A$5:$M$500,8,FALSE))</f>
        <v>112500</v>
      </c>
      <c r="H91" s="10">
        <f>IF($O91="","",VLOOKUP($O91,'Dept Head vs YTD group'!$A$5:$M$500,9,FALSE))</f>
        <v>265232.68</v>
      </c>
      <c r="I91" s="10">
        <f t="shared" si="2"/>
        <v>-152732.68</v>
      </c>
      <c r="J91" s="6">
        <f t="shared" si="3"/>
        <v>2.3576000000000001</v>
      </c>
      <c r="O91">
        <f>IF((MAX($O$4:O90)+1)&gt;'Data (2)'!$C$1,"",MAX($O$4:O90)+1)</f>
        <v>87</v>
      </c>
    </row>
    <row r="92" spans="1:15" x14ac:dyDescent="0.2">
      <c r="A92" t="str">
        <f>IF($O92="","",VLOOKUP($O92,'Dept Head vs YTD group'!$A$5:$M$500,2,FALSE))</f>
        <v>A</v>
      </c>
      <c r="B92" t="str">
        <f>IF($O92="","",VLOOKUP($O92,'Dept Head vs YTD group'!$A$5:$M$500,3,FALSE))</f>
        <v>GENERAL FUND</v>
      </c>
      <c r="C92" t="str">
        <f>IF($O92="","",VLOOKUP($O92,'Dept Head vs YTD group'!$A$5:$M$500,4,FALSE))</f>
        <v>4310</v>
      </c>
      <c r="D92" t="str">
        <f>IF($O92="","",VLOOKUP($O92,'Dept Head vs YTD group'!$A$5:$M$500,5,FALSE))</f>
        <v>MENTAL HEALTH</v>
      </c>
      <c r="E92" t="str">
        <f>IF($O92="","",VLOOKUP($O92,'Dept Head vs YTD group'!$A$5:$M$500,6,FALSE))</f>
        <v>4000</v>
      </c>
      <c r="F92" t="str">
        <f>IF($O92="","",VLOOKUP($O92,'Dept Head vs YTD group'!$A$5:$M$500,7,FALSE))</f>
        <v>CONTRACTUAL EXPENSES</v>
      </c>
      <c r="G92" s="10">
        <f>IF($O92="","",VLOOKUP($O92,'Dept Head vs YTD group'!$A$5:$M$500,8,FALSE))</f>
        <v>604266</v>
      </c>
      <c r="H92" s="10">
        <f>IF($O92="","",VLOOKUP($O92,'Dept Head vs YTD group'!$A$5:$M$500,9,FALSE))</f>
        <v>814003.62999999989</v>
      </c>
      <c r="I92" s="10">
        <f t="shared" si="2"/>
        <v>-209737.62999999989</v>
      </c>
      <c r="J92" s="6">
        <f t="shared" si="3"/>
        <v>1.3471</v>
      </c>
      <c r="O92">
        <f>IF((MAX($O$4:O91)+1)&gt;'Data (2)'!$C$1,"",MAX($O$4:O91)+1)</f>
        <v>88</v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156</v>
      </c>
      <c r="B5" t="str">
        <f>IF(R5="","",VLOOKUP($R5,Data!$C$4:$X$2000,Data!$E$2-2,FALSE))</f>
        <v>A</v>
      </c>
      <c r="C5" t="str">
        <f>IF(R5="","",VLOOKUP($R5,Data!$C$4:$X$2000,Data!$F$2-2,FALSE))</f>
        <v>GENERAL FUND</v>
      </c>
      <c r="D5" t="str">
        <f>IF(R5="","",VLOOKUP($R5,Data!$C$4:$X$2000,Data!$G$2-2,FALSE))</f>
        <v>1110</v>
      </c>
      <c r="E5" t="str">
        <f>IF(R5="","",VLOOKUP($R5,Data!$C$4:$X$2000,Data!$H$2-2,FALSE))</f>
        <v>COUNTY COURT</v>
      </c>
      <c r="F5" t="str">
        <f>IF(R5="","",VLOOKUP($R5,Data!$C$4:$X$2000,Data!$I$2-2,FALSE))</f>
        <v>4000</v>
      </c>
      <c r="G5" t="str">
        <f>IF(R5="","",VLOOKUP($R5,Data!$C$4:$X$2000,Data!$J$2-2,FALSE))</f>
        <v>CONTRACTUAL EXPENSES</v>
      </c>
      <c r="H5" t="str">
        <f>IF(R5="","",VLOOKUP($R5,Data!$C$4:$X$2000,Data!$K$2-2,FALSE))</f>
        <v>4600</v>
      </c>
      <c r="I5" t="str">
        <f>IF(R5="","",VLOOKUP($R5,Data!$C$4:$X$2000,Data!$L$2-2,FALSE))</f>
        <v>PSYCHIATRIC CARE</v>
      </c>
      <c r="J5" s="10">
        <f>IF(R5="","",VLOOKUP($R5,Data!$C$4:$X$2000,Data!$R$2-2,FALSE))</f>
        <v>5000</v>
      </c>
      <c r="K5" s="10">
        <f>IF(R5="","",VLOOKUP($R5,Data!$C$4:$X$2000,Data!$Q$2-2,FALSE)+VLOOKUP($R5,Data!$C$4:$X$2000,Data!$O$2-2,FALSE))</f>
        <v>21054.28</v>
      </c>
      <c r="L5" s="10">
        <f>IF(R5="","",J5-K5)</f>
        <v>-16054.279999999999</v>
      </c>
      <c r="M5" s="6">
        <f>IF(R5="","",IF(J5=0,0,ROUND((K5)/J5,4)))</f>
        <v>4.2108999999999996</v>
      </c>
      <c r="R5">
        <v>1</v>
      </c>
    </row>
    <row r="6" spans="1:18" x14ac:dyDescent="0.2">
      <c r="A6" s="11">
        <f>IF(L6="","",RANK(L6,$L$5:$L$500)+COUNTIF($L$3:L5,L6))</f>
        <v>124</v>
      </c>
      <c r="B6" t="str">
        <f>IF(R6="","",VLOOKUP($R6,Data!$C$4:$X$2000,Data!$E$2-2,FALSE))</f>
        <v>A</v>
      </c>
      <c r="C6" t="str">
        <f>IF(R6="","",VLOOKUP($R6,Data!$C$4:$X$2000,Data!$F$2-2,FALSE))</f>
        <v>GENERAL FUND</v>
      </c>
      <c r="D6" t="str">
        <f>IF(R6="","",VLOOKUP($R6,Data!$C$4:$X$2000,Data!$G$2-2,FALSE))</f>
        <v>1165</v>
      </c>
      <c r="E6" t="str">
        <f>IF(R6="","",VLOOKUP($R6,Data!$C$4:$X$2000,Data!$H$2-2,FALSE))</f>
        <v>DISTRICT ATTORNEY</v>
      </c>
      <c r="F6" t="str">
        <f>IF(R6="","",VLOOKUP($R6,Data!$C$4:$X$2000,Data!$I$2-2,FALSE))</f>
        <v>1000</v>
      </c>
      <c r="G6" t="str">
        <f>IF(R6="","",VLOOKUP($R6,Data!$C$4:$X$2000,Data!$J$2-2,FALSE))</f>
        <v>PERSONAL SERVICES</v>
      </c>
      <c r="H6" t="str">
        <f>IF(R6="","",VLOOKUP($R6,Data!$C$4:$X$2000,Data!$K$2-2,FALSE))</f>
        <v>1002</v>
      </c>
      <c r="I6" t="str">
        <f>IF(R6="","",VLOOKUP($R6,Data!$C$4:$X$2000,Data!$L$2-2,FALSE))</f>
        <v>SECRETARY TO D.A.</v>
      </c>
      <c r="J6" s="10">
        <f>IF(R6="","",VLOOKUP($R6,Data!$C$4:$X$2000,Data!$R$2-2,FALSE))</f>
        <v>42628</v>
      </c>
      <c r="K6" s="10">
        <f>IF(R6="","",VLOOKUP($R6,Data!$C$4:$X$2000,Data!$Q$2-2,FALSE)+VLOOKUP($R6,Data!$C$4:$X$2000,Data!$O$2-2,FALSE))</f>
        <v>32102.12</v>
      </c>
      <c r="L6" s="10">
        <f t="shared" ref="L6:L69" si="0">IF(R6="","",J6-K6)</f>
        <v>10525.880000000001</v>
      </c>
      <c r="M6" s="6">
        <f t="shared" ref="M6:M69" si="1">IF(R6="","",IF(J6=0,0,ROUND((K6)/J6,4)))</f>
        <v>0.75309999999999999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27</v>
      </c>
      <c r="B7" t="str">
        <f>IF(R7="","",VLOOKUP($R7,Data!$C$4:$X$2000,Data!$E$2-2,FALSE))</f>
        <v>A</v>
      </c>
      <c r="C7" t="str">
        <f>IF(R7="","",VLOOKUP($R7,Data!$C$4:$X$2000,Data!$F$2-2,FALSE))</f>
        <v>GENERAL FUND</v>
      </c>
      <c r="D7" t="str">
        <f>IF(R7="","",VLOOKUP($R7,Data!$C$4:$X$2000,Data!$G$2-2,FALSE))</f>
        <v>1170</v>
      </c>
      <c r="E7" t="str">
        <f>IF(R7="","",VLOOKUP($R7,Data!$C$4:$X$2000,Data!$H$2-2,FALSE))</f>
        <v>LEGAL DEFENSE OF INDIGENTS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4221</v>
      </c>
      <c r="I7" t="str">
        <f>IF(R7="","",VLOOKUP($R7,Data!$C$4:$X$2000,Data!$L$2-2,FALSE))</f>
        <v>ASSIGNED COUNSEL</v>
      </c>
      <c r="J7" s="10">
        <f>IF(R7="","",VLOOKUP($R7,Data!$C$4:$X$2000,Data!$R$2-2,FALSE))</f>
        <v>471000</v>
      </c>
      <c r="K7" s="10">
        <f>IF(R7="","",VLOOKUP($R7,Data!$C$4:$X$2000,Data!$Q$2-2,FALSE)+VLOOKUP($R7,Data!$C$4:$X$2000,Data!$O$2-2,FALSE))</f>
        <v>419261.17</v>
      </c>
      <c r="L7" s="10">
        <f t="shared" si="0"/>
        <v>51738.830000000016</v>
      </c>
      <c r="M7" s="6">
        <f t="shared" si="1"/>
        <v>0.89019999999999999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37</v>
      </c>
      <c r="B8" t="str">
        <f>IF(R8="","",VLOOKUP($R8,Data!$C$4:$X$2000,Data!$E$2-2,FALSE))</f>
        <v>A</v>
      </c>
      <c r="C8" t="str">
        <f>IF(R8="","",VLOOKUP($R8,Data!$C$4:$X$2000,Data!$F$2-2,FALSE))</f>
        <v>GENERAL FUND</v>
      </c>
      <c r="D8" t="str">
        <f>IF(R8="","",VLOOKUP($R8,Data!$C$4:$X$2000,Data!$G$2-2,FALSE))</f>
        <v>1170</v>
      </c>
      <c r="E8" t="str">
        <f>IF(R8="","",VLOOKUP($R8,Data!$C$4:$X$2000,Data!$H$2-2,FALSE))</f>
        <v>LEGAL DEFENSE OF INDIGENTS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4222</v>
      </c>
      <c r="I8" t="str">
        <f>IF(R8="","",VLOOKUP($R8,Data!$C$4:$X$2000,Data!$L$2-2,FALSE))</f>
        <v>CLIENT SERVICES</v>
      </c>
      <c r="J8" s="10">
        <f>IF(R8="","",VLOOKUP($R8,Data!$C$4:$X$2000,Data!$R$2-2,FALSE))</f>
        <v>45660</v>
      </c>
      <c r="K8" s="10">
        <f>IF(R8="","",VLOOKUP($R8,Data!$C$4:$X$2000,Data!$Q$2-2,FALSE)+VLOOKUP($R8,Data!$C$4:$X$2000,Data!$O$2-2,FALSE))</f>
        <v>3983.81</v>
      </c>
      <c r="L8" s="10">
        <f t="shared" si="0"/>
        <v>41676.19</v>
      </c>
      <c r="M8" s="6">
        <f t="shared" si="1"/>
        <v>8.72E-2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90</v>
      </c>
      <c r="B9" t="str">
        <f>IF(R9="","",VLOOKUP($R9,Data!$C$4:$X$2000,Data!$E$2-2,FALSE))</f>
        <v>A</v>
      </c>
      <c r="C9" t="str">
        <f>IF(R9="","",VLOOKUP($R9,Data!$C$4:$X$2000,Data!$F$2-2,FALSE))</f>
        <v>GENERAL FUND</v>
      </c>
      <c r="D9" t="str">
        <f>IF(R9="","",VLOOKUP($R9,Data!$C$4:$X$2000,Data!$G$2-2,FALSE))</f>
        <v>1170</v>
      </c>
      <c r="E9" t="str">
        <f>IF(R9="","",VLOOKUP($R9,Data!$C$4:$X$2000,Data!$H$2-2,FALSE))</f>
        <v>LEGAL DEFENSE OF INDIGENTS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4321</v>
      </c>
      <c r="I9" t="str">
        <f>IF(R9="","",VLOOKUP($R9,Data!$C$4:$X$2000,Data!$L$2-2,FALSE))</f>
        <v>TRAINING &amp; EDUCATION</v>
      </c>
      <c r="J9" s="10">
        <f>IF(R9="","",VLOOKUP($R9,Data!$C$4:$X$2000,Data!$R$2-2,FALSE))</f>
        <v>15000</v>
      </c>
      <c r="K9" s="10">
        <f>IF(R9="","",VLOOKUP($R9,Data!$C$4:$X$2000,Data!$Q$2-2,FALSE)+VLOOKUP($R9,Data!$C$4:$X$2000,Data!$O$2-2,FALSE))</f>
        <v>217.82</v>
      </c>
      <c r="L9" s="10">
        <f t="shared" si="0"/>
        <v>14782.18</v>
      </c>
      <c r="M9" s="6">
        <f t="shared" si="1"/>
        <v>1.4500000000000001E-2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194</v>
      </c>
      <c r="B10" t="str">
        <f>IF(R10="","",VLOOKUP($R10,Data!$C$4:$X$2000,Data!$E$2-2,FALSE))</f>
        <v>A</v>
      </c>
      <c r="C10" t="str">
        <f>IF(R10="","",VLOOKUP($R10,Data!$C$4:$X$2000,Data!$F$2-2,FALSE))</f>
        <v>GENERAL FUND</v>
      </c>
      <c r="D10" t="str">
        <f>IF(R10="","",VLOOKUP($R10,Data!$C$4:$X$2000,Data!$G$2-2,FALSE))</f>
        <v>1185</v>
      </c>
      <c r="E10" t="str">
        <f>IF(R10="","",VLOOKUP($R10,Data!$C$4:$X$2000,Data!$H$2-2,FALSE))</f>
        <v>CORONERS &amp; MEDICAL EXAMINERS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4260</v>
      </c>
      <c r="I10" t="str">
        <f>IF(R10="","",VLOOKUP($R10,Data!$C$4:$X$2000,Data!$L$2-2,FALSE))</f>
        <v>AUTOPSIES</v>
      </c>
      <c r="J10" s="10">
        <f>IF(R10="","",VLOOKUP($R10,Data!$C$4:$X$2000,Data!$R$2-2,FALSE))</f>
        <v>25000</v>
      </c>
      <c r="K10" s="10">
        <f>IF(R10="","",VLOOKUP($R10,Data!$C$4:$X$2000,Data!$Q$2-2,FALSE)+VLOOKUP($R10,Data!$C$4:$X$2000,Data!$O$2-2,FALSE))</f>
        <v>95948.49</v>
      </c>
      <c r="L10" s="10">
        <f t="shared" si="0"/>
        <v>-70948.490000000005</v>
      </c>
      <c r="M10" s="6">
        <f t="shared" si="1"/>
        <v>3.8378999999999999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154</v>
      </c>
      <c r="B11" t="str">
        <f>IF(R11="","",VLOOKUP($R11,Data!$C$4:$X$2000,Data!$E$2-2,FALSE))</f>
        <v>A</v>
      </c>
      <c r="C11" t="str">
        <f>IF(R11="","",VLOOKUP($R11,Data!$C$4:$X$2000,Data!$F$2-2,FALSE))</f>
        <v>GENERAL FUND</v>
      </c>
      <c r="D11" t="str">
        <f>IF(R11="","",VLOOKUP($R11,Data!$C$4:$X$2000,Data!$G$2-2,FALSE))</f>
        <v>1325</v>
      </c>
      <c r="E11" t="str">
        <f>IF(R11="","",VLOOKUP($R11,Data!$C$4:$X$2000,Data!$H$2-2,FALSE))</f>
        <v>TREASURER</v>
      </c>
      <c r="F11" t="str">
        <f>IF(R11="","",VLOOKUP($R11,Data!$C$4:$X$2000,Data!$I$2-2,FALSE))</f>
        <v>1000</v>
      </c>
      <c r="G11" t="str">
        <f>IF(R11="","",VLOOKUP($R11,Data!$C$4:$X$2000,Data!$J$2-2,FALSE))</f>
        <v>PERSONAL SERVICES</v>
      </c>
      <c r="H11">
        <f>IF(R11="","",VLOOKUP($R11,Data!$C$4:$X$2000,Data!$K$2-2,FALSE))</f>
        <v>1007</v>
      </c>
      <c r="I11" t="str">
        <f>IF(R11="","",VLOOKUP($R11,Data!$C$4:$X$2000,Data!$L$2-2,FALSE))</f>
        <v>TAX CLERK G07</v>
      </c>
      <c r="J11" s="10">
        <f>IF(R11="","",VLOOKUP($R11,Data!$C$4:$X$2000,Data!$R$2-2,FALSE))</f>
        <v>34011</v>
      </c>
      <c r="K11" s="10">
        <f>IF(R11="","",VLOOKUP($R11,Data!$C$4:$X$2000,Data!$Q$2-2,FALSE)+VLOOKUP($R11,Data!$C$4:$X$2000,Data!$O$2-2,FALSE))</f>
        <v>49627.49</v>
      </c>
      <c r="L11" s="10">
        <f t="shared" si="0"/>
        <v>-15616.489999999998</v>
      </c>
      <c r="M11" s="6">
        <f t="shared" si="1"/>
        <v>1.4592000000000001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54</v>
      </c>
      <c r="B12" t="str">
        <f>IF(R12="","",VLOOKUP($R12,Data!$C$4:$X$2000,Data!$E$2-2,FALSE))</f>
        <v>A</v>
      </c>
      <c r="C12" t="str">
        <f>IF(R12="","",VLOOKUP($R12,Data!$C$4:$X$2000,Data!$F$2-2,FALSE))</f>
        <v>GENERAL FUND</v>
      </c>
      <c r="D12" t="str">
        <f>IF(R12="","",VLOOKUP($R12,Data!$C$4:$X$2000,Data!$G$2-2,FALSE))</f>
        <v>1325</v>
      </c>
      <c r="E12" t="str">
        <f>IF(R12="","",VLOOKUP($R12,Data!$C$4:$X$2000,Data!$H$2-2,FALSE))</f>
        <v>TREASURER</v>
      </c>
      <c r="F12" t="str">
        <f>IF(R12="","",VLOOKUP($R12,Data!$C$4:$X$2000,Data!$I$2-2,FALSE))</f>
        <v>1000</v>
      </c>
      <c r="G12" t="str">
        <f>IF(R12="","",VLOOKUP($R12,Data!$C$4:$X$2000,Data!$J$2-2,FALSE))</f>
        <v>PERSONAL SERVICES</v>
      </c>
      <c r="H12" t="str">
        <f>IF(R12="","",VLOOKUP($R12,Data!$C$4:$X$2000,Data!$K$2-2,FALSE))</f>
        <v>1009</v>
      </c>
      <c r="I12" t="str">
        <f>IF(R12="","",VLOOKUP($R12,Data!$C$4:$X$2000,Data!$L$2-2,FALSE))</f>
        <v>JR TAX COORDINATOR    G12</v>
      </c>
      <c r="J12" s="10">
        <f>IF(R12="","",VLOOKUP($R12,Data!$C$4:$X$2000,Data!$R$2-2,FALSE))</f>
        <v>45083</v>
      </c>
      <c r="K12" s="10">
        <f>IF(R12="","",VLOOKUP($R12,Data!$C$4:$X$2000,Data!$Q$2-2,FALSE)+VLOOKUP($R12,Data!$C$4:$X$2000,Data!$O$2-2,FALSE))</f>
        <v>18655.05</v>
      </c>
      <c r="L12" s="10">
        <f t="shared" si="0"/>
        <v>26427.95</v>
      </c>
      <c r="M12" s="6">
        <f t="shared" si="1"/>
        <v>0.4138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134</v>
      </c>
      <c r="B13" t="str">
        <f>IF(R13="","",VLOOKUP($R13,Data!$C$4:$X$2000,Data!$E$2-2,FALSE))</f>
        <v>A</v>
      </c>
      <c r="C13" t="str">
        <f>IF(R13="","",VLOOKUP($R13,Data!$C$4:$X$2000,Data!$F$2-2,FALSE))</f>
        <v>GENERAL FUND</v>
      </c>
      <c r="D13" t="str">
        <f>IF(R13="","",VLOOKUP($R13,Data!$C$4:$X$2000,Data!$G$2-2,FALSE))</f>
        <v>1355</v>
      </c>
      <c r="E13" t="str">
        <f>IF(R13="","",VLOOKUP($R13,Data!$C$4:$X$2000,Data!$H$2-2,FALSE))</f>
        <v>REAL PROPERTY TAX OFFICE</v>
      </c>
      <c r="F13" t="str">
        <f>IF(R13="","",VLOOKUP($R13,Data!$C$4:$X$2000,Data!$I$2-2,FALSE))</f>
        <v>1000</v>
      </c>
      <c r="G13" t="str">
        <f>IF(R13="","",VLOOKUP($R13,Data!$C$4:$X$2000,Data!$J$2-2,FALSE))</f>
        <v>PERSONAL SERVICES</v>
      </c>
      <c r="H13" t="str">
        <f>IF(R13="","",VLOOKUP($R13,Data!$C$4:$X$2000,Data!$K$2-2,FALSE))</f>
        <v>1002</v>
      </c>
      <c r="I13" t="str">
        <f>IF(R13="","",VLOOKUP($R13,Data!$C$4:$X$2000,Data!$L$2-2,FALSE))</f>
        <v>SR. TAX MAP TECH. G14</v>
      </c>
      <c r="J13" s="10">
        <f>IF(R13="","",VLOOKUP($R13,Data!$C$4:$X$2000,Data!$R$2-2,FALSE))</f>
        <v>42336</v>
      </c>
      <c r="K13" s="10">
        <f>IF(R13="","",VLOOKUP($R13,Data!$C$4:$X$2000,Data!$Q$2-2,FALSE)+VLOOKUP($R13,Data!$C$4:$X$2000,Data!$O$2-2,FALSE))</f>
        <v>52434</v>
      </c>
      <c r="L13" s="10">
        <f t="shared" si="0"/>
        <v>-10098</v>
      </c>
      <c r="M13" s="6">
        <f t="shared" si="1"/>
        <v>1.2384999999999999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116</v>
      </c>
      <c r="B14" t="str">
        <f>IF(R14="","",VLOOKUP($R14,Data!$C$4:$X$2000,Data!$E$2-2,FALSE))</f>
        <v>A</v>
      </c>
      <c r="C14" t="str">
        <f>IF(R14="","",VLOOKUP($R14,Data!$C$4:$X$2000,Data!$F$2-2,FALSE))</f>
        <v>GENERAL FUND</v>
      </c>
      <c r="D14" t="str">
        <f>IF(R14="","",VLOOKUP($R14,Data!$C$4:$X$2000,Data!$G$2-2,FALSE))</f>
        <v>1410</v>
      </c>
      <c r="E14" t="str">
        <f>IF(R14="","",VLOOKUP($R14,Data!$C$4:$X$2000,Data!$H$2-2,FALSE))</f>
        <v>COUNTY CLERK</v>
      </c>
      <c r="F14" t="str">
        <f>IF(R14="","",VLOOKUP($R14,Data!$C$4:$X$2000,Data!$I$2-2,FALSE))</f>
        <v>1000</v>
      </c>
      <c r="G14" t="str">
        <f>IF(R14="","",VLOOKUP($R14,Data!$C$4:$X$2000,Data!$J$2-2,FALSE))</f>
        <v>PERSONAL SERVICES</v>
      </c>
      <c r="H14" t="str">
        <f>IF(R14="","",VLOOKUP($R14,Data!$C$4:$X$2000,Data!$K$2-2,FALSE))</f>
        <v>1004</v>
      </c>
      <c r="I14" t="str">
        <f>IF(R14="","",VLOOKUP($R14,Data!$C$4:$X$2000,Data!$L$2-2,FALSE))</f>
        <v>MOTOR VEHICLE REP II  G12</v>
      </c>
      <c r="J14" s="10">
        <f>IF(R14="","",VLOOKUP($R14,Data!$C$4:$X$2000,Data!$R$2-2,FALSE))</f>
        <v>40218</v>
      </c>
      <c r="K14" s="10">
        <f>IF(R14="","",VLOOKUP($R14,Data!$C$4:$X$2000,Data!$Q$2-2,FALSE)+VLOOKUP($R14,Data!$C$4:$X$2000,Data!$O$2-2,FALSE))</f>
        <v>28979.57</v>
      </c>
      <c r="L14" s="10">
        <f t="shared" si="0"/>
        <v>11238.43</v>
      </c>
      <c r="M14" s="6">
        <f t="shared" si="1"/>
        <v>0.72060000000000002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85</v>
      </c>
      <c r="B15" t="str">
        <f>IF(R15="","",VLOOKUP($R15,Data!$C$4:$X$2000,Data!$E$2-2,FALSE))</f>
        <v>A</v>
      </c>
      <c r="C15" t="str">
        <f>IF(R15="","",VLOOKUP($R15,Data!$C$4:$X$2000,Data!$F$2-2,FALSE))</f>
        <v>GENERAL FUND</v>
      </c>
      <c r="D15" t="str">
        <f>IF(R15="","",VLOOKUP($R15,Data!$C$4:$X$2000,Data!$G$2-2,FALSE))</f>
        <v>1410</v>
      </c>
      <c r="E15" t="str">
        <f>IF(R15="","",VLOOKUP($R15,Data!$C$4:$X$2000,Data!$H$2-2,FALSE))</f>
        <v>COUNTY CLERK</v>
      </c>
      <c r="F15" t="str">
        <f>IF(R15="","",VLOOKUP($R15,Data!$C$4:$X$2000,Data!$I$2-2,FALSE))</f>
        <v>1000</v>
      </c>
      <c r="G15" t="str">
        <f>IF(R15="","",VLOOKUP($R15,Data!$C$4:$X$2000,Data!$J$2-2,FALSE))</f>
        <v>PERSONAL SERVICES</v>
      </c>
      <c r="H15" t="str">
        <f>IF(R15="","",VLOOKUP($R15,Data!$C$4:$X$2000,Data!$K$2-2,FALSE))</f>
        <v>1010</v>
      </c>
      <c r="I15" t="str">
        <f>IF(R15="","",VLOOKUP($R15,Data!$C$4:$X$2000,Data!$L$2-2,FALSE))</f>
        <v>DMV CLERK       G07</v>
      </c>
      <c r="J15" s="10">
        <f>IF(R15="","",VLOOKUP($R15,Data!$C$4:$X$2000,Data!$R$2-2,FALSE))</f>
        <v>32963</v>
      </c>
      <c r="K15" s="10">
        <f>IF(R15="","",VLOOKUP($R15,Data!$C$4:$X$2000,Data!$Q$2-2,FALSE)+VLOOKUP($R15,Data!$C$4:$X$2000,Data!$O$2-2,FALSE))</f>
        <v>17686.03</v>
      </c>
      <c r="L15" s="10">
        <f t="shared" si="0"/>
        <v>15276.970000000001</v>
      </c>
      <c r="M15" s="6">
        <f t="shared" si="1"/>
        <v>0.53649999999999998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98</v>
      </c>
      <c r="B16" t="str">
        <f>IF(R16="","",VLOOKUP($R16,Data!$C$4:$X$2000,Data!$E$2-2,FALSE))</f>
        <v>A</v>
      </c>
      <c r="C16" t="str">
        <f>IF(R16="","",VLOOKUP($R16,Data!$C$4:$X$2000,Data!$F$2-2,FALSE))</f>
        <v>GENERAL FUND</v>
      </c>
      <c r="D16" t="str">
        <f>IF(R16="","",VLOOKUP($R16,Data!$C$4:$X$2000,Data!$G$2-2,FALSE))</f>
        <v>1410</v>
      </c>
      <c r="E16" t="str">
        <f>IF(R16="","",VLOOKUP($R16,Data!$C$4:$X$2000,Data!$H$2-2,FALSE))</f>
        <v>COUNTY CLERK</v>
      </c>
      <c r="F16" t="str">
        <f>IF(R16="","",VLOOKUP($R16,Data!$C$4:$X$2000,Data!$I$2-2,FALSE))</f>
        <v>1000</v>
      </c>
      <c r="G16" t="str">
        <f>IF(R16="","",VLOOKUP($R16,Data!$C$4:$X$2000,Data!$J$2-2,FALSE))</f>
        <v>PERSONAL SERVICES</v>
      </c>
      <c r="H16" t="str">
        <f>IF(R16="","",VLOOKUP($R16,Data!$C$4:$X$2000,Data!$K$2-2,FALSE))</f>
        <v>1014</v>
      </c>
      <c r="I16" t="str">
        <f>IF(R16="","",VLOOKUP($R16,Data!$C$4:$X$2000,Data!$L$2-2,FALSE))</f>
        <v>MOTOR VEHICLE REP I   G10</v>
      </c>
      <c r="J16" s="10">
        <f>IF(R16="","",VLOOKUP($R16,Data!$C$4:$X$2000,Data!$R$2-2,FALSE))</f>
        <v>34479</v>
      </c>
      <c r="K16" s="10">
        <f>IF(R16="","",VLOOKUP($R16,Data!$C$4:$X$2000,Data!$Q$2-2,FALSE)+VLOOKUP($R16,Data!$C$4:$X$2000,Data!$O$2-2,FALSE))</f>
        <v>21045.15</v>
      </c>
      <c r="L16" s="10">
        <f t="shared" si="0"/>
        <v>13433.849999999999</v>
      </c>
      <c r="M16" s="6">
        <f t="shared" si="1"/>
        <v>0.61040000000000005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170</v>
      </c>
      <c r="B17" t="str">
        <f>IF(R17="","",VLOOKUP($R17,Data!$C$4:$X$2000,Data!$E$2-2,FALSE))</f>
        <v>A</v>
      </c>
      <c r="C17" t="str">
        <f>IF(R17="","",VLOOKUP($R17,Data!$C$4:$X$2000,Data!$F$2-2,FALSE))</f>
        <v>GENERAL FUND</v>
      </c>
      <c r="D17" t="str">
        <f>IF(R17="","",VLOOKUP($R17,Data!$C$4:$X$2000,Data!$G$2-2,FALSE))</f>
        <v>1410</v>
      </c>
      <c r="E17" t="str">
        <f>IF(R17="","",VLOOKUP($R17,Data!$C$4:$X$2000,Data!$H$2-2,FALSE))</f>
        <v>COUNTY CLERK</v>
      </c>
      <c r="F17" t="str">
        <f>IF(R17="","",VLOOKUP($R17,Data!$C$4:$X$2000,Data!$I$2-2,FALSE))</f>
        <v>4000</v>
      </c>
      <c r="G17" t="str">
        <f>IF(R17="","",VLOOKUP($R17,Data!$C$4:$X$2000,Data!$J$2-2,FALSE))</f>
        <v>CONTRACTUAL EXPENSES</v>
      </c>
      <c r="H17" t="str">
        <f>IF(R17="","",VLOOKUP($R17,Data!$C$4:$X$2000,Data!$K$2-2,FALSE))</f>
        <v>4326</v>
      </c>
      <c r="I17" t="str">
        <f>IF(R17="","",VLOOKUP($R17,Data!$C$4:$X$2000,Data!$L$2-2,FALSE))</f>
        <v>ARCHIVAL PRINTS</v>
      </c>
      <c r="J17" s="10">
        <f>IF(R17="","",VLOOKUP($R17,Data!$C$4:$X$2000,Data!$R$2-2,FALSE))</f>
        <v>4500</v>
      </c>
      <c r="K17" s="10">
        <f>IF(R17="","",VLOOKUP($R17,Data!$C$4:$X$2000,Data!$Q$2-2,FALSE)+VLOOKUP($R17,Data!$C$4:$X$2000,Data!$O$2-2,FALSE))</f>
        <v>27463.35</v>
      </c>
      <c r="L17" s="10">
        <f t="shared" si="0"/>
        <v>-22963.35</v>
      </c>
      <c r="M17" s="6">
        <f t="shared" si="1"/>
        <v>6.1029999999999998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169</v>
      </c>
      <c r="B18" t="str">
        <f>IF(R18="","",VLOOKUP($R18,Data!$C$4:$X$2000,Data!$E$2-2,FALSE))</f>
        <v>A</v>
      </c>
      <c r="C18" t="str">
        <f>IF(R18="","",VLOOKUP($R18,Data!$C$4:$X$2000,Data!$F$2-2,FALSE))</f>
        <v>GENERAL FUND</v>
      </c>
      <c r="D18" t="str">
        <f>IF(R18="","",VLOOKUP($R18,Data!$C$4:$X$2000,Data!$G$2-2,FALSE))</f>
        <v>1415</v>
      </c>
      <c r="E18" t="str">
        <f>IF(R18="","",VLOOKUP($R18,Data!$C$4:$X$2000,Data!$H$2-2,FALSE))</f>
        <v>RECORDS MANAGEMENT</v>
      </c>
      <c r="F18" t="str">
        <f>IF(R18="","",VLOOKUP($R18,Data!$C$4:$X$2000,Data!$I$2-2,FALSE))</f>
        <v>4000</v>
      </c>
      <c r="G18" t="str">
        <f>IF(R18="","",VLOOKUP($R18,Data!$C$4:$X$2000,Data!$J$2-2,FALSE))</f>
        <v>CONTRACTUAL EXPENSES</v>
      </c>
      <c r="H18" t="str">
        <f>IF(R18="","",VLOOKUP($R18,Data!$C$4:$X$2000,Data!$K$2-2,FALSE))</f>
        <v>4232</v>
      </c>
      <c r="I18" t="str">
        <f>IF(R18="","",VLOOKUP($R18,Data!$C$4:$X$2000,Data!$L$2-2,FALSE))</f>
        <v>LOCAL GOVT REC IMPROVEMENT</v>
      </c>
      <c r="J18" s="10">
        <f>IF(R18="","",VLOOKUP($R18,Data!$C$4:$X$2000,Data!$R$2-2,FALSE))</f>
        <v>0</v>
      </c>
      <c r="K18" s="10">
        <f>IF(R18="","",VLOOKUP($R18,Data!$C$4:$X$2000,Data!$Q$2-2,FALSE)+VLOOKUP($R18,Data!$C$4:$X$2000,Data!$O$2-2,FALSE))</f>
        <v>22885.69</v>
      </c>
      <c r="L18" s="10">
        <f t="shared" si="0"/>
        <v>-22885.69</v>
      </c>
      <c r="M18" s="6">
        <f t="shared" si="1"/>
        <v>0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177</v>
      </c>
      <c r="B19" t="str">
        <f>IF(R19="","",VLOOKUP($R19,Data!$C$4:$X$2000,Data!$E$2-2,FALSE))</f>
        <v>A</v>
      </c>
      <c r="C19" t="str">
        <f>IF(R19="","",VLOOKUP($R19,Data!$C$4:$X$2000,Data!$F$2-2,FALSE))</f>
        <v>GENERAL FUND</v>
      </c>
      <c r="D19" t="str">
        <f>IF(R19="","",VLOOKUP($R19,Data!$C$4:$X$2000,Data!$G$2-2,FALSE))</f>
        <v>1420</v>
      </c>
      <c r="E19" t="str">
        <f>IF(R19="","",VLOOKUP($R19,Data!$C$4:$X$2000,Data!$H$2-2,FALSE))</f>
        <v>COUNTY ATTORNEY</v>
      </c>
      <c r="F19" t="str">
        <f>IF(R19="","",VLOOKUP($R19,Data!$C$4:$X$2000,Data!$I$2-2,FALSE))</f>
        <v>4000</v>
      </c>
      <c r="G19" t="str">
        <f>IF(R19="","",VLOOKUP($R19,Data!$C$4:$X$2000,Data!$J$2-2,FALSE))</f>
        <v>CONTRACTUAL EXPENSES</v>
      </c>
      <c r="H19" t="str">
        <f>IF(R19="","",VLOOKUP($R19,Data!$C$4:$X$2000,Data!$K$2-2,FALSE))</f>
        <v>4673</v>
      </c>
      <c r="I19" t="str">
        <f>IF(R19="","",VLOOKUP($R19,Data!$C$4:$X$2000,Data!$L$2-2,FALSE))</f>
        <v>LEGAL FEES</v>
      </c>
      <c r="J19" s="10">
        <f>IF(R19="","",VLOOKUP($R19,Data!$C$4:$X$2000,Data!$R$2-2,FALSE))</f>
        <v>10000</v>
      </c>
      <c r="K19" s="10">
        <f>IF(R19="","",VLOOKUP($R19,Data!$C$4:$X$2000,Data!$Q$2-2,FALSE)+VLOOKUP($R19,Data!$C$4:$X$2000,Data!$O$2-2,FALSE))</f>
        <v>39338.089999999997</v>
      </c>
      <c r="L19" s="10">
        <f t="shared" si="0"/>
        <v>-29338.089999999997</v>
      </c>
      <c r="M19" s="6">
        <f t="shared" si="1"/>
        <v>3.9338000000000002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70</v>
      </c>
      <c r="B20" t="str">
        <f>IF(R20="","",VLOOKUP($R20,Data!$C$4:$X$2000,Data!$E$2-2,FALSE))</f>
        <v>A</v>
      </c>
      <c r="C20" t="str">
        <f>IF(R20="","",VLOOKUP($R20,Data!$C$4:$X$2000,Data!$F$2-2,FALSE))</f>
        <v>GENERAL FUND</v>
      </c>
      <c r="D20" t="str">
        <f>IF(R20="","",VLOOKUP($R20,Data!$C$4:$X$2000,Data!$G$2-2,FALSE))</f>
        <v>1420</v>
      </c>
      <c r="E20" t="str">
        <f>IF(R20="","",VLOOKUP($R20,Data!$C$4:$X$2000,Data!$H$2-2,FALSE))</f>
        <v>COUNTY ATTORNEY</v>
      </c>
      <c r="F20" t="str">
        <f>IF(R20="","",VLOOKUP($R20,Data!$C$4:$X$2000,Data!$I$2-2,FALSE))</f>
        <v>4000</v>
      </c>
      <c r="G20" t="str">
        <f>IF(R20="","",VLOOKUP($R20,Data!$C$4:$X$2000,Data!$J$2-2,FALSE))</f>
        <v>CONTRACTUAL EXPENSES</v>
      </c>
      <c r="H20" t="str">
        <f>IF(R20="","",VLOOKUP($R20,Data!$C$4:$X$2000,Data!$K$2-2,FALSE))</f>
        <v>4674</v>
      </c>
      <c r="I20" t="str">
        <f>IF(R20="","",VLOOKUP($R20,Data!$C$4:$X$2000,Data!$L$2-2,FALSE))</f>
        <v>LABOR ARBITRATION</v>
      </c>
      <c r="J20" s="10">
        <f>IF(R20="","",VLOOKUP($R20,Data!$C$4:$X$2000,Data!$R$2-2,FALSE))</f>
        <v>20000</v>
      </c>
      <c r="K20" s="10">
        <f>IF(R20="","",VLOOKUP($R20,Data!$C$4:$X$2000,Data!$Q$2-2,FALSE)+VLOOKUP($R20,Data!$C$4:$X$2000,Data!$O$2-2,FALSE))</f>
        <v>730.72</v>
      </c>
      <c r="L20" s="10">
        <f t="shared" si="0"/>
        <v>19269.28</v>
      </c>
      <c r="M20" s="6">
        <f t="shared" si="1"/>
        <v>3.6499999999999998E-2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187</v>
      </c>
      <c r="B21" t="str">
        <f>IF(R21="","",VLOOKUP($R21,Data!$C$4:$X$2000,Data!$E$2-2,FALSE))</f>
        <v>A</v>
      </c>
      <c r="C21" t="str">
        <f>IF(R21="","",VLOOKUP($R21,Data!$C$4:$X$2000,Data!$F$2-2,FALSE))</f>
        <v>GENERAL FUND</v>
      </c>
      <c r="D21" t="str">
        <f>IF(R21="","",VLOOKUP($R21,Data!$C$4:$X$2000,Data!$G$2-2,FALSE))</f>
        <v>1430</v>
      </c>
      <c r="E21" t="str">
        <f>IF(R21="","",VLOOKUP($R21,Data!$C$4:$X$2000,Data!$H$2-2,FALSE))</f>
        <v>PERSONNEL</v>
      </c>
      <c r="F21" t="str">
        <f>IF(R21="","",VLOOKUP($R21,Data!$C$4:$X$2000,Data!$I$2-2,FALSE))</f>
        <v>1000</v>
      </c>
      <c r="G21" t="str">
        <f>IF(R21="","",VLOOKUP($R21,Data!$C$4:$X$2000,Data!$J$2-2,FALSE))</f>
        <v>PERSONAL SERVICES</v>
      </c>
      <c r="H21" t="str">
        <f>IF(R21="","",VLOOKUP($R21,Data!$C$4:$X$2000,Data!$K$2-2,FALSE))</f>
        <v>1002</v>
      </c>
      <c r="I21" t="str">
        <f>IF(R21="","",VLOOKUP($R21,Data!$C$4:$X$2000,Data!$L$2-2,FALSE))</f>
        <v>PERSONNEL OFFICER</v>
      </c>
      <c r="J21" s="10">
        <f>IF(R21="","",VLOOKUP($R21,Data!$C$4:$X$2000,Data!$R$2-2,FALSE))</f>
        <v>0</v>
      </c>
      <c r="K21" s="10">
        <f>IF(R21="","",VLOOKUP($R21,Data!$C$4:$X$2000,Data!$Q$2-2,FALSE)+VLOOKUP($R21,Data!$C$4:$X$2000,Data!$O$2-2,FALSE))</f>
        <v>56241.54</v>
      </c>
      <c r="L21" s="10">
        <f t="shared" si="0"/>
        <v>-56241.54</v>
      </c>
      <c r="M21" s="6">
        <f t="shared" si="1"/>
        <v>0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25</v>
      </c>
      <c r="B22" t="str">
        <f>IF(R22="","",VLOOKUP($R22,Data!$C$4:$X$2000,Data!$E$2-2,FALSE))</f>
        <v>A</v>
      </c>
      <c r="C22" t="str">
        <f>IF(R22="","",VLOOKUP($R22,Data!$C$4:$X$2000,Data!$F$2-2,FALSE))</f>
        <v>GENERAL FUND</v>
      </c>
      <c r="D22" t="str">
        <f>IF(R22="","",VLOOKUP($R22,Data!$C$4:$X$2000,Data!$G$2-2,FALSE))</f>
        <v>1430</v>
      </c>
      <c r="E22" t="str">
        <f>IF(R22="","",VLOOKUP($R22,Data!$C$4:$X$2000,Data!$H$2-2,FALSE))</f>
        <v>PERSONNEL</v>
      </c>
      <c r="F22" t="str">
        <f>IF(R22="","",VLOOKUP($R22,Data!$C$4:$X$2000,Data!$I$2-2,FALSE))</f>
        <v>1000</v>
      </c>
      <c r="G22" t="str">
        <f>IF(R22="","",VLOOKUP($R22,Data!$C$4:$X$2000,Data!$J$2-2,FALSE))</f>
        <v>PERSONAL SERVICES</v>
      </c>
      <c r="H22" t="str">
        <f>IF(R22="","",VLOOKUP($R22,Data!$C$4:$X$2000,Data!$K$2-2,FALSE))</f>
        <v>1003</v>
      </c>
      <c r="I22" t="str">
        <f>IF(R22="","",VLOOKUP($R22,Data!$C$4:$X$2000,Data!$L$2-2,FALSE))</f>
        <v>DEP. DIRECTOR OF PERSONNEL</v>
      </c>
      <c r="J22" s="10">
        <f>IF(R22="","",VLOOKUP($R22,Data!$C$4:$X$2000,Data!$R$2-2,FALSE))</f>
        <v>60160</v>
      </c>
      <c r="K22" s="10">
        <f>IF(R22="","",VLOOKUP($R22,Data!$C$4:$X$2000,Data!$Q$2-2,FALSE)+VLOOKUP($R22,Data!$C$4:$X$2000,Data!$O$2-2,FALSE))</f>
        <v>3918.46</v>
      </c>
      <c r="L22" s="10">
        <f t="shared" si="0"/>
        <v>56241.54</v>
      </c>
      <c r="M22" s="6">
        <f t="shared" si="1"/>
        <v>6.5100000000000005E-2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159</v>
      </c>
      <c r="B23" t="str">
        <f>IF(R23="","",VLOOKUP($R23,Data!$C$4:$X$2000,Data!$E$2-2,FALSE))</f>
        <v>A</v>
      </c>
      <c r="C23" t="str">
        <f>IF(R23="","",VLOOKUP($R23,Data!$C$4:$X$2000,Data!$F$2-2,FALSE))</f>
        <v>GENERAL FUND</v>
      </c>
      <c r="D23" t="str">
        <f>IF(R23="","",VLOOKUP($R23,Data!$C$4:$X$2000,Data!$G$2-2,FALSE))</f>
        <v>1450</v>
      </c>
      <c r="E23" t="str">
        <f>IF(R23="","",VLOOKUP($R23,Data!$C$4:$X$2000,Data!$H$2-2,FALSE))</f>
        <v>ELECTIONS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4204</v>
      </c>
      <c r="I23" t="str">
        <f>IF(R23="","",VLOOKUP($R23,Data!$C$4:$X$2000,Data!$L$2-2,FALSE))</f>
        <v>ELECTION INSPECTORS</v>
      </c>
      <c r="J23" s="10">
        <f>IF(R23="","",VLOOKUP($R23,Data!$C$4:$X$2000,Data!$R$2-2,FALSE))</f>
        <v>55000</v>
      </c>
      <c r="K23" s="10">
        <f>IF(R23="","",VLOOKUP($R23,Data!$C$4:$X$2000,Data!$Q$2-2,FALSE)+VLOOKUP($R23,Data!$C$4:$X$2000,Data!$O$2-2,FALSE))</f>
        <v>74272.5</v>
      </c>
      <c r="L23" s="10">
        <f t="shared" si="0"/>
        <v>-19272.5</v>
      </c>
      <c r="M23" s="6">
        <f t="shared" si="1"/>
        <v>1.3504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142</v>
      </c>
      <c r="B24" t="str">
        <f>IF(R24="","",VLOOKUP($R24,Data!$C$4:$X$2000,Data!$E$2-2,FALSE))</f>
        <v>A</v>
      </c>
      <c r="C24" t="str">
        <f>IF(R24="","",VLOOKUP($R24,Data!$C$4:$X$2000,Data!$F$2-2,FALSE))</f>
        <v>GENERAL FUND</v>
      </c>
      <c r="D24" t="str">
        <f>IF(R24="","",VLOOKUP($R24,Data!$C$4:$X$2000,Data!$G$2-2,FALSE))</f>
        <v>1450</v>
      </c>
      <c r="E24" t="str">
        <f>IF(R24="","",VLOOKUP($R24,Data!$C$4:$X$2000,Data!$H$2-2,FALSE))</f>
        <v>ELECTIONS</v>
      </c>
      <c r="F24" t="str">
        <f>IF(R24="","",VLOOKUP($R24,Data!$C$4:$X$2000,Data!$I$2-2,FALSE))</f>
        <v>4000</v>
      </c>
      <c r="G24" t="str">
        <f>IF(R24="","",VLOOKUP($R24,Data!$C$4:$X$2000,Data!$J$2-2,FALSE))</f>
        <v>CONTRACTUAL EXPENSES</v>
      </c>
      <c r="H24" t="str">
        <f>IF(R24="","",VLOOKUP($R24,Data!$C$4:$X$2000,Data!$K$2-2,FALSE))</f>
        <v>4312</v>
      </c>
      <c r="I24" t="str">
        <f>IF(R24="","",VLOOKUP($R24,Data!$C$4:$X$2000,Data!$L$2-2,FALSE))</f>
        <v>MACHINE TECHNICIANS</v>
      </c>
      <c r="J24" s="10">
        <f>IF(R24="","",VLOOKUP($R24,Data!$C$4:$X$2000,Data!$R$2-2,FALSE))</f>
        <v>16000</v>
      </c>
      <c r="K24" s="10">
        <f>IF(R24="","",VLOOKUP($R24,Data!$C$4:$X$2000,Data!$Q$2-2,FALSE)+VLOOKUP($R24,Data!$C$4:$X$2000,Data!$O$2-2,FALSE))</f>
        <v>27175</v>
      </c>
      <c r="L24" s="10">
        <f t="shared" si="0"/>
        <v>-11175</v>
      </c>
      <c r="M24" s="6">
        <f t="shared" si="1"/>
        <v>1.6983999999999999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65</v>
      </c>
      <c r="B25" t="str">
        <f>IF(R25="","",VLOOKUP($R25,Data!$C$4:$X$2000,Data!$E$2-2,FALSE))</f>
        <v>A</v>
      </c>
      <c r="C25" t="str">
        <f>IF(R25="","",VLOOKUP($R25,Data!$C$4:$X$2000,Data!$F$2-2,FALSE))</f>
        <v>GENERAL FUND</v>
      </c>
      <c r="D25" t="str">
        <f>IF(R25="","",VLOOKUP($R25,Data!$C$4:$X$2000,Data!$G$2-2,FALSE))</f>
        <v>1490</v>
      </c>
      <c r="E25" t="str">
        <f>IF(R25="","",VLOOKUP($R25,Data!$C$4:$X$2000,Data!$H$2-2,FALSE))</f>
        <v>PUBLIC WORKS</v>
      </c>
      <c r="F25" t="str">
        <f>IF(R25="","",VLOOKUP($R25,Data!$C$4:$X$2000,Data!$I$2-2,FALSE))</f>
        <v>1000</v>
      </c>
      <c r="G25" t="str">
        <f>IF(R25="","",VLOOKUP($R25,Data!$C$4:$X$2000,Data!$J$2-2,FALSE))</f>
        <v>PERSONAL SERVICES</v>
      </c>
      <c r="H25" t="str">
        <f>IF(R25="","",VLOOKUP($R25,Data!$C$4:$X$2000,Data!$K$2-2,FALSE))</f>
        <v>1002</v>
      </c>
      <c r="I25" t="str">
        <f>IF(R25="","",VLOOKUP($R25,Data!$C$4:$X$2000,Data!$L$2-2,FALSE))</f>
        <v>DEP COMMISSIONER OPERATIONS</v>
      </c>
      <c r="J25" s="10">
        <f>IF(R25="","",VLOOKUP($R25,Data!$C$4:$X$2000,Data!$R$2-2,FALSE))</f>
        <v>19890</v>
      </c>
      <c r="K25" s="10">
        <f>IF(R25="","",VLOOKUP($R25,Data!$C$4:$X$2000,Data!$Q$2-2,FALSE)+VLOOKUP($R25,Data!$C$4:$X$2000,Data!$O$2-2,FALSE))</f>
        <v>0</v>
      </c>
      <c r="L25" s="10">
        <f t="shared" si="0"/>
        <v>19890</v>
      </c>
      <c r="M25" s="6">
        <f t="shared" si="1"/>
        <v>0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105</v>
      </c>
      <c r="B26" t="str">
        <f>IF(R26="","",VLOOKUP($R26,Data!$C$4:$X$2000,Data!$E$2-2,FALSE))</f>
        <v>A</v>
      </c>
      <c r="C26" t="str">
        <f>IF(R26="","",VLOOKUP($R26,Data!$C$4:$X$2000,Data!$F$2-2,FALSE))</f>
        <v>GENERAL FUND</v>
      </c>
      <c r="D26" t="str">
        <f>IF(R26="","",VLOOKUP($R26,Data!$C$4:$X$2000,Data!$G$2-2,FALSE))</f>
        <v>1490</v>
      </c>
      <c r="E26" t="str">
        <f>IF(R26="","",VLOOKUP($R26,Data!$C$4:$X$2000,Data!$H$2-2,FALSE))</f>
        <v>PUBLIC WORKS</v>
      </c>
      <c r="F26" t="str">
        <f>IF(R26="","",VLOOKUP($R26,Data!$C$4:$X$2000,Data!$I$2-2,FALSE))</f>
        <v>1000</v>
      </c>
      <c r="G26" t="str">
        <f>IF(R26="","",VLOOKUP($R26,Data!$C$4:$X$2000,Data!$J$2-2,FALSE))</f>
        <v>PERSONAL SERVICES</v>
      </c>
      <c r="H26" t="str">
        <f>IF(R26="","",VLOOKUP($R26,Data!$C$4:$X$2000,Data!$K$2-2,FALSE))</f>
        <v>1004</v>
      </c>
      <c r="I26" t="str">
        <f>IF(R26="","",VLOOKUP($R26,Data!$C$4:$X$2000,Data!$L$2-2,FALSE))</f>
        <v>DEPUTY COMMISSIONER ADMIN.</v>
      </c>
      <c r="J26" s="10">
        <f>IF(R26="","",VLOOKUP($R26,Data!$C$4:$X$2000,Data!$R$2-2,FALSE))</f>
        <v>32000</v>
      </c>
      <c r="K26" s="10">
        <f>IF(R26="","",VLOOKUP($R26,Data!$C$4:$X$2000,Data!$Q$2-2,FALSE)+VLOOKUP($R26,Data!$C$4:$X$2000,Data!$O$2-2,FALSE))</f>
        <v>20065.5</v>
      </c>
      <c r="L26" s="10">
        <f t="shared" si="0"/>
        <v>11934.5</v>
      </c>
      <c r="M26" s="6">
        <f t="shared" si="1"/>
        <v>0.627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66</v>
      </c>
      <c r="B27" t="str">
        <f>IF(R27="","",VLOOKUP($R27,Data!$C$4:$X$2000,Data!$E$2-2,FALSE))</f>
        <v>A</v>
      </c>
      <c r="C27" t="str">
        <f>IF(R27="","",VLOOKUP($R27,Data!$C$4:$X$2000,Data!$F$2-2,FALSE))</f>
        <v>GENERAL FUND</v>
      </c>
      <c r="D27" t="str">
        <f>IF(R27="","",VLOOKUP($R27,Data!$C$4:$X$2000,Data!$G$2-2,FALSE))</f>
        <v>1490</v>
      </c>
      <c r="E27" t="str">
        <f>IF(R27="","",VLOOKUP($R27,Data!$C$4:$X$2000,Data!$H$2-2,FALSE))</f>
        <v>PUBLIC WORKS</v>
      </c>
      <c r="F27" t="str">
        <f>IF(R27="","",VLOOKUP($R27,Data!$C$4:$X$2000,Data!$I$2-2,FALSE))</f>
        <v>1000</v>
      </c>
      <c r="G27" t="str">
        <f>IF(R27="","",VLOOKUP($R27,Data!$C$4:$X$2000,Data!$J$2-2,FALSE))</f>
        <v>PERSONAL SERVICES</v>
      </c>
      <c r="H27" t="str">
        <f>IF(R27="","",VLOOKUP($R27,Data!$C$4:$X$2000,Data!$K$2-2,FALSE))</f>
        <v>1006</v>
      </c>
      <c r="I27" t="str">
        <f>IF(R27="","",VLOOKUP($R27,Data!$C$4:$X$2000,Data!$L$2-2,FALSE))</f>
        <v>DEPUTY COMMISSIONER</v>
      </c>
      <c r="J27" s="10">
        <f>IF(R27="","",VLOOKUP($R27,Data!$C$4:$X$2000,Data!$R$2-2,FALSE))</f>
        <v>66000</v>
      </c>
      <c r="K27" s="10">
        <f>IF(R27="","",VLOOKUP($R27,Data!$C$4:$X$2000,Data!$Q$2-2,FALSE)+VLOOKUP($R27,Data!$C$4:$X$2000,Data!$O$2-2,FALSE))</f>
        <v>46124.38</v>
      </c>
      <c r="L27" s="10">
        <f t="shared" si="0"/>
        <v>19875.620000000003</v>
      </c>
      <c r="M27" s="6">
        <f t="shared" si="1"/>
        <v>0.69889999999999997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118</v>
      </c>
      <c r="B28" t="str">
        <f>IF(R28="","",VLOOKUP($R28,Data!$C$4:$X$2000,Data!$E$2-2,FALSE))</f>
        <v>A</v>
      </c>
      <c r="C28" t="str">
        <f>IF(R28="","",VLOOKUP($R28,Data!$C$4:$X$2000,Data!$F$2-2,FALSE))</f>
        <v>GENERAL FUND</v>
      </c>
      <c r="D28" t="str">
        <f>IF(R28="","",VLOOKUP($R28,Data!$C$4:$X$2000,Data!$G$2-2,FALSE))</f>
        <v>1620</v>
      </c>
      <c r="E28" t="str">
        <f>IF(R28="","",VLOOKUP($R28,Data!$C$4:$X$2000,Data!$H$2-2,FALSE))</f>
        <v>BUILDINGS &amp; GROUNDS</v>
      </c>
      <c r="F28" t="str">
        <f>IF(R28="","",VLOOKUP($R28,Data!$C$4:$X$2000,Data!$I$2-2,FALSE))</f>
        <v>1000</v>
      </c>
      <c r="G28" t="str">
        <f>IF(R28="","",VLOOKUP($R28,Data!$C$4:$X$2000,Data!$J$2-2,FALSE))</f>
        <v>PERSONAL SERVICES</v>
      </c>
      <c r="H28" t="str">
        <f>IF(R28="","",VLOOKUP($R28,Data!$C$4:$X$2000,Data!$K$2-2,FALSE))</f>
        <v>1901</v>
      </c>
      <c r="I28" t="str">
        <f>IF(R28="","",VLOOKUP($R28,Data!$C$4:$X$2000,Data!$L$2-2,FALSE))</f>
        <v>OVERTIME</v>
      </c>
      <c r="J28" s="10">
        <f>IF(R28="","",VLOOKUP($R28,Data!$C$4:$X$2000,Data!$R$2-2,FALSE))</f>
        <v>14000</v>
      </c>
      <c r="K28" s="10">
        <f>IF(R28="","",VLOOKUP($R28,Data!$C$4:$X$2000,Data!$Q$2-2,FALSE)+VLOOKUP($R28,Data!$C$4:$X$2000,Data!$O$2-2,FALSE))</f>
        <v>3096.77</v>
      </c>
      <c r="L28" s="10">
        <f t="shared" si="0"/>
        <v>10903.23</v>
      </c>
      <c r="M28" s="6">
        <f t="shared" si="1"/>
        <v>0.22120000000000001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108</v>
      </c>
      <c r="B29" t="str">
        <f>IF(R29="","",VLOOKUP($R29,Data!$C$4:$X$2000,Data!$E$2-2,FALSE))</f>
        <v>A</v>
      </c>
      <c r="C29" t="str">
        <f>IF(R29="","",VLOOKUP($R29,Data!$C$4:$X$2000,Data!$F$2-2,FALSE))</f>
        <v>GENERAL FUND</v>
      </c>
      <c r="D29" t="str">
        <f>IF(R29="","",VLOOKUP($R29,Data!$C$4:$X$2000,Data!$G$2-2,FALSE))</f>
        <v>1620</v>
      </c>
      <c r="E29" t="str">
        <f>IF(R29="","",VLOOKUP($R29,Data!$C$4:$X$2000,Data!$H$2-2,FALSE))</f>
        <v>BUILDINGS &amp; GROUNDS</v>
      </c>
      <c r="F29" t="str">
        <f>IF(R29="","",VLOOKUP($R29,Data!$C$4:$X$2000,Data!$I$2-2,FALSE))</f>
        <v>2000</v>
      </c>
      <c r="G29" t="str">
        <f>IF(R29="","",VLOOKUP($R29,Data!$C$4:$X$2000,Data!$J$2-2,FALSE))</f>
        <v>EQUIPMENT</v>
      </c>
      <c r="H29" t="str">
        <f>IF(R29="","",VLOOKUP($R29,Data!$C$4:$X$2000,Data!$K$2-2,FALSE))</f>
        <v>2201</v>
      </c>
      <c r="I29" t="str">
        <f>IF(R29="","",VLOOKUP($R29,Data!$C$4:$X$2000,Data!$L$2-2,FALSE))</f>
        <v>EQUIPMENT</v>
      </c>
      <c r="J29" s="10">
        <f>IF(R29="","",VLOOKUP($R29,Data!$C$4:$X$2000,Data!$R$2-2,FALSE))</f>
        <v>23000</v>
      </c>
      <c r="K29" s="10">
        <f>IF(R29="","",VLOOKUP($R29,Data!$C$4:$X$2000,Data!$Q$2-2,FALSE)+VLOOKUP($R29,Data!$C$4:$X$2000,Data!$O$2-2,FALSE))</f>
        <v>11149.51</v>
      </c>
      <c r="L29" s="10">
        <f t="shared" si="0"/>
        <v>11850.49</v>
      </c>
      <c r="M29" s="6">
        <f t="shared" si="1"/>
        <v>0.48480000000000001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22</v>
      </c>
      <c r="B30" t="str">
        <f>IF(R30="","",VLOOKUP($R30,Data!$C$4:$X$2000,Data!$E$2-2,FALSE))</f>
        <v>A</v>
      </c>
      <c r="C30" t="str">
        <f>IF(R30="","",VLOOKUP($R30,Data!$C$4:$X$2000,Data!$F$2-2,FALSE))</f>
        <v>GENERAL FUND</v>
      </c>
      <c r="D30" t="str">
        <f>IF(R30="","",VLOOKUP($R30,Data!$C$4:$X$2000,Data!$G$2-2,FALSE))</f>
        <v>1620</v>
      </c>
      <c r="E30" t="str">
        <f>IF(R30="","",VLOOKUP($R30,Data!$C$4:$X$2000,Data!$H$2-2,FALSE))</f>
        <v>BUILDINGS &amp; GROUNDS</v>
      </c>
      <c r="F30" t="str">
        <f>IF(R30="","",VLOOKUP($R30,Data!$C$4:$X$2000,Data!$I$2-2,FALSE))</f>
        <v>2000</v>
      </c>
      <c r="G30" t="str">
        <f>IF(R30="","",VLOOKUP($R30,Data!$C$4:$X$2000,Data!$J$2-2,FALSE))</f>
        <v>EQUIPMENT</v>
      </c>
      <c r="H30" t="str">
        <f>IF(R30="","",VLOOKUP($R30,Data!$C$4:$X$2000,Data!$K$2-2,FALSE))</f>
        <v>2960</v>
      </c>
      <c r="I30" t="str">
        <f>IF(R30="","",VLOOKUP($R30,Data!$C$4:$X$2000,Data!$L$2-2,FALSE))</f>
        <v>COUNTY OFFICE ANNEX</v>
      </c>
      <c r="J30" s="10">
        <f>IF(R30="","",VLOOKUP($R30,Data!$C$4:$X$2000,Data!$R$2-2,FALSE))</f>
        <v>65000</v>
      </c>
      <c r="K30" s="10">
        <f>IF(R30="","",VLOOKUP($R30,Data!$C$4:$X$2000,Data!$Q$2-2,FALSE)+VLOOKUP($R30,Data!$C$4:$X$2000,Data!$O$2-2,FALSE))</f>
        <v>0</v>
      </c>
      <c r="L30" s="10">
        <f t="shared" si="0"/>
        <v>65000</v>
      </c>
      <c r="M30" s="6">
        <f t="shared" si="1"/>
        <v>0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53</v>
      </c>
      <c r="B31" t="str">
        <f>IF(R31="","",VLOOKUP($R31,Data!$C$4:$X$2000,Data!$E$2-2,FALSE))</f>
        <v>A</v>
      </c>
      <c r="C31" t="str">
        <f>IF(R31="","",VLOOKUP($R31,Data!$C$4:$X$2000,Data!$F$2-2,FALSE))</f>
        <v>GENERAL FUND</v>
      </c>
      <c r="D31" t="str">
        <f>IF(R31="","",VLOOKUP($R31,Data!$C$4:$X$2000,Data!$G$2-2,FALSE))</f>
        <v>1620</v>
      </c>
      <c r="E31" t="str">
        <f>IF(R31="","",VLOOKUP($R31,Data!$C$4:$X$2000,Data!$H$2-2,FALSE))</f>
        <v>BUILDINGS &amp; GROUNDS</v>
      </c>
      <c r="F31" t="str">
        <f>IF(R31="","",VLOOKUP($R31,Data!$C$4:$X$2000,Data!$I$2-2,FALSE))</f>
        <v>4000</v>
      </c>
      <c r="G31" t="str">
        <f>IF(R31="","",VLOOKUP($R31,Data!$C$4:$X$2000,Data!$J$2-2,FALSE))</f>
        <v>CONTRACTUAL EXPENSES</v>
      </c>
      <c r="H31" t="str">
        <f>IF(R31="","",VLOOKUP($R31,Data!$C$4:$X$2000,Data!$K$2-2,FALSE))</f>
        <v>4402</v>
      </c>
      <c r="I31" t="str">
        <f>IF(R31="","",VLOOKUP($R31,Data!$C$4:$X$2000,Data!$L$2-2,FALSE))</f>
        <v>ELECTRICITY</v>
      </c>
      <c r="J31" s="10">
        <f>IF(R31="","",VLOOKUP($R31,Data!$C$4:$X$2000,Data!$R$2-2,FALSE))</f>
        <v>285000</v>
      </c>
      <c r="K31" s="10">
        <f>IF(R31="","",VLOOKUP($R31,Data!$C$4:$X$2000,Data!$Q$2-2,FALSE)+VLOOKUP($R31,Data!$C$4:$X$2000,Data!$O$2-2,FALSE))</f>
        <v>257166.94</v>
      </c>
      <c r="L31" s="10">
        <f t="shared" si="0"/>
        <v>27833.059999999998</v>
      </c>
      <c r="M31" s="6">
        <f t="shared" si="1"/>
        <v>0.90229999999999999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102</v>
      </c>
      <c r="B32" t="str">
        <f>IF(R32="","",VLOOKUP($R32,Data!$C$4:$X$2000,Data!$E$2-2,FALSE))</f>
        <v>A</v>
      </c>
      <c r="C32" t="str">
        <f>IF(R32="","",VLOOKUP($R32,Data!$C$4:$X$2000,Data!$F$2-2,FALSE))</f>
        <v>GENERAL FUND</v>
      </c>
      <c r="D32" t="str">
        <f>IF(R32="","",VLOOKUP($R32,Data!$C$4:$X$2000,Data!$G$2-2,FALSE))</f>
        <v>1620</v>
      </c>
      <c r="E32" t="str">
        <f>IF(R32="","",VLOOKUP($R32,Data!$C$4:$X$2000,Data!$H$2-2,FALSE))</f>
        <v>BUILDINGS &amp; GROUNDS</v>
      </c>
      <c r="F32" t="str">
        <f>IF(R32="","",VLOOKUP($R32,Data!$C$4:$X$2000,Data!$I$2-2,FALSE))</f>
        <v>4000</v>
      </c>
      <c r="G32" t="str">
        <f>IF(R32="","",VLOOKUP($R32,Data!$C$4:$X$2000,Data!$J$2-2,FALSE))</f>
        <v>CONTRACTUAL EXPENSES</v>
      </c>
      <c r="H32" t="str">
        <f>IF(R32="","",VLOOKUP($R32,Data!$C$4:$X$2000,Data!$K$2-2,FALSE))</f>
        <v>4403</v>
      </c>
      <c r="I32" t="str">
        <f>IF(R32="","",VLOOKUP($R32,Data!$C$4:$X$2000,Data!$L$2-2,FALSE))</f>
        <v>WATER &amp; SEWER CHARGES</v>
      </c>
      <c r="J32" s="10">
        <f>IF(R32="","",VLOOKUP($R32,Data!$C$4:$X$2000,Data!$R$2-2,FALSE))</f>
        <v>95000</v>
      </c>
      <c r="K32" s="10">
        <f>IF(R32="","",VLOOKUP($R32,Data!$C$4:$X$2000,Data!$Q$2-2,FALSE)+VLOOKUP($R32,Data!$C$4:$X$2000,Data!$O$2-2,FALSE))</f>
        <v>82299.22</v>
      </c>
      <c r="L32" s="10">
        <f t="shared" si="0"/>
        <v>12700.779999999999</v>
      </c>
      <c r="M32" s="6">
        <f t="shared" si="1"/>
        <v>0.86629999999999996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92</v>
      </c>
      <c r="B33" t="str">
        <f>IF(R33="","",VLOOKUP($R33,Data!$C$4:$X$2000,Data!$E$2-2,FALSE))</f>
        <v>A</v>
      </c>
      <c r="C33" t="str">
        <f>IF(R33="","",VLOOKUP($R33,Data!$C$4:$X$2000,Data!$F$2-2,FALSE))</f>
        <v>GENERAL FUND</v>
      </c>
      <c r="D33" t="str">
        <f>IF(R33="","",VLOOKUP($R33,Data!$C$4:$X$2000,Data!$G$2-2,FALSE))</f>
        <v>1620</v>
      </c>
      <c r="E33" t="str">
        <f>IF(R33="","",VLOOKUP($R33,Data!$C$4:$X$2000,Data!$H$2-2,FALSE))</f>
        <v>BUILDINGS &amp; GROUNDS</v>
      </c>
      <c r="F33" t="str">
        <f>IF(R33="","",VLOOKUP($R33,Data!$C$4:$X$2000,Data!$I$2-2,FALSE))</f>
        <v>4000</v>
      </c>
      <c r="G33" t="str">
        <f>IF(R33="","",VLOOKUP($R33,Data!$C$4:$X$2000,Data!$J$2-2,FALSE))</f>
        <v>CONTRACTUAL EXPENSES</v>
      </c>
      <c r="H33" t="str">
        <f>IF(R33="","",VLOOKUP($R33,Data!$C$4:$X$2000,Data!$K$2-2,FALSE))</f>
        <v>4520</v>
      </c>
      <c r="I33" t="str">
        <f>IF(R33="","",VLOOKUP($R33,Data!$C$4:$X$2000,Data!$L$2-2,FALSE))</f>
        <v>BUILDING IMPROVEMENTS</v>
      </c>
      <c r="J33" s="10">
        <f>IF(R33="","",VLOOKUP($R33,Data!$C$4:$X$2000,Data!$R$2-2,FALSE))</f>
        <v>102825</v>
      </c>
      <c r="K33" s="10">
        <f>IF(R33="","",VLOOKUP($R33,Data!$C$4:$X$2000,Data!$Q$2-2,FALSE)+VLOOKUP($R33,Data!$C$4:$X$2000,Data!$O$2-2,FALSE))</f>
        <v>88219.03</v>
      </c>
      <c r="L33" s="10">
        <f t="shared" si="0"/>
        <v>14605.970000000001</v>
      </c>
      <c r="M33" s="6">
        <f t="shared" si="1"/>
        <v>0.85799999999999998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107</v>
      </c>
      <c r="B34" t="str">
        <f>IF(R34="","",VLOOKUP($R34,Data!$C$4:$X$2000,Data!$E$2-2,FALSE))</f>
        <v>A</v>
      </c>
      <c r="C34" t="str">
        <f>IF(R34="","",VLOOKUP($R34,Data!$C$4:$X$2000,Data!$F$2-2,FALSE))</f>
        <v>GENERAL FUND</v>
      </c>
      <c r="D34" t="str">
        <f>IF(R34="","",VLOOKUP($R34,Data!$C$4:$X$2000,Data!$G$2-2,FALSE))</f>
        <v>1620</v>
      </c>
      <c r="E34" t="str">
        <f>IF(R34="","",VLOOKUP($R34,Data!$C$4:$X$2000,Data!$H$2-2,FALSE))</f>
        <v>BUILDINGS &amp; GROUNDS</v>
      </c>
      <c r="F34" t="str">
        <f>IF(R34="","",VLOOKUP($R34,Data!$C$4:$X$2000,Data!$I$2-2,FALSE))</f>
        <v>4000</v>
      </c>
      <c r="G34" t="str">
        <f>IF(R34="","",VLOOKUP($R34,Data!$C$4:$X$2000,Data!$J$2-2,FALSE))</f>
        <v>CONTRACTUAL EXPENSES</v>
      </c>
      <c r="H34" t="str">
        <f>IF(R34="","",VLOOKUP($R34,Data!$C$4:$X$2000,Data!$K$2-2,FALSE))</f>
        <v>4539</v>
      </c>
      <c r="I34" t="str">
        <f>IF(R34="","",VLOOKUP($R34,Data!$C$4:$X$2000,Data!$L$2-2,FALSE))</f>
        <v>PARKING LOT MAINTENANCE</v>
      </c>
      <c r="J34" s="10">
        <f>IF(R34="","",VLOOKUP($R34,Data!$C$4:$X$2000,Data!$R$2-2,FALSE))</f>
        <v>20000</v>
      </c>
      <c r="K34" s="10">
        <f>IF(R34="","",VLOOKUP($R34,Data!$C$4:$X$2000,Data!$Q$2-2,FALSE)+VLOOKUP($R34,Data!$C$4:$X$2000,Data!$O$2-2,FALSE))</f>
        <v>8144.62</v>
      </c>
      <c r="L34" s="10">
        <f t="shared" si="0"/>
        <v>11855.380000000001</v>
      </c>
      <c r="M34" s="6">
        <f t="shared" si="1"/>
        <v>0.40720000000000001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113</v>
      </c>
      <c r="B35" t="str">
        <f>IF(R35="","",VLOOKUP($R35,Data!$C$4:$X$2000,Data!$E$2-2,FALSE))</f>
        <v>A</v>
      </c>
      <c r="C35" t="str">
        <f>IF(R35="","",VLOOKUP($R35,Data!$C$4:$X$2000,Data!$F$2-2,FALSE))</f>
        <v>GENERAL FUND</v>
      </c>
      <c r="D35" t="str">
        <f>IF(R35="","",VLOOKUP($R35,Data!$C$4:$X$2000,Data!$G$2-2,FALSE))</f>
        <v>1620</v>
      </c>
      <c r="E35" t="str">
        <f>IF(R35="","",VLOOKUP($R35,Data!$C$4:$X$2000,Data!$H$2-2,FALSE))</f>
        <v>BUILDINGS &amp; GROUNDS</v>
      </c>
      <c r="F35" t="str">
        <f>IF(R35="","",VLOOKUP($R35,Data!$C$4:$X$2000,Data!$I$2-2,FALSE))</f>
        <v>4000</v>
      </c>
      <c r="G35" t="str">
        <f>IF(R35="","",VLOOKUP($R35,Data!$C$4:$X$2000,Data!$J$2-2,FALSE))</f>
        <v>CONTRACTUAL EXPENSES</v>
      </c>
      <c r="H35" t="str">
        <f>IF(R35="","",VLOOKUP($R35,Data!$C$4:$X$2000,Data!$K$2-2,FALSE))</f>
        <v>4599</v>
      </c>
      <c r="I35" t="str">
        <f>IF(R35="","",VLOOKUP($R35,Data!$C$4:$X$2000,Data!$L$2-2,FALSE))</f>
        <v>REPAIRS AND MAINTENANCE</v>
      </c>
      <c r="J35" s="10">
        <f>IF(R35="","",VLOOKUP($R35,Data!$C$4:$X$2000,Data!$R$2-2,FALSE))</f>
        <v>40000</v>
      </c>
      <c r="K35" s="10">
        <f>IF(R35="","",VLOOKUP($R35,Data!$C$4:$X$2000,Data!$Q$2-2,FALSE)+VLOOKUP($R35,Data!$C$4:$X$2000,Data!$O$2-2,FALSE))</f>
        <v>28479.54</v>
      </c>
      <c r="L35" s="10">
        <f t="shared" si="0"/>
        <v>11520.46</v>
      </c>
      <c r="M35" s="6">
        <f t="shared" si="1"/>
        <v>0.71199999999999997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193</v>
      </c>
      <c r="B36" t="str">
        <f>IF(R36="","",VLOOKUP($R36,Data!$C$4:$X$2000,Data!$E$2-2,FALSE))</f>
        <v>A</v>
      </c>
      <c r="C36" t="str">
        <f>IF(R36="","",VLOOKUP($R36,Data!$C$4:$X$2000,Data!$F$2-2,FALSE))</f>
        <v>GENERAL FUND</v>
      </c>
      <c r="D36" t="str">
        <f>IF(R36="","",VLOOKUP($R36,Data!$C$4:$X$2000,Data!$G$2-2,FALSE))</f>
        <v>1620</v>
      </c>
      <c r="E36" t="str">
        <f>IF(R36="","",VLOOKUP($R36,Data!$C$4:$X$2000,Data!$H$2-2,FALSE))</f>
        <v>BUILDINGS &amp; GROUNDS</v>
      </c>
      <c r="F36" t="str">
        <f>IF(R36="","",VLOOKUP($R36,Data!$C$4:$X$2000,Data!$I$2-2,FALSE))</f>
        <v>4000</v>
      </c>
      <c r="G36" t="str">
        <f>IF(R36="","",VLOOKUP($R36,Data!$C$4:$X$2000,Data!$J$2-2,FALSE))</f>
        <v>CONTRACTUAL EXPENSES</v>
      </c>
      <c r="H36" t="str">
        <f>IF(R36="","",VLOOKUP($R36,Data!$C$4:$X$2000,Data!$K$2-2,FALSE))</f>
        <v>4604</v>
      </c>
      <c r="I36" t="str">
        <f>IF(R36="","",VLOOKUP($R36,Data!$C$4:$X$2000,Data!$L$2-2,FALSE))</f>
        <v>COURTHOUSE REPAIRS &amp; MAINT.</v>
      </c>
      <c r="J36" s="10">
        <f>IF(R36="","",VLOOKUP($R36,Data!$C$4:$X$2000,Data!$R$2-2,FALSE))</f>
        <v>75000</v>
      </c>
      <c r="K36" s="10">
        <f>IF(R36="","",VLOOKUP($R36,Data!$C$4:$X$2000,Data!$Q$2-2,FALSE)+VLOOKUP($R36,Data!$C$4:$X$2000,Data!$O$2-2,FALSE))</f>
        <v>144811.22</v>
      </c>
      <c r="L36" s="10">
        <f t="shared" si="0"/>
        <v>-69811.22</v>
      </c>
      <c r="M36" s="6">
        <f t="shared" si="1"/>
        <v>1.9308000000000001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71</v>
      </c>
      <c r="B37" t="str">
        <f>IF(R37="","",VLOOKUP($R37,Data!$C$4:$X$2000,Data!$E$2-2,FALSE))</f>
        <v>A</v>
      </c>
      <c r="C37" t="str">
        <f>IF(R37="","",VLOOKUP($R37,Data!$C$4:$X$2000,Data!$F$2-2,FALSE))</f>
        <v>GENERAL FUND</v>
      </c>
      <c r="D37" t="str">
        <f>IF(R37="","",VLOOKUP($R37,Data!$C$4:$X$2000,Data!$G$2-2,FALSE))</f>
        <v>1620</v>
      </c>
      <c r="E37" t="str">
        <f>IF(R37="","",VLOOKUP($R37,Data!$C$4:$X$2000,Data!$H$2-2,FALSE))</f>
        <v>BUILDINGS &amp; GROUNDS</v>
      </c>
      <c r="F37" t="str">
        <f>IF(R37="","",VLOOKUP($R37,Data!$C$4:$X$2000,Data!$I$2-2,FALSE))</f>
        <v>4000</v>
      </c>
      <c r="G37" t="str">
        <f>IF(R37="","",VLOOKUP($R37,Data!$C$4:$X$2000,Data!$J$2-2,FALSE))</f>
        <v>CONTRACTUAL EXPENSES</v>
      </c>
      <c r="H37" t="str">
        <f>IF(R37="","",VLOOKUP($R37,Data!$C$4:$X$2000,Data!$K$2-2,FALSE))</f>
        <v>4786</v>
      </c>
      <c r="I37" t="str">
        <f>IF(R37="","",VLOOKUP($R37,Data!$C$4:$X$2000,Data!$L$2-2,FALSE))</f>
        <v>TEMPORARY OFFICES EXPENSES</v>
      </c>
      <c r="J37" s="10">
        <f>IF(R37="","",VLOOKUP($R37,Data!$C$4:$X$2000,Data!$R$2-2,FALSE))</f>
        <v>18000</v>
      </c>
      <c r="K37" s="10">
        <f>IF(R37="","",VLOOKUP($R37,Data!$C$4:$X$2000,Data!$Q$2-2,FALSE)+VLOOKUP($R37,Data!$C$4:$X$2000,Data!$O$2-2,FALSE))</f>
        <v>0</v>
      </c>
      <c r="L37" s="10">
        <f t="shared" si="0"/>
        <v>18000</v>
      </c>
      <c r="M37" s="6">
        <f t="shared" si="1"/>
        <v>0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28</v>
      </c>
      <c r="B38" t="str">
        <f>IF(R38="","",VLOOKUP($R38,Data!$C$4:$X$2000,Data!$E$2-2,FALSE))</f>
        <v>A</v>
      </c>
      <c r="C38" t="str">
        <f>IF(R38="","",VLOOKUP($R38,Data!$C$4:$X$2000,Data!$F$2-2,FALSE))</f>
        <v>GENERAL FUND</v>
      </c>
      <c r="D38" t="str">
        <f>IF(R38="","",VLOOKUP($R38,Data!$C$4:$X$2000,Data!$G$2-2,FALSE))</f>
        <v>1620</v>
      </c>
      <c r="E38" t="str">
        <f>IF(R38="","",VLOOKUP($R38,Data!$C$4:$X$2000,Data!$H$2-2,FALSE))</f>
        <v>BUILDINGS &amp; GROUNDS</v>
      </c>
      <c r="F38" t="str">
        <f>IF(R38="","",VLOOKUP($R38,Data!$C$4:$X$2000,Data!$I$2-2,FALSE))</f>
        <v>4000</v>
      </c>
      <c r="G38" t="str">
        <f>IF(R38="","",VLOOKUP($R38,Data!$C$4:$X$2000,Data!$J$2-2,FALSE))</f>
        <v>CONTRACTUAL EXPENSES</v>
      </c>
      <c r="H38" t="str">
        <f>IF(R38="","",VLOOKUP($R38,Data!$C$4:$X$2000,Data!$K$2-2,FALSE))</f>
        <v>4799</v>
      </c>
      <c r="I38" t="str">
        <f>IF(R38="","",VLOOKUP($R38,Data!$C$4:$X$2000,Data!$L$2-2,FALSE))</f>
        <v>RECONSTRUCT/REEQUIP COSTS</v>
      </c>
      <c r="J38" s="10">
        <f>IF(R38="","",VLOOKUP($R38,Data!$C$4:$X$2000,Data!$R$2-2,FALSE))</f>
        <v>282000</v>
      </c>
      <c r="K38" s="10">
        <f>IF(R38="","",VLOOKUP($R38,Data!$C$4:$X$2000,Data!$Q$2-2,FALSE)+VLOOKUP($R38,Data!$C$4:$X$2000,Data!$O$2-2,FALSE))</f>
        <v>231658.97</v>
      </c>
      <c r="L38" s="10">
        <f t="shared" si="0"/>
        <v>50341.03</v>
      </c>
      <c r="M38" s="6">
        <f t="shared" si="1"/>
        <v>0.82150000000000001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89</v>
      </c>
      <c r="B39" t="str">
        <f>IF(R39="","",VLOOKUP($R39,Data!$C$4:$X$2000,Data!$E$2-2,FALSE))</f>
        <v>A</v>
      </c>
      <c r="C39" t="str">
        <f>IF(R39="","",VLOOKUP($R39,Data!$C$4:$X$2000,Data!$F$2-2,FALSE))</f>
        <v>GENERAL FUND</v>
      </c>
      <c r="D39" t="str">
        <f>IF(R39="","",VLOOKUP($R39,Data!$C$4:$X$2000,Data!$G$2-2,FALSE))</f>
        <v>1680</v>
      </c>
      <c r="E39" t="str">
        <f>IF(R39="","",VLOOKUP($R39,Data!$C$4:$X$2000,Data!$H$2-2,FALSE))</f>
        <v>INFORMATION TECHNOLOGY</v>
      </c>
      <c r="F39" t="str">
        <f>IF(R39="","",VLOOKUP($R39,Data!$C$4:$X$2000,Data!$I$2-2,FALSE))</f>
        <v>1000</v>
      </c>
      <c r="G39" t="str">
        <f>IF(R39="","",VLOOKUP($R39,Data!$C$4:$X$2000,Data!$J$2-2,FALSE))</f>
        <v>PERSONAL SERVICES</v>
      </c>
      <c r="H39" t="str">
        <f>IF(R39="","",VLOOKUP($R39,Data!$C$4:$X$2000,Data!$K$2-2,FALSE))</f>
        <v>1025</v>
      </c>
      <c r="I39" t="str">
        <f>IF(R39="","",VLOOKUP($R39,Data!$C$4:$X$2000,Data!$L$2-2,FALSE))</f>
        <v>INFO SYSTEMS SPEC G14</v>
      </c>
      <c r="J39" s="10">
        <f>IF(R39="","",VLOOKUP($R39,Data!$C$4:$X$2000,Data!$R$2-2,FALSE))</f>
        <v>39153</v>
      </c>
      <c r="K39" s="10">
        <f>IF(R39="","",VLOOKUP($R39,Data!$C$4:$X$2000,Data!$Q$2-2,FALSE)+VLOOKUP($R39,Data!$C$4:$X$2000,Data!$O$2-2,FALSE))</f>
        <v>24366.79</v>
      </c>
      <c r="L39" s="10">
        <f t="shared" si="0"/>
        <v>14786.21</v>
      </c>
      <c r="M39" s="6">
        <f t="shared" si="1"/>
        <v>0.62229999999999996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161</v>
      </c>
      <c r="B40" t="str">
        <f>IF(R40="","",VLOOKUP($R40,Data!$C$4:$X$2000,Data!$E$2-2,FALSE))</f>
        <v>A</v>
      </c>
      <c r="C40" t="str">
        <f>IF(R40="","",VLOOKUP($R40,Data!$C$4:$X$2000,Data!$F$2-2,FALSE))</f>
        <v>GENERAL FUND</v>
      </c>
      <c r="D40" t="str">
        <f>IF(R40="","",VLOOKUP($R40,Data!$C$4:$X$2000,Data!$G$2-2,FALSE))</f>
        <v>1680</v>
      </c>
      <c r="E40" t="str">
        <f>IF(R40="","",VLOOKUP($R40,Data!$C$4:$X$2000,Data!$H$2-2,FALSE))</f>
        <v>INFORMATION TECHNOLOGY</v>
      </c>
      <c r="F40" t="str">
        <f>IF(R40="","",VLOOKUP($R40,Data!$C$4:$X$2000,Data!$I$2-2,FALSE))</f>
        <v>2000</v>
      </c>
      <c r="G40" t="str">
        <f>IF(R40="","",VLOOKUP($R40,Data!$C$4:$X$2000,Data!$J$2-2,FALSE))</f>
        <v>EQUIPMENT</v>
      </c>
      <c r="H40" t="str">
        <f>IF(R40="","",VLOOKUP($R40,Data!$C$4:$X$2000,Data!$K$2-2,FALSE))</f>
        <v>2205</v>
      </c>
      <c r="I40" t="str">
        <f>IF(R40="","",VLOOKUP($R40,Data!$C$4:$X$2000,Data!$L$2-2,FALSE))</f>
        <v>COMPUTER EQUIPMENT</v>
      </c>
      <c r="J40" s="10">
        <f>IF(R40="","",VLOOKUP($R40,Data!$C$4:$X$2000,Data!$R$2-2,FALSE))</f>
        <v>3500</v>
      </c>
      <c r="K40" s="10">
        <f>IF(R40="","",VLOOKUP($R40,Data!$C$4:$X$2000,Data!$Q$2-2,FALSE)+VLOOKUP($R40,Data!$C$4:$X$2000,Data!$O$2-2,FALSE))</f>
        <v>23209.74</v>
      </c>
      <c r="L40" s="10">
        <f t="shared" si="0"/>
        <v>-19709.740000000002</v>
      </c>
      <c r="M40" s="6">
        <f t="shared" si="1"/>
        <v>6.6314000000000002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160</v>
      </c>
      <c r="B41" t="str">
        <f>IF(R41="","",VLOOKUP($R41,Data!$C$4:$X$2000,Data!$E$2-2,FALSE))</f>
        <v>A</v>
      </c>
      <c r="C41" t="str">
        <f>IF(R41="","",VLOOKUP($R41,Data!$C$4:$X$2000,Data!$F$2-2,FALSE))</f>
        <v>GENERAL FUND</v>
      </c>
      <c r="D41" t="str">
        <f>IF(R41="","",VLOOKUP($R41,Data!$C$4:$X$2000,Data!$G$2-2,FALSE))</f>
        <v>1680</v>
      </c>
      <c r="E41" t="str">
        <f>IF(R41="","",VLOOKUP($R41,Data!$C$4:$X$2000,Data!$H$2-2,FALSE))</f>
        <v>INFORMATION TECHNOLOGY</v>
      </c>
      <c r="F41" t="str">
        <f>IF(R41="","",VLOOKUP($R41,Data!$C$4:$X$2000,Data!$I$2-2,FALSE))</f>
        <v>4000</v>
      </c>
      <c r="G41" t="str">
        <f>IF(R41="","",VLOOKUP($R41,Data!$C$4:$X$2000,Data!$J$2-2,FALSE))</f>
        <v>CONTRACTUAL EXPENSES</v>
      </c>
      <c r="H41" t="str">
        <f>IF(R41="","",VLOOKUP($R41,Data!$C$4:$X$2000,Data!$K$2-2,FALSE))</f>
        <v>4111</v>
      </c>
      <c r="I41" t="str">
        <f>IF(R41="","",VLOOKUP($R41,Data!$C$4:$X$2000,Data!$L$2-2,FALSE))</f>
        <v>COMPUTER SUPPLIES</v>
      </c>
      <c r="J41" s="10">
        <f>IF(R41="","",VLOOKUP($R41,Data!$C$4:$X$2000,Data!$R$2-2,FALSE))</f>
        <v>25000</v>
      </c>
      <c r="K41" s="10">
        <f>IF(R41="","",VLOOKUP($R41,Data!$C$4:$X$2000,Data!$Q$2-2,FALSE)+VLOOKUP($R41,Data!$C$4:$X$2000,Data!$O$2-2,FALSE))</f>
        <v>44662.48</v>
      </c>
      <c r="L41" s="10">
        <f t="shared" si="0"/>
        <v>-19662.480000000003</v>
      </c>
      <c r="M41" s="6">
        <f t="shared" si="1"/>
        <v>1.7865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144</v>
      </c>
      <c r="B42" t="str">
        <f>IF(R42="","",VLOOKUP($R42,Data!$C$4:$X$2000,Data!$E$2-2,FALSE))</f>
        <v>A</v>
      </c>
      <c r="C42" t="str">
        <f>IF(R42="","",VLOOKUP($R42,Data!$C$4:$X$2000,Data!$F$2-2,FALSE))</f>
        <v>GENERAL FUND</v>
      </c>
      <c r="D42" t="str">
        <f>IF(R42="","",VLOOKUP($R42,Data!$C$4:$X$2000,Data!$G$2-2,FALSE))</f>
        <v>1680</v>
      </c>
      <c r="E42" t="str">
        <f>IF(R42="","",VLOOKUP($R42,Data!$C$4:$X$2000,Data!$H$2-2,FALSE))</f>
        <v>INFORMATION TECHNOLOGY</v>
      </c>
      <c r="F42" t="str">
        <f>IF(R42="","",VLOOKUP($R42,Data!$C$4:$X$2000,Data!$I$2-2,FALSE))</f>
        <v>4000</v>
      </c>
      <c r="G42" t="str">
        <f>IF(R42="","",VLOOKUP($R42,Data!$C$4:$X$2000,Data!$J$2-2,FALSE))</f>
        <v>CONTRACTUAL EXPENSES</v>
      </c>
      <c r="H42" t="str">
        <f>IF(R42="","",VLOOKUP($R42,Data!$C$4:$X$2000,Data!$K$2-2,FALSE))</f>
        <v>4112</v>
      </c>
      <c r="I42" t="str">
        <f>IF(R42="","",VLOOKUP($R42,Data!$C$4:$X$2000,Data!$L$2-2,FALSE))</f>
        <v>SOFTWARE</v>
      </c>
      <c r="J42" s="10">
        <f>IF(R42="","",VLOOKUP($R42,Data!$C$4:$X$2000,Data!$R$2-2,FALSE))</f>
        <v>5000</v>
      </c>
      <c r="K42" s="10">
        <f>IF(R42="","",VLOOKUP($R42,Data!$C$4:$X$2000,Data!$Q$2-2,FALSE)+VLOOKUP($R42,Data!$C$4:$X$2000,Data!$O$2-2,FALSE))</f>
        <v>16261.03</v>
      </c>
      <c r="L42" s="10">
        <f t="shared" si="0"/>
        <v>-11261.03</v>
      </c>
      <c r="M42" s="6">
        <f t="shared" si="1"/>
        <v>3.2522000000000002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74</v>
      </c>
      <c r="B43" t="str">
        <f>IF(R43="","",VLOOKUP($R43,Data!$C$4:$X$2000,Data!$E$2-2,FALSE))</f>
        <v>A</v>
      </c>
      <c r="C43" t="str">
        <f>IF(R43="","",VLOOKUP($R43,Data!$C$4:$X$2000,Data!$F$2-2,FALSE))</f>
        <v>GENERAL FUND</v>
      </c>
      <c r="D43" t="str">
        <f>IF(R43="","",VLOOKUP($R43,Data!$C$4:$X$2000,Data!$G$2-2,FALSE))</f>
        <v>1680</v>
      </c>
      <c r="E43" t="str">
        <f>IF(R43="","",VLOOKUP($R43,Data!$C$4:$X$2000,Data!$H$2-2,FALSE))</f>
        <v>INFORMATION TECHNOLOGY</v>
      </c>
      <c r="F43" t="str">
        <f>IF(R43="","",VLOOKUP($R43,Data!$C$4:$X$2000,Data!$I$2-2,FALSE))</f>
        <v>4000</v>
      </c>
      <c r="G43" t="str">
        <f>IF(R43="","",VLOOKUP($R43,Data!$C$4:$X$2000,Data!$J$2-2,FALSE))</f>
        <v>CONTRACTUAL EXPENSES</v>
      </c>
      <c r="H43" t="str">
        <f>IF(R43="","",VLOOKUP($R43,Data!$C$4:$X$2000,Data!$K$2-2,FALSE))</f>
        <v>4206</v>
      </c>
      <c r="I43" t="str">
        <f>IF(R43="","",VLOOKUP($R43,Data!$C$4:$X$2000,Data!$L$2-2,FALSE))</f>
        <v>MAINTENANCE CONTRACTS</v>
      </c>
      <c r="J43" s="10">
        <f>IF(R43="","",VLOOKUP($R43,Data!$C$4:$X$2000,Data!$R$2-2,FALSE))</f>
        <v>109000</v>
      </c>
      <c r="K43" s="10">
        <f>IF(R43="","",VLOOKUP($R43,Data!$C$4:$X$2000,Data!$Q$2-2,FALSE)+VLOOKUP($R43,Data!$C$4:$X$2000,Data!$O$2-2,FALSE))</f>
        <v>91865.21</v>
      </c>
      <c r="L43" s="10">
        <f t="shared" si="0"/>
        <v>17134.789999999994</v>
      </c>
      <c r="M43" s="6">
        <f t="shared" si="1"/>
        <v>0.84279999999999999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168</v>
      </c>
      <c r="B44" t="str">
        <f>IF(R44="","",VLOOKUP($R44,Data!$C$4:$X$2000,Data!$E$2-2,FALSE))</f>
        <v>A</v>
      </c>
      <c r="C44" t="str">
        <f>IF(R44="","",VLOOKUP($R44,Data!$C$4:$X$2000,Data!$F$2-2,FALSE))</f>
        <v>GENERAL FUND</v>
      </c>
      <c r="D44" t="str">
        <f>IF(R44="","",VLOOKUP($R44,Data!$C$4:$X$2000,Data!$G$2-2,FALSE))</f>
        <v>1680</v>
      </c>
      <c r="E44" t="str">
        <f>IF(R44="","",VLOOKUP($R44,Data!$C$4:$X$2000,Data!$H$2-2,FALSE))</f>
        <v>INFORMATION TECHNOLOGY</v>
      </c>
      <c r="F44" t="str">
        <f>IF(R44="","",VLOOKUP($R44,Data!$C$4:$X$2000,Data!$I$2-2,FALSE))</f>
        <v>4000</v>
      </c>
      <c r="G44" t="str">
        <f>IF(R44="","",VLOOKUP($R44,Data!$C$4:$X$2000,Data!$J$2-2,FALSE))</f>
        <v>CONTRACTUAL EXPENSES</v>
      </c>
      <c r="H44" t="str">
        <f>IF(R44="","",VLOOKUP($R44,Data!$C$4:$X$2000,Data!$K$2-2,FALSE))</f>
        <v>4244</v>
      </c>
      <c r="I44" t="str">
        <f>IF(R44="","",VLOOKUP($R44,Data!$C$4:$X$2000,Data!$L$2-2,FALSE))</f>
        <v>MISCELLANEOUS CONTRACTS</v>
      </c>
      <c r="J44" s="10">
        <f>IF(R44="","",VLOOKUP($R44,Data!$C$4:$X$2000,Data!$R$2-2,FALSE))</f>
        <v>0</v>
      </c>
      <c r="K44" s="10">
        <f>IF(R44="","",VLOOKUP($R44,Data!$C$4:$X$2000,Data!$Q$2-2,FALSE)+VLOOKUP($R44,Data!$C$4:$X$2000,Data!$O$2-2,FALSE))</f>
        <v>22500</v>
      </c>
      <c r="L44" s="10">
        <f t="shared" si="0"/>
        <v>-22500</v>
      </c>
      <c r="M44" s="6">
        <f t="shared" si="1"/>
        <v>0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162</v>
      </c>
      <c r="B45" t="str">
        <f>IF(R45="","",VLOOKUP($R45,Data!$C$4:$X$2000,Data!$E$2-2,FALSE))</f>
        <v>A</v>
      </c>
      <c r="C45" t="str">
        <f>IF(R45="","",VLOOKUP($R45,Data!$C$4:$X$2000,Data!$F$2-2,FALSE))</f>
        <v>GENERAL FUND</v>
      </c>
      <c r="D45" t="str">
        <f>IF(R45="","",VLOOKUP($R45,Data!$C$4:$X$2000,Data!$G$2-2,FALSE))</f>
        <v>1910</v>
      </c>
      <c r="E45" t="str">
        <f>IF(R45="","",VLOOKUP($R45,Data!$C$4:$X$2000,Data!$H$2-2,FALSE))</f>
        <v>SPECIAL ITEMS - INSURANCE</v>
      </c>
      <c r="F45" t="str">
        <f>IF(R45="","",VLOOKUP($R45,Data!$C$4:$X$2000,Data!$I$2-2,FALSE))</f>
        <v>4000</v>
      </c>
      <c r="G45" t="str">
        <f>IF(R45="","",VLOOKUP($R45,Data!$C$4:$X$2000,Data!$J$2-2,FALSE))</f>
        <v>CONTRACTUAL EXPENSES</v>
      </c>
      <c r="H45" t="str">
        <f>IF(R45="","",VLOOKUP($R45,Data!$C$4:$X$2000,Data!$K$2-2,FALSE))</f>
        <v>4205</v>
      </c>
      <c r="I45" t="str">
        <f>IF(R45="","",VLOOKUP($R45,Data!$C$4:$X$2000,Data!$L$2-2,FALSE))</f>
        <v>INSURANCE</v>
      </c>
      <c r="J45" s="10">
        <f>IF(R45="","",VLOOKUP($R45,Data!$C$4:$X$2000,Data!$R$2-2,FALSE))</f>
        <v>600000</v>
      </c>
      <c r="K45" s="10">
        <f>IF(R45="","",VLOOKUP($R45,Data!$C$4:$X$2000,Data!$Q$2-2,FALSE)+VLOOKUP($R45,Data!$C$4:$X$2000,Data!$O$2-2,FALSE))</f>
        <v>619712.80000000005</v>
      </c>
      <c r="L45" s="10">
        <f t="shared" si="0"/>
        <v>-19712.800000000047</v>
      </c>
      <c r="M45" s="6">
        <f t="shared" si="1"/>
        <v>1.0328999999999999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60</v>
      </c>
      <c r="B46" t="str">
        <f>IF(R46="","",VLOOKUP($R46,Data!$C$4:$X$2000,Data!$E$2-2,FALSE))</f>
        <v>A</v>
      </c>
      <c r="C46" t="str">
        <f>IF(R46="","",VLOOKUP($R46,Data!$C$4:$X$2000,Data!$F$2-2,FALSE))</f>
        <v>GENERAL FUND</v>
      </c>
      <c r="D46" t="str">
        <f>IF(R46="","",VLOOKUP($R46,Data!$C$4:$X$2000,Data!$G$2-2,FALSE))</f>
        <v>1935</v>
      </c>
      <c r="E46" t="str">
        <f>IF(R46="","",VLOOKUP($R46,Data!$C$4:$X$2000,Data!$H$2-2,FALSE))</f>
        <v>TAX CERTIORARI</v>
      </c>
      <c r="F46" t="str">
        <f>IF(R46="","",VLOOKUP($R46,Data!$C$4:$X$2000,Data!$I$2-2,FALSE))</f>
        <v>4000</v>
      </c>
      <c r="G46" t="str">
        <f>IF(R46="","",VLOOKUP($R46,Data!$C$4:$X$2000,Data!$J$2-2,FALSE))</f>
        <v>CONTRACTUAL EXPENSES</v>
      </c>
      <c r="H46" t="str">
        <f>IF(R46="","",VLOOKUP($R46,Data!$C$4:$X$2000,Data!$K$2-2,FALSE))</f>
        <v>4259</v>
      </c>
      <c r="I46" t="str">
        <f>IF(R46="","",VLOOKUP($R46,Data!$C$4:$X$2000,Data!$L$2-2,FALSE))</f>
        <v>APPRAISAL FEES</v>
      </c>
      <c r="J46" s="10">
        <f>IF(R46="","",VLOOKUP($R46,Data!$C$4:$X$2000,Data!$R$2-2,FALSE))</f>
        <v>25000</v>
      </c>
      <c r="K46" s="10">
        <f>IF(R46="","",VLOOKUP($R46,Data!$C$4:$X$2000,Data!$Q$2-2,FALSE)+VLOOKUP($R46,Data!$C$4:$X$2000,Data!$O$2-2,FALSE))</f>
        <v>0</v>
      </c>
      <c r="L46" s="10">
        <f t="shared" si="0"/>
        <v>25000</v>
      </c>
      <c r="M46" s="6">
        <f t="shared" si="1"/>
        <v>0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189</v>
      </c>
      <c r="B47" t="str">
        <f>IF(R47="","",VLOOKUP($R47,Data!$C$4:$X$2000,Data!$E$2-2,FALSE))</f>
        <v>A</v>
      </c>
      <c r="C47" t="str">
        <f>IF(R47="","",VLOOKUP($R47,Data!$C$4:$X$2000,Data!$F$2-2,FALSE))</f>
        <v>GENERAL FUND</v>
      </c>
      <c r="D47" t="str">
        <f>IF(R47="","",VLOOKUP($R47,Data!$C$4:$X$2000,Data!$G$2-2,FALSE))</f>
        <v>1989</v>
      </c>
      <c r="E47" t="str">
        <f>IF(R47="","",VLOOKUP($R47,Data!$C$4:$X$2000,Data!$H$2-2,FALSE))</f>
        <v>SALES TAX REVENUE SHARING</v>
      </c>
      <c r="F47" t="str">
        <f>IF(R47="","",VLOOKUP($R47,Data!$C$4:$X$2000,Data!$I$2-2,FALSE))</f>
        <v>4000</v>
      </c>
      <c r="G47" t="str">
        <f>IF(R47="","",VLOOKUP($R47,Data!$C$4:$X$2000,Data!$J$2-2,FALSE))</f>
        <v>CONTRACTUAL EXPENSES</v>
      </c>
      <c r="H47" t="str">
        <f>IF(R47="","",VLOOKUP($R47,Data!$C$4:$X$2000,Data!$K$2-2,FALSE))</f>
        <v>4308</v>
      </c>
      <c r="I47" t="str">
        <f>IF(R47="","",VLOOKUP($R47,Data!$C$4:$X$2000,Data!$L$2-2,FALSE))</f>
        <v>REVENUE SHARING</v>
      </c>
      <c r="J47" s="10">
        <f>IF(R47="","",VLOOKUP($R47,Data!$C$4:$X$2000,Data!$R$2-2,FALSE))</f>
        <v>734847</v>
      </c>
      <c r="K47" s="10">
        <f>IF(R47="","",VLOOKUP($R47,Data!$C$4:$X$2000,Data!$Q$2-2,FALSE)+VLOOKUP($R47,Data!$C$4:$X$2000,Data!$O$2-2,FALSE))</f>
        <v>793710.88</v>
      </c>
      <c r="L47" s="10">
        <f t="shared" si="0"/>
        <v>-58863.880000000005</v>
      </c>
      <c r="M47" s="6">
        <f t="shared" si="1"/>
        <v>1.0801000000000001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4</v>
      </c>
      <c r="B48" t="str">
        <f>IF(R48="","",VLOOKUP($R48,Data!$C$4:$X$2000,Data!$E$2-2,FALSE))</f>
        <v>A</v>
      </c>
      <c r="C48" t="str">
        <f>IF(R48="","",VLOOKUP($R48,Data!$C$4:$X$2000,Data!$F$2-2,FALSE))</f>
        <v>GENERAL FUND</v>
      </c>
      <c r="D48" t="str">
        <f>IF(R48="","",VLOOKUP($R48,Data!$C$4:$X$2000,Data!$G$2-2,FALSE))</f>
        <v>1990</v>
      </c>
      <c r="E48" t="str">
        <f>IF(R48="","",VLOOKUP($R48,Data!$C$4:$X$2000,Data!$H$2-2,FALSE))</f>
        <v>CONTINGENT ACCOUNT</v>
      </c>
      <c r="F48" t="str">
        <f>IF(R48="","",VLOOKUP($R48,Data!$C$4:$X$2000,Data!$I$2-2,FALSE))</f>
        <v>4000</v>
      </c>
      <c r="G48" t="str">
        <f>IF(R48="","",VLOOKUP($R48,Data!$C$4:$X$2000,Data!$J$2-2,FALSE))</f>
        <v>CONTRACTUAL EXPENSES</v>
      </c>
      <c r="H48" t="str">
        <f>IF(R48="","",VLOOKUP($R48,Data!$C$4:$X$2000,Data!$K$2-2,FALSE))</f>
        <v>4298</v>
      </c>
      <c r="I48" t="str">
        <f>IF(R48="","",VLOOKUP($R48,Data!$C$4:$X$2000,Data!$L$2-2,FALSE))</f>
        <v>CONTINGENT ACCOUNT</v>
      </c>
      <c r="J48" s="10">
        <f>IF(R48="","",VLOOKUP($R48,Data!$C$4:$X$2000,Data!$R$2-2,FALSE))</f>
        <v>350000</v>
      </c>
      <c r="K48" s="10">
        <f>IF(R48="","",VLOOKUP($R48,Data!$C$4:$X$2000,Data!$Q$2-2,FALSE)+VLOOKUP($R48,Data!$C$4:$X$2000,Data!$O$2-2,FALSE))</f>
        <v>0</v>
      </c>
      <c r="L48" s="10">
        <f t="shared" si="0"/>
        <v>350000</v>
      </c>
      <c r="M48" s="6">
        <f t="shared" si="1"/>
        <v>0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165</v>
      </c>
      <c r="B49" t="str">
        <f>IF(R49="","",VLOOKUP($R49,Data!$C$4:$X$2000,Data!$E$2-2,FALSE))</f>
        <v>A</v>
      </c>
      <c r="C49" t="str">
        <f>IF(R49="","",VLOOKUP($R49,Data!$C$4:$X$2000,Data!$F$2-2,FALSE))</f>
        <v>GENERAL FUND</v>
      </c>
      <c r="D49" t="str">
        <f>IF(R49="","",VLOOKUP($R49,Data!$C$4:$X$2000,Data!$G$2-2,FALSE))</f>
        <v>2490</v>
      </c>
      <c r="E49" t="str">
        <f>IF(R49="","",VLOOKUP($R49,Data!$C$4:$X$2000,Data!$H$2-2,FALSE))</f>
        <v>COMMUNITY COLLEGE TUITION</v>
      </c>
      <c r="F49" t="str">
        <f>IF(R49="","",VLOOKUP($R49,Data!$C$4:$X$2000,Data!$I$2-2,FALSE))</f>
        <v>4000</v>
      </c>
      <c r="G49" t="str">
        <f>IF(R49="","",VLOOKUP($R49,Data!$C$4:$X$2000,Data!$J$2-2,FALSE))</f>
        <v>CONTRACTUAL EXPENSES</v>
      </c>
      <c r="H49" t="str">
        <f>IF(R49="","",VLOOKUP($R49,Data!$C$4:$X$2000,Data!$K$2-2,FALSE))</f>
        <v>4655</v>
      </c>
      <c r="I49" t="str">
        <f>IF(R49="","",VLOOKUP($R49,Data!$C$4:$X$2000,Data!$L$2-2,FALSE))</f>
        <v>TUITION</v>
      </c>
      <c r="J49" s="10">
        <f>IF(R49="","",VLOOKUP($R49,Data!$C$4:$X$2000,Data!$R$2-2,FALSE))</f>
        <v>370000</v>
      </c>
      <c r="K49" s="10">
        <f>IF(R49="","",VLOOKUP($R49,Data!$C$4:$X$2000,Data!$Q$2-2,FALSE)+VLOOKUP($R49,Data!$C$4:$X$2000,Data!$O$2-2,FALSE))</f>
        <v>391805.56</v>
      </c>
      <c r="L49" s="10">
        <f t="shared" si="0"/>
        <v>-21805.559999999998</v>
      </c>
      <c r="M49" s="6">
        <f t="shared" si="1"/>
        <v>1.0589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16</v>
      </c>
      <c r="B50" t="str">
        <f>IF(R50="","",VLOOKUP($R50,Data!$C$4:$X$2000,Data!$E$2-2,FALSE))</f>
        <v>A</v>
      </c>
      <c r="C50" t="str">
        <f>IF(R50="","",VLOOKUP($R50,Data!$C$4:$X$2000,Data!$F$2-2,FALSE))</f>
        <v>GENERAL FUND</v>
      </c>
      <c r="D50" t="str">
        <f>IF(R50="","",VLOOKUP($R50,Data!$C$4:$X$2000,Data!$G$2-2,FALSE))</f>
        <v>2960</v>
      </c>
      <c r="E50" t="str">
        <f>IF(R50="","",VLOOKUP($R50,Data!$C$4:$X$2000,Data!$H$2-2,FALSE))</f>
        <v>EDUCATION OF PHYS HAND CHILD</v>
      </c>
      <c r="F50" t="str">
        <f>IF(R50="","",VLOOKUP($R50,Data!$C$4:$X$2000,Data!$I$2-2,FALSE))</f>
        <v>4000</v>
      </c>
      <c r="G50" t="str">
        <f>IF(R50="","",VLOOKUP($R50,Data!$C$4:$X$2000,Data!$J$2-2,FALSE))</f>
        <v>CONTRACTUAL EXPENSES</v>
      </c>
      <c r="H50" t="str">
        <f>IF(R50="","",VLOOKUP($R50,Data!$C$4:$X$2000,Data!$K$2-2,FALSE))</f>
        <v>4212</v>
      </c>
      <c r="I50" t="str">
        <f>IF(R50="","",VLOOKUP($R50,Data!$C$4:$X$2000,Data!$L$2-2,FALSE))</f>
        <v>SERVICES AGE 3-5</v>
      </c>
      <c r="J50" s="10">
        <f>IF(R50="","",VLOOKUP($R50,Data!$C$4:$X$2000,Data!$R$2-2,FALSE))</f>
        <v>1200000</v>
      </c>
      <c r="K50" s="10">
        <f>IF(R50="","",VLOOKUP($R50,Data!$C$4:$X$2000,Data!$Q$2-2,FALSE)+VLOOKUP($R50,Data!$C$4:$X$2000,Data!$O$2-2,FALSE))</f>
        <v>1093586.77</v>
      </c>
      <c r="L50" s="10">
        <f t="shared" si="0"/>
        <v>106413.22999999998</v>
      </c>
      <c r="M50" s="6">
        <f t="shared" si="1"/>
        <v>0.9113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19</v>
      </c>
      <c r="B51" t="str">
        <f>IF(R51="","",VLOOKUP($R51,Data!$C$4:$X$2000,Data!$E$2-2,FALSE))</f>
        <v>A</v>
      </c>
      <c r="C51" t="str">
        <f>IF(R51="","",VLOOKUP($R51,Data!$C$4:$X$2000,Data!$F$2-2,FALSE))</f>
        <v>GENERAL FUND</v>
      </c>
      <c r="D51" t="str">
        <f>IF(R51="","",VLOOKUP($R51,Data!$C$4:$X$2000,Data!$G$2-2,FALSE))</f>
        <v>2960</v>
      </c>
      <c r="E51" t="str">
        <f>IF(R51="","",VLOOKUP($R51,Data!$C$4:$X$2000,Data!$H$2-2,FALSE))</f>
        <v>EDUCATION OF PHYS HAND CHILD</v>
      </c>
      <c r="F51" t="str">
        <f>IF(R51="","",VLOOKUP($R51,Data!$C$4:$X$2000,Data!$I$2-2,FALSE))</f>
        <v>4000</v>
      </c>
      <c r="G51" t="str">
        <f>IF(R51="","",VLOOKUP($R51,Data!$C$4:$X$2000,Data!$J$2-2,FALSE))</f>
        <v>CONTRACTUAL EXPENSES</v>
      </c>
      <c r="H51" t="str">
        <f>IF(R51="","",VLOOKUP($R51,Data!$C$4:$X$2000,Data!$K$2-2,FALSE))</f>
        <v>4238</v>
      </c>
      <c r="I51" t="str">
        <f>IF(R51="","",VLOOKUP($R51,Data!$C$4:$X$2000,Data!$L$2-2,FALSE))</f>
        <v>TRANSPORTATION 3-5</v>
      </c>
      <c r="J51" s="10">
        <f>IF(R51="","",VLOOKUP($R51,Data!$C$4:$X$2000,Data!$R$2-2,FALSE))</f>
        <v>305000</v>
      </c>
      <c r="K51" s="10">
        <f>IF(R51="","",VLOOKUP($R51,Data!$C$4:$X$2000,Data!$Q$2-2,FALSE)+VLOOKUP($R51,Data!$C$4:$X$2000,Data!$O$2-2,FALSE))</f>
        <v>220947.8</v>
      </c>
      <c r="L51" s="10">
        <f t="shared" si="0"/>
        <v>84052.200000000012</v>
      </c>
      <c r="M51" s="6">
        <f t="shared" si="1"/>
        <v>0.72440000000000004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80</v>
      </c>
      <c r="B52" t="str">
        <f>IF(R52="","",VLOOKUP($R52,Data!$C$4:$X$2000,Data!$E$2-2,FALSE))</f>
        <v>A</v>
      </c>
      <c r="C52" t="str">
        <f>IF(R52="","",VLOOKUP($R52,Data!$C$4:$X$2000,Data!$F$2-2,FALSE))</f>
        <v>GENERAL FUND</v>
      </c>
      <c r="D52" t="str">
        <f>IF(R52="","",VLOOKUP($R52,Data!$C$4:$X$2000,Data!$G$2-2,FALSE))</f>
        <v>3020</v>
      </c>
      <c r="E52" t="str">
        <f>IF(R52="","",VLOOKUP($R52,Data!$C$4:$X$2000,Data!$H$2-2,FALSE))</f>
        <v>COMMUNICATION SYSTEM</v>
      </c>
      <c r="F52" t="str">
        <f>IF(R52="","",VLOOKUP($R52,Data!$C$4:$X$2000,Data!$I$2-2,FALSE))</f>
        <v>1000</v>
      </c>
      <c r="G52" t="str">
        <f>IF(R52="","",VLOOKUP($R52,Data!$C$4:$X$2000,Data!$J$2-2,FALSE))</f>
        <v>PERSONAL SERVICES</v>
      </c>
      <c r="H52" t="str">
        <f>IF(R52="","",VLOOKUP($R52,Data!$C$4:$X$2000,Data!$K$2-2,FALSE))</f>
        <v>1010</v>
      </c>
      <c r="I52" t="str">
        <f>IF(R52="","",VLOOKUP($R52,Data!$C$4:$X$2000,Data!$L$2-2,FALSE))</f>
        <v>EMERGENCY SERV. DISPATCHER</v>
      </c>
      <c r="J52" s="10">
        <f>IF(R52="","",VLOOKUP($R52,Data!$C$4:$X$2000,Data!$R$2-2,FALSE))</f>
        <v>49980</v>
      </c>
      <c r="K52" s="10">
        <f>IF(R52="","",VLOOKUP($R52,Data!$C$4:$X$2000,Data!$Q$2-2,FALSE)+VLOOKUP($R52,Data!$C$4:$X$2000,Data!$O$2-2,FALSE))</f>
        <v>33972</v>
      </c>
      <c r="L52" s="10">
        <f t="shared" si="0"/>
        <v>16008</v>
      </c>
      <c r="M52" s="6">
        <f t="shared" si="1"/>
        <v>0.67969999999999997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61</v>
      </c>
      <c r="B53" t="str">
        <f>IF(R53="","",VLOOKUP($R53,Data!$C$4:$X$2000,Data!$E$2-2,FALSE))</f>
        <v>A</v>
      </c>
      <c r="C53" t="str">
        <f>IF(R53="","",VLOOKUP($R53,Data!$C$4:$X$2000,Data!$F$2-2,FALSE))</f>
        <v>GENERAL FUND</v>
      </c>
      <c r="D53" t="str">
        <f>IF(R53="","",VLOOKUP($R53,Data!$C$4:$X$2000,Data!$G$2-2,FALSE))</f>
        <v>3020</v>
      </c>
      <c r="E53" t="str">
        <f>IF(R53="","",VLOOKUP($R53,Data!$C$4:$X$2000,Data!$H$2-2,FALSE))</f>
        <v>COMMUNICATION SYSTEM</v>
      </c>
      <c r="F53" t="str">
        <f>IF(R53="","",VLOOKUP($R53,Data!$C$4:$X$2000,Data!$I$2-2,FALSE))</f>
        <v>1000</v>
      </c>
      <c r="G53" t="str">
        <f>IF(R53="","",VLOOKUP($R53,Data!$C$4:$X$2000,Data!$J$2-2,FALSE))</f>
        <v>PERSONAL SERVICES</v>
      </c>
      <c r="H53" t="str">
        <f>IF(R53="","",VLOOKUP($R53,Data!$C$4:$X$2000,Data!$K$2-2,FALSE))</f>
        <v>1011</v>
      </c>
      <c r="I53" t="str">
        <f>IF(R53="","",VLOOKUP($R53,Data!$C$4:$X$2000,Data!$L$2-2,FALSE))</f>
        <v>EMERGENCY SERV. DISPATCHER</v>
      </c>
      <c r="J53" s="10">
        <f>IF(R53="","",VLOOKUP($R53,Data!$C$4:$X$2000,Data!$R$2-2,FALSE))</f>
        <v>32015</v>
      </c>
      <c r="K53" s="10">
        <f>IF(R53="","",VLOOKUP($R53,Data!$C$4:$X$2000,Data!$Q$2-2,FALSE)+VLOOKUP($R53,Data!$C$4:$X$2000,Data!$O$2-2,FALSE))</f>
        <v>7306.11</v>
      </c>
      <c r="L53" s="10">
        <f t="shared" si="0"/>
        <v>24708.89</v>
      </c>
      <c r="M53" s="6">
        <f t="shared" si="1"/>
        <v>0.22819999999999999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72</v>
      </c>
      <c r="B54" t="str">
        <f>IF(R54="","",VLOOKUP($R54,Data!$C$4:$X$2000,Data!$E$2-2,FALSE))</f>
        <v>A</v>
      </c>
      <c r="C54" t="str">
        <f>IF(R54="","",VLOOKUP($R54,Data!$C$4:$X$2000,Data!$F$2-2,FALSE))</f>
        <v>GENERAL FUND</v>
      </c>
      <c r="D54" t="str">
        <f>IF(R54="","",VLOOKUP($R54,Data!$C$4:$X$2000,Data!$G$2-2,FALSE))</f>
        <v>3020</v>
      </c>
      <c r="E54" t="str">
        <f>IF(R54="","",VLOOKUP($R54,Data!$C$4:$X$2000,Data!$H$2-2,FALSE))</f>
        <v>COMMUNICATION SYSTEM</v>
      </c>
      <c r="F54" t="str">
        <f>IF(R54="","",VLOOKUP($R54,Data!$C$4:$X$2000,Data!$I$2-2,FALSE))</f>
        <v>1000</v>
      </c>
      <c r="G54" t="str">
        <f>IF(R54="","",VLOOKUP($R54,Data!$C$4:$X$2000,Data!$J$2-2,FALSE))</f>
        <v>PERSONAL SERVICES</v>
      </c>
      <c r="H54" t="str">
        <f>IF(R54="","",VLOOKUP($R54,Data!$C$4:$X$2000,Data!$K$2-2,FALSE))</f>
        <v>1801</v>
      </c>
      <c r="I54" t="str">
        <f>IF(R54="","",VLOOKUP($R54,Data!$C$4:$X$2000,Data!$L$2-2,FALSE))</f>
        <v>PART-TIME</v>
      </c>
      <c r="J54" s="10">
        <f>IF(R54="","",VLOOKUP($R54,Data!$C$4:$X$2000,Data!$R$2-2,FALSE))</f>
        <v>30000</v>
      </c>
      <c r="K54" s="10">
        <f>IF(R54="","",VLOOKUP($R54,Data!$C$4:$X$2000,Data!$Q$2-2,FALSE)+VLOOKUP($R54,Data!$C$4:$X$2000,Data!$O$2-2,FALSE))</f>
        <v>12263.28</v>
      </c>
      <c r="L54" s="10">
        <f t="shared" si="0"/>
        <v>17736.72</v>
      </c>
      <c r="M54" s="6">
        <f t="shared" si="1"/>
        <v>0.4088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21</v>
      </c>
      <c r="B55" t="str">
        <f>IF(R55="","",VLOOKUP($R55,Data!$C$4:$X$2000,Data!$E$2-2,FALSE))</f>
        <v>A</v>
      </c>
      <c r="C55" t="str">
        <f>IF(R55="","",VLOOKUP($R55,Data!$C$4:$X$2000,Data!$F$2-2,FALSE))</f>
        <v>GENERAL FUND</v>
      </c>
      <c r="D55" t="str">
        <f>IF(R55="","",VLOOKUP($R55,Data!$C$4:$X$2000,Data!$G$2-2,FALSE))</f>
        <v>3020</v>
      </c>
      <c r="E55" t="str">
        <f>IF(R55="","",VLOOKUP($R55,Data!$C$4:$X$2000,Data!$H$2-2,FALSE))</f>
        <v>COMMUNICATION SYSTEM</v>
      </c>
      <c r="F55" t="str">
        <f>IF(R55="","",VLOOKUP($R55,Data!$C$4:$X$2000,Data!$I$2-2,FALSE))</f>
        <v>2000</v>
      </c>
      <c r="G55" t="str">
        <f>IF(R55="","",VLOOKUP($R55,Data!$C$4:$X$2000,Data!$J$2-2,FALSE))</f>
        <v>EQUIPMENT</v>
      </c>
      <c r="H55" t="str">
        <f>IF(R55="","",VLOOKUP($R55,Data!$C$4:$X$2000,Data!$K$2-2,FALSE))</f>
        <v>2510</v>
      </c>
      <c r="I55" t="str">
        <f>IF(R55="","",VLOOKUP($R55,Data!$C$4:$X$2000,Data!$L$2-2,FALSE))</f>
        <v>SICG EQUIPMENT</v>
      </c>
      <c r="J55" s="10">
        <f>IF(R55="","",VLOOKUP($R55,Data!$C$4:$X$2000,Data!$R$2-2,FALSE))</f>
        <v>2000000</v>
      </c>
      <c r="K55" s="10">
        <f>IF(R55="","",VLOOKUP($R55,Data!$C$4:$X$2000,Data!$Q$2-2,FALSE)+VLOOKUP($R55,Data!$C$4:$X$2000,Data!$O$2-2,FALSE))</f>
        <v>1921423.9100000001</v>
      </c>
      <c r="L55" s="10">
        <f t="shared" si="0"/>
        <v>78576.089999999851</v>
      </c>
      <c r="M55" s="6">
        <f t="shared" si="1"/>
        <v>0.9607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183</v>
      </c>
      <c r="B56" t="str">
        <f>IF(R56="","",VLOOKUP($R56,Data!$C$4:$X$2000,Data!$E$2-2,FALSE))</f>
        <v>A</v>
      </c>
      <c r="C56" t="str">
        <f>IF(R56="","",VLOOKUP($R56,Data!$C$4:$X$2000,Data!$F$2-2,FALSE))</f>
        <v>GENERAL FUND</v>
      </c>
      <c r="D56" t="str">
        <f>IF(R56="","",VLOOKUP($R56,Data!$C$4:$X$2000,Data!$G$2-2,FALSE))</f>
        <v>3020</v>
      </c>
      <c r="E56" t="str">
        <f>IF(R56="","",VLOOKUP($R56,Data!$C$4:$X$2000,Data!$H$2-2,FALSE))</f>
        <v>COMMUNICATION SYSTEM</v>
      </c>
      <c r="F56" t="str">
        <f>IF(R56="","",VLOOKUP($R56,Data!$C$4:$X$2000,Data!$I$2-2,FALSE))</f>
        <v>2000</v>
      </c>
      <c r="G56" t="str">
        <f>IF(R56="","",VLOOKUP($R56,Data!$C$4:$X$2000,Data!$J$2-2,FALSE))</f>
        <v>EQUIPMENT</v>
      </c>
      <c r="H56" t="str">
        <f>IF(R56="","",VLOOKUP($R56,Data!$C$4:$X$2000,Data!$K$2-2,FALSE))</f>
        <v>2511</v>
      </c>
      <c r="I56" t="str">
        <f>IF(R56="","",VLOOKUP($R56,Data!$C$4:$X$2000,Data!$L$2-2,FALSE))</f>
        <v>P.S.A.P. EQUIPMENT</v>
      </c>
      <c r="J56" s="10">
        <f>IF(R56="","",VLOOKUP($R56,Data!$C$4:$X$2000,Data!$R$2-2,FALSE))</f>
        <v>0</v>
      </c>
      <c r="K56" s="10">
        <f>IF(R56="","",VLOOKUP($R56,Data!$C$4:$X$2000,Data!$Q$2-2,FALSE)+VLOOKUP($R56,Data!$C$4:$X$2000,Data!$O$2-2,FALSE))</f>
        <v>46167.32</v>
      </c>
      <c r="L56" s="10">
        <f t="shared" si="0"/>
        <v>-46167.32</v>
      </c>
      <c r="M56" s="6">
        <f t="shared" si="1"/>
        <v>0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46</v>
      </c>
      <c r="B57" t="str">
        <f>IF(R57="","",VLOOKUP($R57,Data!$C$4:$X$2000,Data!$E$2-2,FALSE))</f>
        <v>A</v>
      </c>
      <c r="C57" t="str">
        <f>IF(R57="","",VLOOKUP($R57,Data!$C$4:$X$2000,Data!$F$2-2,FALSE))</f>
        <v>GENERAL FUND</v>
      </c>
      <c r="D57" t="str">
        <f>IF(R57="","",VLOOKUP($R57,Data!$C$4:$X$2000,Data!$G$2-2,FALSE))</f>
        <v>3110</v>
      </c>
      <c r="E57" t="str">
        <f>IF(R57="","",VLOOKUP($R57,Data!$C$4:$X$2000,Data!$H$2-2,FALSE))</f>
        <v>SHERIFF</v>
      </c>
      <c r="F57" t="str">
        <f>IF(R57="","",VLOOKUP($R57,Data!$C$4:$X$2000,Data!$I$2-2,FALSE))</f>
        <v>1000</v>
      </c>
      <c r="G57" t="str">
        <f>IF(R57="","",VLOOKUP($R57,Data!$C$4:$X$2000,Data!$J$2-2,FALSE))</f>
        <v>PERSONAL SERVICES</v>
      </c>
      <c r="H57" t="str">
        <f>IF(R57="","",VLOOKUP($R57,Data!$C$4:$X$2000,Data!$K$2-2,FALSE))</f>
        <v>1002</v>
      </c>
      <c r="I57" t="str">
        <f>IF(R57="","",VLOOKUP($R57,Data!$C$4:$X$2000,Data!$L$2-2,FALSE))</f>
        <v>CHIEF DEPUTY</v>
      </c>
      <c r="J57" s="10">
        <f>IF(R57="","",VLOOKUP($R57,Data!$C$4:$X$2000,Data!$R$2-2,FALSE))</f>
        <v>60160</v>
      </c>
      <c r="K57" s="10">
        <f>IF(R57="","",VLOOKUP($R57,Data!$C$4:$X$2000,Data!$Q$2-2,FALSE)+VLOOKUP($R57,Data!$C$4:$X$2000,Data!$O$2-2,FALSE))</f>
        <v>25046.19</v>
      </c>
      <c r="L57" s="10">
        <f t="shared" si="0"/>
        <v>35113.81</v>
      </c>
      <c r="M57" s="6">
        <f t="shared" si="1"/>
        <v>0.4163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55</v>
      </c>
      <c r="B58" t="str">
        <f>IF(R58="","",VLOOKUP($R58,Data!$C$4:$X$2000,Data!$E$2-2,FALSE))</f>
        <v>A</v>
      </c>
      <c r="C58" t="str">
        <f>IF(R58="","",VLOOKUP($R58,Data!$C$4:$X$2000,Data!$F$2-2,FALSE))</f>
        <v>GENERAL FUND</v>
      </c>
      <c r="D58" t="str">
        <f>IF(R58="","",VLOOKUP($R58,Data!$C$4:$X$2000,Data!$G$2-2,FALSE))</f>
        <v>3110</v>
      </c>
      <c r="E58" t="str">
        <f>IF(R58="","",VLOOKUP($R58,Data!$C$4:$X$2000,Data!$H$2-2,FALSE))</f>
        <v>SHERIFF</v>
      </c>
      <c r="F58" t="str">
        <f>IF(R58="","",VLOOKUP($R58,Data!$C$4:$X$2000,Data!$I$2-2,FALSE))</f>
        <v>1000</v>
      </c>
      <c r="G58" t="str">
        <f>IF(R58="","",VLOOKUP($R58,Data!$C$4:$X$2000,Data!$J$2-2,FALSE))</f>
        <v>PERSONAL SERVICES</v>
      </c>
      <c r="H58" t="str">
        <f>IF(R58="","",VLOOKUP($R58,Data!$C$4:$X$2000,Data!$K$2-2,FALSE))</f>
        <v>1804</v>
      </c>
      <c r="I58" t="str">
        <f>IF(R58="","",VLOOKUP($R58,Data!$C$4:$X$2000,Data!$L$2-2,FALSE))</f>
        <v>DEPUTY SHERIFF PART TIME</v>
      </c>
      <c r="J58" s="10">
        <f>IF(R58="","",VLOOKUP($R58,Data!$C$4:$X$2000,Data!$R$2-2,FALSE))</f>
        <v>36000</v>
      </c>
      <c r="K58" s="10">
        <f>IF(R58="","",VLOOKUP($R58,Data!$C$4:$X$2000,Data!$Q$2-2,FALSE)+VLOOKUP($R58,Data!$C$4:$X$2000,Data!$O$2-2,FALSE))</f>
        <v>10186.91</v>
      </c>
      <c r="L58" s="10">
        <f t="shared" si="0"/>
        <v>25813.09</v>
      </c>
      <c r="M58" s="6">
        <f t="shared" si="1"/>
        <v>0.28299999999999997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145</v>
      </c>
      <c r="B59" t="str">
        <f>IF(R59="","",VLOOKUP($R59,Data!$C$4:$X$2000,Data!$E$2-2,FALSE))</f>
        <v>A</v>
      </c>
      <c r="C59" t="str">
        <f>IF(R59="","",VLOOKUP($R59,Data!$C$4:$X$2000,Data!$F$2-2,FALSE))</f>
        <v>GENERAL FUND</v>
      </c>
      <c r="D59" t="str">
        <f>IF(R59="","",VLOOKUP($R59,Data!$C$4:$X$2000,Data!$G$2-2,FALSE))</f>
        <v>3110</v>
      </c>
      <c r="E59" t="str">
        <f>IF(R59="","",VLOOKUP($R59,Data!$C$4:$X$2000,Data!$H$2-2,FALSE))</f>
        <v>SHERIFF</v>
      </c>
      <c r="F59" t="str">
        <f>IF(R59="","",VLOOKUP($R59,Data!$C$4:$X$2000,Data!$I$2-2,FALSE))</f>
        <v>1000</v>
      </c>
      <c r="G59" t="str">
        <f>IF(R59="","",VLOOKUP($R59,Data!$C$4:$X$2000,Data!$J$2-2,FALSE))</f>
        <v>PERSONAL SERVICES</v>
      </c>
      <c r="H59" t="str">
        <f>IF(R59="","",VLOOKUP($R59,Data!$C$4:$X$2000,Data!$K$2-2,FALSE))</f>
        <v>1901</v>
      </c>
      <c r="I59" t="str">
        <f>IF(R59="","",VLOOKUP($R59,Data!$C$4:$X$2000,Data!$L$2-2,FALSE))</f>
        <v>OVERTIME</v>
      </c>
      <c r="J59" s="10">
        <f>IF(R59="","",VLOOKUP($R59,Data!$C$4:$X$2000,Data!$R$2-2,FALSE))</f>
        <v>48000</v>
      </c>
      <c r="K59" s="10">
        <f>IF(R59="","",VLOOKUP($R59,Data!$C$4:$X$2000,Data!$Q$2-2,FALSE)+VLOOKUP($R59,Data!$C$4:$X$2000,Data!$O$2-2,FALSE))</f>
        <v>60403.16</v>
      </c>
      <c r="L59" s="10">
        <f t="shared" si="0"/>
        <v>-12403.160000000003</v>
      </c>
      <c r="M59" s="6">
        <f t="shared" si="1"/>
        <v>1.2584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152</v>
      </c>
      <c r="B60" t="str">
        <f>IF(R60="","",VLOOKUP($R60,Data!$C$4:$X$2000,Data!$E$2-2,FALSE))</f>
        <v>A</v>
      </c>
      <c r="C60" t="str">
        <f>IF(R60="","",VLOOKUP($R60,Data!$C$4:$X$2000,Data!$F$2-2,FALSE))</f>
        <v>GENERAL FUND</v>
      </c>
      <c r="D60" t="str">
        <f>IF(R60="","",VLOOKUP($R60,Data!$C$4:$X$2000,Data!$G$2-2,FALSE))</f>
        <v>3110</v>
      </c>
      <c r="E60" t="str">
        <f>IF(R60="","",VLOOKUP($R60,Data!$C$4:$X$2000,Data!$H$2-2,FALSE))</f>
        <v>SHERIFF</v>
      </c>
      <c r="F60" t="str">
        <f>IF(R60="","",VLOOKUP($R60,Data!$C$4:$X$2000,Data!$I$2-2,FALSE))</f>
        <v>1000</v>
      </c>
      <c r="G60" t="str">
        <f>IF(R60="","",VLOOKUP($R60,Data!$C$4:$X$2000,Data!$J$2-2,FALSE))</f>
        <v>PERSONAL SERVICES</v>
      </c>
      <c r="H60" t="str">
        <f>IF(R60="","",VLOOKUP($R60,Data!$C$4:$X$2000,Data!$K$2-2,FALSE))</f>
        <v>1902</v>
      </c>
      <c r="I60" t="str">
        <f>IF(R60="","",VLOOKUP($R60,Data!$C$4:$X$2000,Data!$L$2-2,FALSE))</f>
        <v>HOLIDAY PAY</v>
      </c>
      <c r="J60" s="10">
        <f>IF(R60="","",VLOOKUP($R60,Data!$C$4:$X$2000,Data!$R$2-2,FALSE))</f>
        <v>35000</v>
      </c>
      <c r="K60" s="10">
        <f>IF(R60="","",VLOOKUP($R60,Data!$C$4:$X$2000,Data!$Q$2-2,FALSE)+VLOOKUP($R60,Data!$C$4:$X$2000,Data!$O$2-2,FALSE))</f>
        <v>50089.68</v>
      </c>
      <c r="L60" s="10">
        <f t="shared" si="0"/>
        <v>-15089.68</v>
      </c>
      <c r="M60" s="6">
        <f t="shared" si="1"/>
        <v>1.4311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50</v>
      </c>
      <c r="B61" t="str">
        <f>IF(R61="","",VLOOKUP($R61,Data!$C$4:$X$2000,Data!$E$2-2,FALSE))</f>
        <v>A</v>
      </c>
      <c r="C61" t="str">
        <f>IF(R61="","",VLOOKUP($R61,Data!$C$4:$X$2000,Data!$F$2-2,FALSE))</f>
        <v>GENERAL FUND</v>
      </c>
      <c r="D61" t="str">
        <f>IF(R61="","",VLOOKUP($R61,Data!$C$4:$X$2000,Data!$G$2-2,FALSE))</f>
        <v>3110</v>
      </c>
      <c r="E61" t="str">
        <f>IF(R61="","",VLOOKUP($R61,Data!$C$4:$X$2000,Data!$H$2-2,FALSE))</f>
        <v>SHERIFF</v>
      </c>
      <c r="F61" t="str">
        <f>IF(R61="","",VLOOKUP($R61,Data!$C$4:$X$2000,Data!$I$2-2,FALSE))</f>
        <v>2000</v>
      </c>
      <c r="G61" t="str">
        <f>IF(R61="","",VLOOKUP($R61,Data!$C$4:$X$2000,Data!$J$2-2,FALSE))</f>
        <v>EQUIPMENT</v>
      </c>
      <c r="H61" t="str">
        <f>IF(R61="","",VLOOKUP($R61,Data!$C$4:$X$2000,Data!$K$2-2,FALSE))</f>
        <v>2205</v>
      </c>
      <c r="I61" t="str">
        <f>IF(R61="","",VLOOKUP($R61,Data!$C$4:$X$2000,Data!$L$2-2,FALSE))</f>
        <v>COMPUTER EQUIPMENT</v>
      </c>
      <c r="J61" s="10">
        <f>IF(R61="","",VLOOKUP($R61,Data!$C$4:$X$2000,Data!$R$2-2,FALSE))</f>
        <v>31400</v>
      </c>
      <c r="K61" s="10">
        <f>IF(R61="","",VLOOKUP($R61,Data!$C$4:$X$2000,Data!$Q$2-2,FALSE)+VLOOKUP($R61,Data!$C$4:$X$2000,Data!$O$2-2,FALSE))</f>
        <v>1868.99</v>
      </c>
      <c r="L61" s="10">
        <f t="shared" si="0"/>
        <v>29531.01</v>
      </c>
      <c r="M61" s="6">
        <f t="shared" si="1"/>
        <v>5.9499999999999997E-2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143</v>
      </c>
      <c r="B62" t="str">
        <f>IF(R62="","",VLOOKUP($R62,Data!$C$4:$X$2000,Data!$E$2-2,FALSE))</f>
        <v>A</v>
      </c>
      <c r="C62" t="str">
        <f>IF(R62="","",VLOOKUP($R62,Data!$C$4:$X$2000,Data!$F$2-2,FALSE))</f>
        <v>GENERAL FUND</v>
      </c>
      <c r="D62" t="str">
        <f>IF(R62="","",VLOOKUP($R62,Data!$C$4:$X$2000,Data!$G$2-2,FALSE))</f>
        <v>3110</v>
      </c>
      <c r="E62" t="str">
        <f>IF(R62="","",VLOOKUP($R62,Data!$C$4:$X$2000,Data!$H$2-2,FALSE))</f>
        <v>SHERIFF</v>
      </c>
      <c r="F62" t="str">
        <f>IF(R62="","",VLOOKUP($R62,Data!$C$4:$X$2000,Data!$I$2-2,FALSE))</f>
        <v>2000</v>
      </c>
      <c r="G62" t="str">
        <f>IF(R62="","",VLOOKUP($R62,Data!$C$4:$X$2000,Data!$J$2-2,FALSE))</f>
        <v>EQUIPMENT</v>
      </c>
      <c r="H62" t="str">
        <f>IF(R62="","",VLOOKUP($R62,Data!$C$4:$X$2000,Data!$K$2-2,FALSE))</f>
        <v>2314</v>
      </c>
      <c r="I62" t="str">
        <f>IF(R62="","",VLOOKUP($R62,Data!$C$4:$X$2000,Data!$L$2-2,FALSE))</f>
        <v>LAW ENFORCEMENT EQUIP.</v>
      </c>
      <c r="J62" s="10">
        <f>IF(R62="","",VLOOKUP($R62,Data!$C$4:$X$2000,Data!$R$2-2,FALSE))</f>
        <v>5000</v>
      </c>
      <c r="K62" s="10">
        <f>IF(R62="","",VLOOKUP($R62,Data!$C$4:$X$2000,Data!$Q$2-2,FALSE)+VLOOKUP($R62,Data!$C$4:$X$2000,Data!$O$2-2,FALSE))</f>
        <v>16194.380000000001</v>
      </c>
      <c r="L62" s="10">
        <f t="shared" si="0"/>
        <v>-11194.380000000001</v>
      </c>
      <c r="M62" s="6">
        <f t="shared" si="1"/>
        <v>3.2389000000000001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30</v>
      </c>
      <c r="B63" t="str">
        <f>IF(R63="","",VLOOKUP($R63,Data!$C$4:$X$2000,Data!$E$2-2,FALSE))</f>
        <v>A</v>
      </c>
      <c r="C63" t="str">
        <f>IF(R63="","",VLOOKUP($R63,Data!$C$4:$X$2000,Data!$F$2-2,FALSE))</f>
        <v>GENERAL FUND</v>
      </c>
      <c r="D63" t="str">
        <f>IF(R63="","",VLOOKUP($R63,Data!$C$4:$X$2000,Data!$G$2-2,FALSE))</f>
        <v>3110</v>
      </c>
      <c r="E63" t="str">
        <f>IF(R63="","",VLOOKUP($R63,Data!$C$4:$X$2000,Data!$H$2-2,FALSE))</f>
        <v>SHERIFF</v>
      </c>
      <c r="F63" t="str">
        <f>IF(R63="","",VLOOKUP($R63,Data!$C$4:$X$2000,Data!$I$2-2,FALSE))</f>
        <v>2000</v>
      </c>
      <c r="G63" t="str">
        <f>IF(R63="","",VLOOKUP($R63,Data!$C$4:$X$2000,Data!$J$2-2,FALSE))</f>
        <v>EQUIPMENT</v>
      </c>
      <c r="H63" t="str">
        <f>IF(R63="","",VLOOKUP($R63,Data!$C$4:$X$2000,Data!$K$2-2,FALSE))</f>
        <v>2325</v>
      </c>
      <c r="I63" t="str">
        <f>IF(R63="","",VLOOKUP($R63,Data!$C$4:$X$2000,Data!$L$2-2,FALSE))</f>
        <v>LETPP EQUIPMENT</v>
      </c>
      <c r="J63" s="10">
        <f>IF(R63="","",VLOOKUP($R63,Data!$C$4:$X$2000,Data!$R$2-2,FALSE))</f>
        <v>62629</v>
      </c>
      <c r="K63" s="10">
        <f>IF(R63="","",VLOOKUP($R63,Data!$C$4:$X$2000,Data!$Q$2-2,FALSE)+VLOOKUP($R63,Data!$C$4:$X$2000,Data!$O$2-2,FALSE))</f>
        <v>14307.75</v>
      </c>
      <c r="L63" s="10">
        <f t="shared" si="0"/>
        <v>48321.25</v>
      </c>
      <c r="M63" s="6">
        <f t="shared" si="1"/>
        <v>0.22850000000000001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186</v>
      </c>
      <c r="B64" t="str">
        <f>IF(R64="","",VLOOKUP($R64,Data!$C$4:$X$2000,Data!$E$2-2,FALSE))</f>
        <v>A</v>
      </c>
      <c r="C64" t="str">
        <f>IF(R64="","",VLOOKUP($R64,Data!$C$4:$X$2000,Data!$F$2-2,FALSE))</f>
        <v>GENERAL FUND</v>
      </c>
      <c r="D64" t="str">
        <f>IF(R64="","",VLOOKUP($R64,Data!$C$4:$X$2000,Data!$G$2-2,FALSE))</f>
        <v>3110</v>
      </c>
      <c r="E64" t="str">
        <f>IF(R64="","",VLOOKUP($R64,Data!$C$4:$X$2000,Data!$H$2-2,FALSE))</f>
        <v>SHERIFF</v>
      </c>
      <c r="F64" t="str">
        <f>IF(R64="","",VLOOKUP($R64,Data!$C$4:$X$2000,Data!$I$2-2,FALSE))</f>
        <v>2000</v>
      </c>
      <c r="G64" t="str">
        <f>IF(R64="","",VLOOKUP($R64,Data!$C$4:$X$2000,Data!$J$2-2,FALSE))</f>
        <v>EQUIPMENT</v>
      </c>
      <c r="H64" t="str">
        <f>IF(R64="","",VLOOKUP($R64,Data!$C$4:$X$2000,Data!$K$2-2,FALSE))</f>
        <v>2401</v>
      </c>
      <c r="I64" t="str">
        <f>IF(R64="","",VLOOKUP($R64,Data!$C$4:$X$2000,Data!$L$2-2,FALSE))</f>
        <v>VEHICLES</v>
      </c>
      <c r="J64" s="10">
        <f>IF(R64="","",VLOOKUP($R64,Data!$C$4:$X$2000,Data!$R$2-2,FALSE))</f>
        <v>142739</v>
      </c>
      <c r="K64" s="10">
        <f>IF(R64="","",VLOOKUP($R64,Data!$C$4:$X$2000,Data!$Q$2-2,FALSE)+VLOOKUP($R64,Data!$C$4:$X$2000,Data!$O$2-2,FALSE))</f>
        <v>196187.5</v>
      </c>
      <c r="L64" s="10">
        <f t="shared" si="0"/>
        <v>-53448.5</v>
      </c>
      <c r="M64" s="6">
        <f t="shared" si="1"/>
        <v>1.3744000000000001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148</v>
      </c>
      <c r="B65" t="str">
        <f>IF(R65="","",VLOOKUP($R65,Data!$C$4:$X$2000,Data!$E$2-2,FALSE))</f>
        <v>A</v>
      </c>
      <c r="C65" t="str">
        <f>IF(R65="","",VLOOKUP($R65,Data!$C$4:$X$2000,Data!$F$2-2,FALSE))</f>
        <v>GENERAL FUND</v>
      </c>
      <c r="D65" t="str">
        <f>IF(R65="","",VLOOKUP($R65,Data!$C$4:$X$2000,Data!$G$2-2,FALSE))</f>
        <v>3140</v>
      </c>
      <c r="E65" t="str">
        <f>IF(R65="","",VLOOKUP($R65,Data!$C$4:$X$2000,Data!$H$2-2,FALSE))</f>
        <v>PROBATION</v>
      </c>
      <c r="F65" t="str">
        <f>IF(R65="","",VLOOKUP($R65,Data!$C$4:$X$2000,Data!$I$2-2,FALSE))</f>
        <v>1000</v>
      </c>
      <c r="G65" t="str">
        <f>IF(R65="","",VLOOKUP($R65,Data!$C$4:$X$2000,Data!$J$2-2,FALSE))</f>
        <v>PERSONAL SERVICES</v>
      </c>
      <c r="H65" t="str">
        <f>IF(R65="","",VLOOKUP($R65,Data!$C$4:$X$2000,Data!$K$2-2,FALSE))</f>
        <v>1003</v>
      </c>
      <c r="I65" t="str">
        <f>IF(R65="","",VLOOKUP($R65,Data!$C$4:$X$2000,Data!$L$2-2,FALSE))</f>
        <v>PROB. OFFICER TRAINEE G14</v>
      </c>
      <c r="J65" s="10">
        <f>IF(R65="","",VLOOKUP($R65,Data!$C$4:$X$2000,Data!$R$2-2,FALSE))</f>
        <v>0</v>
      </c>
      <c r="K65" s="10">
        <f>IF(R65="","",VLOOKUP($R65,Data!$C$4:$X$2000,Data!$Q$2-2,FALSE)+VLOOKUP($R65,Data!$C$4:$X$2000,Data!$O$2-2,FALSE))</f>
        <v>13200.97</v>
      </c>
      <c r="L65" s="10">
        <f t="shared" si="0"/>
        <v>-13200.97</v>
      </c>
      <c r="M65" s="6">
        <f t="shared" si="1"/>
        <v>0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59</v>
      </c>
      <c r="B66" t="str">
        <f>IF(R66="","",VLOOKUP($R66,Data!$C$4:$X$2000,Data!$E$2-2,FALSE))</f>
        <v>A</v>
      </c>
      <c r="C66" t="str">
        <f>IF(R66="","",VLOOKUP($R66,Data!$C$4:$X$2000,Data!$F$2-2,FALSE))</f>
        <v>GENERAL FUND</v>
      </c>
      <c r="D66" t="str">
        <f>IF(R66="","",VLOOKUP($R66,Data!$C$4:$X$2000,Data!$G$2-2,FALSE))</f>
        <v>3140</v>
      </c>
      <c r="E66" t="str">
        <f>IF(R66="","",VLOOKUP($R66,Data!$C$4:$X$2000,Data!$H$2-2,FALSE))</f>
        <v>PROBATION</v>
      </c>
      <c r="F66" t="str">
        <f>IF(R66="","",VLOOKUP($R66,Data!$C$4:$X$2000,Data!$I$2-2,FALSE))</f>
        <v>1000</v>
      </c>
      <c r="G66" t="str">
        <f>IF(R66="","",VLOOKUP($R66,Data!$C$4:$X$2000,Data!$J$2-2,FALSE))</f>
        <v>PERSONAL SERVICES</v>
      </c>
      <c r="H66" t="str">
        <f>IF(R66="","",VLOOKUP($R66,Data!$C$4:$X$2000,Data!$K$2-2,FALSE))</f>
        <v>1006</v>
      </c>
      <c r="I66" t="str">
        <f>IF(R66="","",VLOOKUP($R66,Data!$C$4:$X$2000,Data!$L$2-2,FALSE))</f>
        <v>PROBATION OFFICER     G16</v>
      </c>
      <c r="J66" s="10">
        <f>IF(R66="","",VLOOKUP($R66,Data!$C$4:$X$2000,Data!$R$2-2,FALSE))</f>
        <v>56392</v>
      </c>
      <c r="K66" s="10">
        <f>IF(R66="","",VLOOKUP($R66,Data!$C$4:$X$2000,Data!$Q$2-2,FALSE)+VLOOKUP($R66,Data!$C$4:$X$2000,Data!$O$2-2,FALSE))</f>
        <v>31328.99</v>
      </c>
      <c r="L66" s="10">
        <f t="shared" si="0"/>
        <v>25063.01</v>
      </c>
      <c r="M66" s="6">
        <f t="shared" si="1"/>
        <v>0.55559999999999998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49</v>
      </c>
      <c r="B67" t="str">
        <f>IF(R67="","",VLOOKUP($R67,Data!$C$4:$X$2000,Data!$E$2-2,FALSE))</f>
        <v>A</v>
      </c>
      <c r="C67" t="str">
        <f>IF(R67="","",VLOOKUP($R67,Data!$C$4:$X$2000,Data!$F$2-2,FALSE))</f>
        <v>GENERAL FUND</v>
      </c>
      <c r="D67" t="str">
        <f>IF(R67="","",VLOOKUP($R67,Data!$C$4:$X$2000,Data!$G$2-2,FALSE))</f>
        <v>3140</v>
      </c>
      <c r="E67" t="str">
        <f>IF(R67="","",VLOOKUP($R67,Data!$C$4:$X$2000,Data!$H$2-2,FALSE))</f>
        <v>PROBATION</v>
      </c>
      <c r="F67" t="str">
        <f>IF(R67="","",VLOOKUP($R67,Data!$C$4:$X$2000,Data!$I$2-2,FALSE))</f>
        <v>1000</v>
      </c>
      <c r="G67" t="str">
        <f>IF(R67="","",VLOOKUP($R67,Data!$C$4:$X$2000,Data!$J$2-2,FALSE))</f>
        <v>PERSONAL SERVICES</v>
      </c>
      <c r="H67" t="str">
        <f>IF(R67="","",VLOOKUP($R67,Data!$C$4:$X$2000,Data!$K$2-2,FALSE))</f>
        <v>1016</v>
      </c>
      <c r="I67" t="str">
        <f>IF(R67="","",VLOOKUP($R67,Data!$C$4:$X$2000,Data!$L$2-2,FALSE))</f>
        <v>SR. MH ADVOC CARE MGR  G17</v>
      </c>
      <c r="J67" s="10">
        <f>IF(R67="","",VLOOKUP($R67,Data!$C$4:$X$2000,Data!$R$2-2,FALSE))</f>
        <v>46242</v>
      </c>
      <c r="K67" s="10">
        <f>IF(R67="","",VLOOKUP($R67,Data!$C$4:$X$2000,Data!$Q$2-2,FALSE)+VLOOKUP($R67,Data!$C$4:$X$2000,Data!$O$2-2,FALSE))</f>
        <v>16122.74</v>
      </c>
      <c r="L67" s="10">
        <f t="shared" si="0"/>
        <v>30119.260000000002</v>
      </c>
      <c r="M67" s="6">
        <f t="shared" si="1"/>
        <v>0.34870000000000001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128</v>
      </c>
      <c r="B68" t="str">
        <f>IF(R68="","",VLOOKUP($R68,Data!$C$4:$X$2000,Data!$E$2-2,FALSE))</f>
        <v>A</v>
      </c>
      <c r="C68" t="str">
        <f>IF(R68="","",VLOOKUP($R68,Data!$C$4:$X$2000,Data!$F$2-2,FALSE))</f>
        <v>GENERAL FUND</v>
      </c>
      <c r="D68" t="str">
        <f>IF(R68="","",VLOOKUP($R68,Data!$C$4:$X$2000,Data!$G$2-2,FALSE))</f>
        <v>3140</v>
      </c>
      <c r="E68" t="str">
        <f>IF(R68="","",VLOOKUP($R68,Data!$C$4:$X$2000,Data!$H$2-2,FALSE))</f>
        <v>PROBATION</v>
      </c>
      <c r="F68" t="str">
        <f>IF(R68="","",VLOOKUP($R68,Data!$C$4:$X$2000,Data!$I$2-2,FALSE))</f>
        <v>4000</v>
      </c>
      <c r="G68" t="str">
        <f>IF(R68="","",VLOOKUP($R68,Data!$C$4:$X$2000,Data!$J$2-2,FALSE))</f>
        <v>CONTRACTUAL EXPENSES</v>
      </c>
      <c r="H68" t="str">
        <f>IF(R68="","",VLOOKUP($R68,Data!$C$4:$X$2000,Data!$K$2-2,FALSE))</f>
        <v>4602</v>
      </c>
      <c r="I68" t="str">
        <f>IF(R68="","",VLOOKUP($R68,Data!$C$4:$X$2000,Data!$L$2-2,FALSE))</f>
        <v>ALTERN TO INCARCERATION</v>
      </c>
      <c r="J68" s="10">
        <f>IF(R68="","",VLOOKUP($R68,Data!$C$4:$X$2000,Data!$R$2-2,FALSE))</f>
        <v>64524</v>
      </c>
      <c r="K68" s="10">
        <f>IF(R68="","",VLOOKUP($R68,Data!$C$4:$X$2000,Data!$Q$2-2,FALSE)+VLOOKUP($R68,Data!$C$4:$X$2000,Data!$O$2-2,FALSE))</f>
        <v>54288.82</v>
      </c>
      <c r="L68" s="10">
        <f t="shared" si="0"/>
        <v>10235.18</v>
      </c>
      <c r="M68" s="6">
        <f t="shared" si="1"/>
        <v>0.84140000000000004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167</v>
      </c>
      <c r="B69" t="str">
        <f>IF(R69="","",VLOOKUP($R69,Data!$C$4:$X$2000,Data!$E$2-2,FALSE))</f>
        <v>A</v>
      </c>
      <c r="C69" t="str">
        <f>IF(R69="","",VLOOKUP($R69,Data!$C$4:$X$2000,Data!$F$2-2,FALSE))</f>
        <v>GENERAL FUND</v>
      </c>
      <c r="D69" t="str">
        <f>IF(R69="","",VLOOKUP($R69,Data!$C$4:$X$2000,Data!$G$2-2,FALSE))</f>
        <v>3150</v>
      </c>
      <c r="E69" t="str">
        <f>IF(R69="","",VLOOKUP($R69,Data!$C$4:$X$2000,Data!$H$2-2,FALSE))</f>
        <v>JAIL</v>
      </c>
      <c r="F69" t="str">
        <f>IF(R69="","",VLOOKUP($R69,Data!$C$4:$X$2000,Data!$I$2-2,FALSE))</f>
        <v>1000</v>
      </c>
      <c r="G69" t="str">
        <f>IF(R69="","",VLOOKUP($R69,Data!$C$4:$X$2000,Data!$J$2-2,FALSE))</f>
        <v>PERSONAL SERVICES</v>
      </c>
      <c r="H69" t="str">
        <f>IF(R69="","",VLOOKUP($R69,Data!$C$4:$X$2000,Data!$K$2-2,FALSE))</f>
        <v>1007</v>
      </c>
      <c r="I69" t="str">
        <f>IF(R69="","",VLOOKUP($R69,Data!$C$4:$X$2000,Data!$L$2-2,FALSE))</f>
        <v>CORRECTIONS SERGEANT</v>
      </c>
      <c r="J69" s="10">
        <f>IF(R69="","",VLOOKUP($R69,Data!$C$4:$X$2000,Data!$R$2-2,FALSE))</f>
        <v>0</v>
      </c>
      <c r="K69" s="10">
        <f>IF(R69="","",VLOOKUP($R69,Data!$C$4:$X$2000,Data!$Q$2-2,FALSE)+VLOOKUP($R69,Data!$C$4:$X$2000,Data!$O$2-2,FALSE))</f>
        <v>22494.26</v>
      </c>
      <c r="L69" s="10">
        <f t="shared" si="0"/>
        <v>-22494.26</v>
      </c>
      <c r="M69" s="6">
        <f t="shared" si="1"/>
        <v>0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101</v>
      </c>
      <c r="B70" t="str">
        <f>IF(R70="","",VLOOKUP($R70,Data!$C$4:$X$2000,Data!$E$2-2,FALSE))</f>
        <v>A</v>
      </c>
      <c r="C70" t="str">
        <f>IF(R70="","",VLOOKUP($R70,Data!$C$4:$X$2000,Data!$F$2-2,FALSE))</f>
        <v>GENERAL FUND</v>
      </c>
      <c r="D70" t="str">
        <f>IF(R70="","",VLOOKUP($R70,Data!$C$4:$X$2000,Data!$G$2-2,FALSE))</f>
        <v>3150</v>
      </c>
      <c r="E70" t="str">
        <f>IF(R70="","",VLOOKUP($R70,Data!$C$4:$X$2000,Data!$H$2-2,FALSE))</f>
        <v>JAIL</v>
      </c>
      <c r="F70" t="str">
        <f>IF(R70="","",VLOOKUP($R70,Data!$C$4:$X$2000,Data!$I$2-2,FALSE))</f>
        <v>1000</v>
      </c>
      <c r="G70" t="str">
        <f>IF(R70="","",VLOOKUP($R70,Data!$C$4:$X$2000,Data!$J$2-2,FALSE))</f>
        <v>PERSONAL SERVICES</v>
      </c>
      <c r="H70" t="str">
        <f>IF(R70="","",VLOOKUP($R70,Data!$C$4:$X$2000,Data!$K$2-2,FALSE))</f>
        <v>1015</v>
      </c>
      <c r="I70" t="str">
        <f>IF(R70="","",VLOOKUP($R70,Data!$C$4:$X$2000,Data!$L$2-2,FALSE))</f>
        <v>DEPUTY SHERIFF JAIL</v>
      </c>
      <c r="J70" s="10">
        <f>IF(R70="","",VLOOKUP($R70,Data!$C$4:$X$2000,Data!$R$2-2,FALSE))</f>
        <v>43696</v>
      </c>
      <c r="K70" s="10">
        <f>IF(R70="","",VLOOKUP($R70,Data!$C$4:$X$2000,Data!$Q$2-2,FALSE)+VLOOKUP($R70,Data!$C$4:$X$2000,Data!$O$2-2,FALSE))</f>
        <v>30925.29</v>
      </c>
      <c r="L70" s="10">
        <f t="shared" ref="L70:L133" si="2">IF(R70="","",J70-K70)</f>
        <v>12770.71</v>
      </c>
      <c r="M70" s="6">
        <f t="shared" ref="M70:M133" si="3">IF(R70="","",IF(J70=0,0,ROUND((K70)/J70,4)))</f>
        <v>0.7077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135</v>
      </c>
      <c r="B71" t="str">
        <f>IF(R71="","",VLOOKUP($R71,Data!$C$4:$X$2000,Data!$E$2-2,FALSE))</f>
        <v>A</v>
      </c>
      <c r="C71" t="str">
        <f>IF(R71="","",VLOOKUP($R71,Data!$C$4:$X$2000,Data!$F$2-2,FALSE))</f>
        <v>GENERAL FUND</v>
      </c>
      <c r="D71" t="str">
        <f>IF(R71="","",VLOOKUP($R71,Data!$C$4:$X$2000,Data!$G$2-2,FALSE))</f>
        <v>3150</v>
      </c>
      <c r="E71" t="str">
        <f>IF(R71="","",VLOOKUP($R71,Data!$C$4:$X$2000,Data!$H$2-2,FALSE))</f>
        <v>JAIL</v>
      </c>
      <c r="F71" t="str">
        <f>IF(R71="","",VLOOKUP($R71,Data!$C$4:$X$2000,Data!$I$2-2,FALSE))</f>
        <v>1000</v>
      </c>
      <c r="G71" t="str">
        <f>IF(R71="","",VLOOKUP($R71,Data!$C$4:$X$2000,Data!$J$2-2,FALSE))</f>
        <v>PERSONAL SERVICES</v>
      </c>
      <c r="H71" t="str">
        <f>IF(R71="","",VLOOKUP($R71,Data!$C$4:$X$2000,Data!$K$2-2,FALSE))</f>
        <v>1036</v>
      </c>
      <c r="I71" t="str">
        <f>IF(R71="","",VLOOKUP($R71,Data!$C$4:$X$2000,Data!$L$2-2,FALSE))</f>
        <v>CORRECTIONS/CT SEC OFFICER</v>
      </c>
      <c r="J71" s="10">
        <f>IF(R71="","",VLOOKUP($R71,Data!$C$4:$X$2000,Data!$R$2-2,FALSE))</f>
        <v>38799</v>
      </c>
      <c r="K71" s="10">
        <f>IF(R71="","",VLOOKUP($R71,Data!$C$4:$X$2000,Data!$Q$2-2,FALSE)+VLOOKUP($R71,Data!$C$4:$X$2000,Data!$O$2-2,FALSE))</f>
        <v>48918</v>
      </c>
      <c r="L71" s="10">
        <f t="shared" si="2"/>
        <v>-10119</v>
      </c>
      <c r="M71" s="6">
        <f t="shared" si="3"/>
        <v>1.2607999999999999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123</v>
      </c>
      <c r="B72" t="str">
        <f>IF(R72="","",VLOOKUP($R72,Data!$C$4:$X$2000,Data!$E$2-2,FALSE))</f>
        <v>A</v>
      </c>
      <c r="C72" t="str">
        <f>IF(R72="","",VLOOKUP($R72,Data!$C$4:$X$2000,Data!$F$2-2,FALSE))</f>
        <v>GENERAL FUND</v>
      </c>
      <c r="D72" t="str">
        <f>IF(R72="","",VLOOKUP($R72,Data!$C$4:$X$2000,Data!$G$2-2,FALSE))</f>
        <v>3150</v>
      </c>
      <c r="E72" t="str">
        <f>IF(R72="","",VLOOKUP($R72,Data!$C$4:$X$2000,Data!$H$2-2,FALSE))</f>
        <v>JAIL</v>
      </c>
      <c r="F72" t="str">
        <f>IF(R72="","",VLOOKUP($R72,Data!$C$4:$X$2000,Data!$I$2-2,FALSE))</f>
        <v>1000</v>
      </c>
      <c r="G72" t="str">
        <f>IF(R72="","",VLOOKUP($R72,Data!$C$4:$X$2000,Data!$J$2-2,FALSE))</f>
        <v>PERSONAL SERVICES</v>
      </c>
      <c r="H72" t="str">
        <f>IF(R72="","",VLOOKUP($R72,Data!$C$4:$X$2000,Data!$K$2-2,FALSE))</f>
        <v>1045</v>
      </c>
      <c r="I72" t="str">
        <f>IF(R72="","",VLOOKUP($R72,Data!$C$4:$X$2000,Data!$L$2-2,FALSE))</f>
        <v>CORRECTIONS/CT SEC OFFICER</v>
      </c>
      <c r="J72" s="10">
        <f>IF(R72="","",VLOOKUP($R72,Data!$C$4:$X$2000,Data!$R$2-2,FALSE))</f>
        <v>38799</v>
      </c>
      <c r="K72" s="10">
        <f>IF(R72="","",VLOOKUP($R72,Data!$C$4:$X$2000,Data!$Q$2-2,FALSE)+VLOOKUP($R72,Data!$C$4:$X$2000,Data!$O$2-2,FALSE))</f>
        <v>28202.05</v>
      </c>
      <c r="L72" s="10">
        <f t="shared" si="2"/>
        <v>10596.95</v>
      </c>
      <c r="M72" s="6">
        <f t="shared" si="3"/>
        <v>0.72689999999999999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155</v>
      </c>
      <c r="B73" t="str">
        <f>IF(R73="","",VLOOKUP($R73,Data!$C$4:$X$2000,Data!$E$2-2,FALSE))</f>
        <v>A</v>
      </c>
      <c r="C73" t="str">
        <f>IF(R73="","",VLOOKUP($R73,Data!$C$4:$X$2000,Data!$F$2-2,FALSE))</f>
        <v>GENERAL FUND</v>
      </c>
      <c r="D73" t="str">
        <f>IF(R73="","",VLOOKUP($R73,Data!$C$4:$X$2000,Data!$G$2-2,FALSE))</f>
        <v>3150</v>
      </c>
      <c r="E73" t="str">
        <f>IF(R73="","",VLOOKUP($R73,Data!$C$4:$X$2000,Data!$H$2-2,FALSE))</f>
        <v>JAIL</v>
      </c>
      <c r="F73" t="str">
        <f>IF(R73="","",VLOOKUP($R73,Data!$C$4:$X$2000,Data!$I$2-2,FALSE))</f>
        <v>4000</v>
      </c>
      <c r="G73" t="str">
        <f>IF(R73="","",VLOOKUP($R73,Data!$C$4:$X$2000,Data!$J$2-2,FALSE))</f>
        <v>CONTRACTUAL EXPENSES</v>
      </c>
      <c r="H73" t="str">
        <f>IF(R73="","",VLOOKUP($R73,Data!$C$4:$X$2000,Data!$K$2-2,FALSE))</f>
        <v>4210</v>
      </c>
      <c r="I73" t="str">
        <f>IF(R73="","",VLOOKUP($R73,Data!$C$4:$X$2000,Data!$L$2-2,FALSE))</f>
        <v>INMATE MEDICAL EXPENSES</v>
      </c>
      <c r="J73" s="10">
        <f>IF(R73="","",VLOOKUP($R73,Data!$C$4:$X$2000,Data!$R$2-2,FALSE))</f>
        <v>45000</v>
      </c>
      <c r="K73" s="10">
        <f>IF(R73="","",VLOOKUP($R73,Data!$C$4:$X$2000,Data!$Q$2-2,FALSE)+VLOOKUP($R73,Data!$C$4:$X$2000,Data!$O$2-2,FALSE))</f>
        <v>60632.29</v>
      </c>
      <c r="L73" s="10">
        <f t="shared" si="2"/>
        <v>-15632.29</v>
      </c>
      <c r="M73" s="6">
        <f t="shared" si="3"/>
        <v>1.3473999999999999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5</v>
      </c>
      <c r="B74" t="str">
        <f>IF(R74="","",VLOOKUP($R74,Data!$C$4:$X$2000,Data!$E$2-2,FALSE))</f>
        <v>A</v>
      </c>
      <c r="C74" t="str">
        <f>IF(R74="","",VLOOKUP($R74,Data!$C$4:$X$2000,Data!$F$2-2,FALSE))</f>
        <v>GENERAL FUND</v>
      </c>
      <c r="D74" t="str">
        <f>IF(R74="","",VLOOKUP($R74,Data!$C$4:$X$2000,Data!$G$2-2,FALSE))</f>
        <v>3170</v>
      </c>
      <c r="E74" t="str">
        <f>IF(R74="","",VLOOKUP($R74,Data!$C$4:$X$2000,Data!$H$2-2,FALSE))</f>
        <v>OTHER CORRECTIONAL AGENCIES</v>
      </c>
      <c r="F74" t="str">
        <f>IF(R74="","",VLOOKUP($R74,Data!$C$4:$X$2000,Data!$I$2-2,FALSE))</f>
        <v>4000</v>
      </c>
      <c r="G74" t="str">
        <f>IF(R74="","",VLOOKUP($R74,Data!$C$4:$X$2000,Data!$J$2-2,FALSE))</f>
        <v>CONTRACTUAL EXPENSES</v>
      </c>
      <c r="H74" t="str">
        <f>IF(R74="","",VLOOKUP($R74,Data!$C$4:$X$2000,Data!$K$2-2,FALSE))</f>
        <v>4224</v>
      </c>
      <c r="I74" t="str">
        <f>IF(R74="","",VLOOKUP($R74,Data!$C$4:$X$2000,Data!$L$2-2,FALSE))</f>
        <v>INMATE BOARDING</v>
      </c>
      <c r="J74" s="10">
        <f>IF(R74="","",VLOOKUP($R74,Data!$C$4:$X$2000,Data!$R$2-2,FALSE))</f>
        <v>950000</v>
      </c>
      <c r="K74" s="10">
        <f>IF(R74="","",VLOOKUP($R74,Data!$C$4:$X$2000,Data!$Q$2-2,FALSE)+VLOOKUP($R74,Data!$C$4:$X$2000,Data!$O$2-2,FALSE))</f>
        <v>603764.66</v>
      </c>
      <c r="L74" s="10">
        <f t="shared" si="2"/>
        <v>346235.33999999997</v>
      </c>
      <c r="M74" s="6">
        <f t="shared" si="3"/>
        <v>0.63549999999999995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180</v>
      </c>
      <c r="B75" t="str">
        <f>IF(R75="","",VLOOKUP($R75,Data!$C$4:$X$2000,Data!$E$2-2,FALSE))</f>
        <v>A</v>
      </c>
      <c r="C75" t="str">
        <f>IF(R75="","",VLOOKUP($R75,Data!$C$4:$X$2000,Data!$F$2-2,FALSE))</f>
        <v>GENERAL FUND</v>
      </c>
      <c r="D75" t="str">
        <f>IF(R75="","",VLOOKUP($R75,Data!$C$4:$X$2000,Data!$G$2-2,FALSE))</f>
        <v>3410</v>
      </c>
      <c r="E75" t="str">
        <f>IF(R75="","",VLOOKUP($R75,Data!$C$4:$X$2000,Data!$H$2-2,FALSE))</f>
        <v>EMERGENCY SVCS - FIRE PREV.</v>
      </c>
      <c r="F75" t="str">
        <f>IF(R75="","",VLOOKUP($R75,Data!$C$4:$X$2000,Data!$I$2-2,FALSE))</f>
        <v>2000</v>
      </c>
      <c r="G75" t="str">
        <f>IF(R75="","",VLOOKUP($R75,Data!$C$4:$X$2000,Data!$J$2-2,FALSE))</f>
        <v>EQUIPMENT</v>
      </c>
      <c r="H75" t="str">
        <f>IF(R75="","",VLOOKUP($R75,Data!$C$4:$X$2000,Data!$K$2-2,FALSE))</f>
        <v>2920</v>
      </c>
      <c r="I75" t="str">
        <f>IF(R75="","",VLOOKUP($R75,Data!$C$4:$X$2000,Data!$L$2-2,FALSE))</f>
        <v>HOMELAND SECURITY EQUIPMENT</v>
      </c>
      <c r="J75" s="10">
        <f>IF(R75="","",VLOOKUP($R75,Data!$C$4:$X$2000,Data!$R$2-2,FALSE))</f>
        <v>80000</v>
      </c>
      <c r="K75" s="10">
        <f>IF(R75="","",VLOOKUP($R75,Data!$C$4:$X$2000,Data!$Q$2-2,FALSE)+VLOOKUP($R75,Data!$C$4:$X$2000,Data!$O$2-2,FALSE))</f>
        <v>119562.93</v>
      </c>
      <c r="L75" s="10">
        <f t="shared" si="2"/>
        <v>-39562.929999999993</v>
      </c>
      <c r="M75" s="6">
        <f t="shared" si="3"/>
        <v>1.4944999999999999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196</v>
      </c>
      <c r="B76" t="str">
        <f>IF(R76="","",VLOOKUP($R76,Data!$C$4:$X$2000,Data!$E$2-2,FALSE))</f>
        <v>A</v>
      </c>
      <c r="C76" t="str">
        <f>IF(R76="","",VLOOKUP($R76,Data!$C$4:$X$2000,Data!$F$2-2,FALSE))</f>
        <v>GENERAL FUND</v>
      </c>
      <c r="D76" t="str">
        <f>IF(R76="","",VLOOKUP($R76,Data!$C$4:$X$2000,Data!$G$2-2,FALSE))</f>
        <v>3410</v>
      </c>
      <c r="E76" t="str">
        <f>IF(R76="","",VLOOKUP($R76,Data!$C$4:$X$2000,Data!$H$2-2,FALSE))</f>
        <v>EMERGENCY SVCS - FIRE PREV.</v>
      </c>
      <c r="F76" t="str">
        <f>IF(R76="","",VLOOKUP($R76,Data!$C$4:$X$2000,Data!$I$2-2,FALSE))</f>
        <v>2000</v>
      </c>
      <c r="G76" t="str">
        <f>IF(R76="","",VLOOKUP($R76,Data!$C$4:$X$2000,Data!$J$2-2,FALSE))</f>
        <v>EQUIPMENT</v>
      </c>
      <c r="H76" t="str">
        <f>IF(R76="","",VLOOKUP($R76,Data!$C$4:$X$2000,Data!$K$2-2,FALSE))</f>
        <v>2927</v>
      </c>
      <c r="I76" t="str">
        <f>IF(R76="","",VLOOKUP($R76,Data!$C$4:$X$2000,Data!$L$2-2,FALSE))</f>
        <v>FIRE PREVENTION EQUIP.</v>
      </c>
      <c r="J76" s="10">
        <f>IF(R76="","",VLOOKUP($R76,Data!$C$4:$X$2000,Data!$R$2-2,FALSE))</f>
        <v>0</v>
      </c>
      <c r="K76" s="10">
        <f>IF(R76="","",VLOOKUP($R76,Data!$C$4:$X$2000,Data!$Q$2-2,FALSE)+VLOOKUP($R76,Data!$C$4:$X$2000,Data!$O$2-2,FALSE))</f>
        <v>120000</v>
      </c>
      <c r="L76" s="10">
        <f t="shared" si="2"/>
        <v>-120000</v>
      </c>
      <c r="M76" s="6">
        <f t="shared" si="3"/>
        <v>0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112</v>
      </c>
      <c r="B77" t="str">
        <f>IF(R77="","",VLOOKUP($R77,Data!$C$4:$X$2000,Data!$E$2-2,FALSE))</f>
        <v>A</v>
      </c>
      <c r="C77" t="str">
        <f>IF(R77="","",VLOOKUP($R77,Data!$C$4:$X$2000,Data!$F$2-2,FALSE))</f>
        <v>GENERAL FUND</v>
      </c>
      <c r="D77" t="str">
        <f>IF(R77="","",VLOOKUP($R77,Data!$C$4:$X$2000,Data!$G$2-2,FALSE))</f>
        <v>3410</v>
      </c>
      <c r="E77" t="str">
        <f>IF(R77="","",VLOOKUP($R77,Data!$C$4:$X$2000,Data!$H$2-2,FALSE))</f>
        <v>EMERGENCY SVCS - FIRE PREV.</v>
      </c>
      <c r="F77" t="str">
        <f>IF(R77="","",VLOOKUP($R77,Data!$C$4:$X$2000,Data!$I$2-2,FALSE))</f>
        <v>4000</v>
      </c>
      <c r="G77" t="str">
        <f>IF(R77="","",VLOOKUP($R77,Data!$C$4:$X$2000,Data!$J$2-2,FALSE))</f>
        <v>CONTRACTUAL EXPENSES</v>
      </c>
      <c r="H77" t="str">
        <f>IF(R77="","",VLOOKUP($R77,Data!$C$4:$X$2000,Data!$K$2-2,FALSE))</f>
        <v>4406</v>
      </c>
      <c r="I77" t="str">
        <f>IF(R77="","",VLOOKUP($R77,Data!$C$4:$X$2000,Data!$L$2-2,FALSE))</f>
        <v>HOMELAND SECURITY EXPENSES</v>
      </c>
      <c r="J77" s="10">
        <f>IF(R77="","",VLOOKUP($R77,Data!$C$4:$X$2000,Data!$R$2-2,FALSE))</f>
        <v>25000</v>
      </c>
      <c r="K77" s="10">
        <f>IF(R77="","",VLOOKUP($R77,Data!$C$4:$X$2000,Data!$Q$2-2,FALSE)+VLOOKUP($R77,Data!$C$4:$X$2000,Data!$O$2-2,FALSE))</f>
        <v>13403.71</v>
      </c>
      <c r="L77" s="10">
        <f t="shared" si="2"/>
        <v>11596.29</v>
      </c>
      <c r="M77" s="6">
        <f t="shared" si="3"/>
        <v>0.53610000000000002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127</v>
      </c>
      <c r="B78" t="str">
        <f>IF(R78="","",VLOOKUP($R78,Data!$C$4:$X$2000,Data!$E$2-2,FALSE))</f>
        <v>A</v>
      </c>
      <c r="C78" t="str">
        <f>IF(R78="","",VLOOKUP($R78,Data!$C$4:$X$2000,Data!$F$2-2,FALSE))</f>
        <v>GENERAL FUND</v>
      </c>
      <c r="D78" t="str">
        <f>IF(R78="","",VLOOKUP($R78,Data!$C$4:$X$2000,Data!$G$2-2,FALSE))</f>
        <v>3410</v>
      </c>
      <c r="E78" t="str">
        <f>IF(R78="","",VLOOKUP($R78,Data!$C$4:$X$2000,Data!$H$2-2,FALSE))</f>
        <v>EMERGENCY SVCS - FIRE PREV.</v>
      </c>
      <c r="F78" t="str">
        <f>IF(R78="","",VLOOKUP($R78,Data!$C$4:$X$2000,Data!$I$2-2,FALSE))</f>
        <v>4000</v>
      </c>
      <c r="G78" t="str">
        <f>IF(R78="","",VLOOKUP($R78,Data!$C$4:$X$2000,Data!$J$2-2,FALSE))</f>
        <v>CONTRACTUAL EXPENSES</v>
      </c>
      <c r="H78" t="str">
        <f>IF(R78="","",VLOOKUP($R78,Data!$C$4:$X$2000,Data!$K$2-2,FALSE))</f>
        <v>4407</v>
      </c>
      <c r="I78" t="str">
        <f>IF(R78="","",VLOOKUP($R78,Data!$C$4:$X$2000,Data!$L$2-2,FALSE))</f>
        <v>H.S. HAZMAT EXPENSES</v>
      </c>
      <c r="J78" s="10">
        <f>IF(R78="","",VLOOKUP($R78,Data!$C$4:$X$2000,Data!$R$2-2,FALSE))</f>
        <v>25000</v>
      </c>
      <c r="K78" s="10">
        <f>IF(R78="","",VLOOKUP($R78,Data!$C$4:$X$2000,Data!$Q$2-2,FALSE)+VLOOKUP($R78,Data!$C$4:$X$2000,Data!$O$2-2,FALSE))</f>
        <v>14691.99</v>
      </c>
      <c r="L78" s="10">
        <f t="shared" si="2"/>
        <v>10308.01</v>
      </c>
      <c r="M78" s="6">
        <f t="shared" si="3"/>
        <v>0.5877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137</v>
      </c>
      <c r="B79" t="str">
        <f>IF(R79="","",VLOOKUP($R79,Data!$C$4:$X$2000,Data!$E$2-2,FALSE))</f>
        <v>A</v>
      </c>
      <c r="C79" t="str">
        <f>IF(R79="","",VLOOKUP($R79,Data!$C$4:$X$2000,Data!$F$2-2,FALSE))</f>
        <v>GENERAL FUND</v>
      </c>
      <c r="D79" t="str">
        <f>IF(R79="","",VLOOKUP($R79,Data!$C$4:$X$2000,Data!$G$2-2,FALSE))</f>
        <v>3630</v>
      </c>
      <c r="E79" t="str">
        <f>IF(R79="","",VLOOKUP($R79,Data!$C$4:$X$2000,Data!$H$2-2,FALSE))</f>
        <v>EMERGENCY SVCS-MEDICAL RESP.</v>
      </c>
      <c r="F79" t="str">
        <f>IF(R79="","",VLOOKUP($R79,Data!$C$4:$X$2000,Data!$I$2-2,FALSE))</f>
        <v>1000</v>
      </c>
      <c r="G79" t="str">
        <f>IF(R79="","",VLOOKUP($R79,Data!$C$4:$X$2000,Data!$J$2-2,FALSE))</f>
        <v>PERSONAL SERVICES</v>
      </c>
      <c r="H79" t="str">
        <f>IF(R79="","",VLOOKUP($R79,Data!$C$4:$X$2000,Data!$K$2-2,FALSE))</f>
        <v>1006</v>
      </c>
      <c r="I79" t="str">
        <f>IF(R79="","",VLOOKUP($R79,Data!$C$4:$X$2000,Data!$L$2-2,FALSE))</f>
        <v>EMT         G02</v>
      </c>
      <c r="J79" s="10">
        <f>IF(R79="","",VLOOKUP($R79,Data!$C$4:$X$2000,Data!$R$2-2,FALSE))</f>
        <v>0</v>
      </c>
      <c r="K79" s="10">
        <f>IF(R79="","",VLOOKUP($R79,Data!$C$4:$X$2000,Data!$Q$2-2,FALSE)+VLOOKUP($R79,Data!$C$4:$X$2000,Data!$O$2-2,FALSE))</f>
        <v>10261.76</v>
      </c>
      <c r="L79" s="10">
        <f t="shared" si="2"/>
        <v>-10261.76</v>
      </c>
      <c r="M79" s="6">
        <f t="shared" si="3"/>
        <v>0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138</v>
      </c>
      <c r="B80" t="str">
        <f>IF(R80="","",VLOOKUP($R80,Data!$C$4:$X$2000,Data!$E$2-2,FALSE))</f>
        <v>A</v>
      </c>
      <c r="C80" t="str">
        <f>IF(R80="","",VLOOKUP($R80,Data!$C$4:$X$2000,Data!$F$2-2,FALSE))</f>
        <v>GENERAL FUND</v>
      </c>
      <c r="D80" t="str">
        <f>IF(R80="","",VLOOKUP($R80,Data!$C$4:$X$2000,Data!$G$2-2,FALSE))</f>
        <v>3630</v>
      </c>
      <c r="E80" t="str">
        <f>IF(R80="","",VLOOKUP($R80,Data!$C$4:$X$2000,Data!$H$2-2,FALSE))</f>
        <v>EMERGENCY SVCS-MEDICAL RESP.</v>
      </c>
      <c r="F80" t="str">
        <f>IF(R80="","",VLOOKUP($R80,Data!$C$4:$X$2000,Data!$I$2-2,FALSE))</f>
        <v>1000</v>
      </c>
      <c r="G80" t="str">
        <f>IF(R80="","",VLOOKUP($R80,Data!$C$4:$X$2000,Data!$J$2-2,FALSE))</f>
        <v>PERSONAL SERVICES</v>
      </c>
      <c r="H80" t="str">
        <f>IF(R80="","",VLOOKUP($R80,Data!$C$4:$X$2000,Data!$K$2-2,FALSE))</f>
        <v>1007</v>
      </c>
      <c r="I80" t="str">
        <f>IF(R80="","",VLOOKUP($R80,Data!$C$4:$X$2000,Data!$L$2-2,FALSE))</f>
        <v>EMT         G02</v>
      </c>
      <c r="J80" s="10">
        <f>IF(R80="","",VLOOKUP($R80,Data!$C$4:$X$2000,Data!$R$2-2,FALSE))</f>
        <v>0</v>
      </c>
      <c r="K80" s="10">
        <f>IF(R80="","",VLOOKUP($R80,Data!$C$4:$X$2000,Data!$Q$2-2,FALSE)+VLOOKUP($R80,Data!$C$4:$X$2000,Data!$O$2-2,FALSE))</f>
        <v>10261.76</v>
      </c>
      <c r="L80" s="10">
        <f t="shared" si="2"/>
        <v>-10261.76</v>
      </c>
      <c r="M80" s="6">
        <f t="shared" si="3"/>
        <v>0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139</v>
      </c>
      <c r="B81" t="str">
        <f>IF(R81="","",VLOOKUP($R81,Data!$C$4:$X$2000,Data!$E$2-2,FALSE))</f>
        <v>A</v>
      </c>
      <c r="C81" t="str">
        <f>IF(R81="","",VLOOKUP($R81,Data!$C$4:$X$2000,Data!$F$2-2,FALSE))</f>
        <v>GENERAL FUND</v>
      </c>
      <c r="D81" t="str">
        <f>IF(R81="","",VLOOKUP($R81,Data!$C$4:$X$2000,Data!$G$2-2,FALSE))</f>
        <v>3630</v>
      </c>
      <c r="E81" t="str">
        <f>IF(R81="","",VLOOKUP($R81,Data!$C$4:$X$2000,Data!$H$2-2,FALSE))</f>
        <v>EMERGENCY SVCS-MEDICAL RESP.</v>
      </c>
      <c r="F81" t="str">
        <f>IF(R81="","",VLOOKUP($R81,Data!$C$4:$X$2000,Data!$I$2-2,FALSE))</f>
        <v>1000</v>
      </c>
      <c r="G81" t="str">
        <f>IF(R81="","",VLOOKUP($R81,Data!$C$4:$X$2000,Data!$J$2-2,FALSE))</f>
        <v>PERSONAL SERVICES</v>
      </c>
      <c r="H81" t="str">
        <f>IF(R81="","",VLOOKUP($R81,Data!$C$4:$X$2000,Data!$K$2-2,FALSE))</f>
        <v>1008</v>
      </c>
      <c r="I81" t="str">
        <f>IF(R81="","",VLOOKUP($R81,Data!$C$4:$X$2000,Data!$L$2-2,FALSE))</f>
        <v>EMT         G02</v>
      </c>
      <c r="J81" s="10">
        <f>IF(R81="","",VLOOKUP($R81,Data!$C$4:$X$2000,Data!$R$2-2,FALSE))</f>
        <v>0</v>
      </c>
      <c r="K81" s="10">
        <f>IF(R81="","",VLOOKUP($R81,Data!$C$4:$X$2000,Data!$Q$2-2,FALSE)+VLOOKUP($R81,Data!$C$4:$X$2000,Data!$O$2-2,FALSE))</f>
        <v>10261.76</v>
      </c>
      <c r="L81" s="10">
        <f t="shared" si="2"/>
        <v>-10261.76</v>
      </c>
      <c r="M81" s="6">
        <f t="shared" si="3"/>
        <v>0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68</v>
      </c>
      <c r="B82" t="str">
        <f>IF(R82="","",VLOOKUP($R82,Data!$C$4:$X$2000,Data!$E$2-2,FALSE))</f>
        <v>A</v>
      </c>
      <c r="C82" t="str">
        <f>IF(R82="","",VLOOKUP($R82,Data!$C$4:$X$2000,Data!$F$2-2,FALSE))</f>
        <v>GENERAL FUND</v>
      </c>
      <c r="D82" t="str">
        <f>IF(R82="","",VLOOKUP($R82,Data!$C$4:$X$2000,Data!$G$2-2,FALSE))</f>
        <v>3630</v>
      </c>
      <c r="E82" t="str">
        <f>IF(R82="","",VLOOKUP($R82,Data!$C$4:$X$2000,Data!$H$2-2,FALSE))</f>
        <v>EMERGENCY SVCS-MEDICAL RESP.</v>
      </c>
      <c r="F82" t="str">
        <f>IF(R82="","",VLOOKUP($R82,Data!$C$4:$X$2000,Data!$I$2-2,FALSE))</f>
        <v>1000</v>
      </c>
      <c r="G82" t="str">
        <f>IF(R82="","",VLOOKUP($R82,Data!$C$4:$X$2000,Data!$J$2-2,FALSE))</f>
        <v>PERSONAL SERVICES</v>
      </c>
      <c r="H82" t="str">
        <f>IF(R82="","",VLOOKUP($R82,Data!$C$4:$X$2000,Data!$K$2-2,FALSE))</f>
        <v>1801</v>
      </c>
      <c r="I82" t="str">
        <f>IF(R82="","",VLOOKUP($R82,Data!$C$4:$X$2000,Data!$L$2-2,FALSE))</f>
        <v>PARAMEDIC P/T G12</v>
      </c>
      <c r="J82" s="10">
        <f>IF(R82="","",VLOOKUP($R82,Data!$C$4:$X$2000,Data!$R$2-2,FALSE))</f>
        <v>54000</v>
      </c>
      <c r="K82" s="10">
        <f>IF(R82="","",VLOOKUP($R82,Data!$C$4:$X$2000,Data!$Q$2-2,FALSE)+VLOOKUP($R82,Data!$C$4:$X$2000,Data!$O$2-2,FALSE))</f>
        <v>34346.18</v>
      </c>
      <c r="L82" s="10">
        <f t="shared" si="2"/>
        <v>19653.82</v>
      </c>
      <c r="M82" s="6">
        <f t="shared" si="3"/>
        <v>0.63600000000000001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79</v>
      </c>
      <c r="B83" t="str">
        <f>IF(R83="","",VLOOKUP($R83,Data!$C$4:$X$2000,Data!$E$2-2,FALSE))</f>
        <v>A</v>
      </c>
      <c r="C83" t="str">
        <f>IF(R83="","",VLOOKUP($R83,Data!$C$4:$X$2000,Data!$F$2-2,FALSE))</f>
        <v>GENERAL FUND</v>
      </c>
      <c r="D83" t="str">
        <f>IF(R83="","",VLOOKUP($R83,Data!$C$4:$X$2000,Data!$G$2-2,FALSE))</f>
        <v>3640</v>
      </c>
      <c r="E83" t="str">
        <f>IF(R83="","",VLOOKUP($R83,Data!$C$4:$X$2000,Data!$H$2-2,FALSE))</f>
        <v>EMERGENCY SERVICES</v>
      </c>
      <c r="F83" t="str">
        <f>IF(R83="","",VLOOKUP($R83,Data!$C$4:$X$2000,Data!$I$2-2,FALSE))</f>
        <v>1000</v>
      </c>
      <c r="G83" t="str">
        <f>IF(R83="","",VLOOKUP($R83,Data!$C$4:$X$2000,Data!$J$2-2,FALSE))</f>
        <v>PERSONAL SERVICES</v>
      </c>
      <c r="H83" t="str">
        <f>IF(R83="","",VLOOKUP($R83,Data!$C$4:$X$2000,Data!$K$2-2,FALSE))</f>
        <v>1012</v>
      </c>
      <c r="I83" t="str">
        <f>IF(R83="","",VLOOKUP($R83,Data!$C$4:$X$2000,Data!$L$2-2,FALSE))</f>
        <v>ADMINISTRATIVE SUPPORT I G08</v>
      </c>
      <c r="J83" s="10">
        <f>IF(R83="","",VLOOKUP($R83,Data!$C$4:$X$2000,Data!$R$2-2,FALSE))</f>
        <v>35817</v>
      </c>
      <c r="K83" s="10">
        <f>IF(R83="","",VLOOKUP($R83,Data!$C$4:$X$2000,Data!$Q$2-2,FALSE)+VLOOKUP($R83,Data!$C$4:$X$2000,Data!$O$2-2,FALSE))</f>
        <v>19714.04</v>
      </c>
      <c r="L83" s="10">
        <f t="shared" si="2"/>
        <v>16102.96</v>
      </c>
      <c r="M83" s="6">
        <f t="shared" si="3"/>
        <v>0.5504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141</v>
      </c>
      <c r="B84" t="str">
        <f>IF(R84="","",VLOOKUP($R84,Data!$C$4:$X$2000,Data!$E$2-2,FALSE))</f>
        <v>A</v>
      </c>
      <c r="C84" t="str">
        <f>IF(R84="","",VLOOKUP($R84,Data!$C$4:$X$2000,Data!$F$2-2,FALSE))</f>
        <v>GENERAL FUND</v>
      </c>
      <c r="D84" t="str">
        <f>IF(R84="","",VLOOKUP($R84,Data!$C$4:$X$2000,Data!$G$2-2,FALSE))</f>
        <v>3640</v>
      </c>
      <c r="E84" t="str">
        <f>IF(R84="","",VLOOKUP($R84,Data!$C$4:$X$2000,Data!$H$2-2,FALSE))</f>
        <v>EMERGENCY SERVICES</v>
      </c>
      <c r="F84" t="str">
        <f>IF(R84="","",VLOOKUP($R84,Data!$C$4:$X$2000,Data!$I$2-2,FALSE))</f>
        <v>2000</v>
      </c>
      <c r="G84" t="str">
        <f>IF(R84="","",VLOOKUP($R84,Data!$C$4:$X$2000,Data!$J$2-2,FALSE))</f>
        <v>EQUIPMENT</v>
      </c>
      <c r="H84" t="str">
        <f>IF(R84="","",VLOOKUP($R84,Data!$C$4:$X$2000,Data!$K$2-2,FALSE))</f>
        <v>2101</v>
      </c>
      <c r="I84" t="str">
        <f>IF(R84="","",VLOOKUP($R84,Data!$C$4:$X$2000,Data!$L$2-2,FALSE))</f>
        <v>OFFICE FURNITURE</v>
      </c>
      <c r="J84" s="10">
        <f>IF(R84="","",VLOOKUP($R84,Data!$C$4:$X$2000,Data!$R$2-2,FALSE))</f>
        <v>0</v>
      </c>
      <c r="K84" s="10">
        <f>IF(R84="","",VLOOKUP($R84,Data!$C$4:$X$2000,Data!$Q$2-2,FALSE)+VLOOKUP($R84,Data!$C$4:$X$2000,Data!$O$2-2,FALSE))</f>
        <v>11136.38</v>
      </c>
      <c r="L84" s="10">
        <f t="shared" si="2"/>
        <v>-11136.38</v>
      </c>
      <c r="M84" s="6">
        <f t="shared" si="3"/>
        <v>0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83</v>
      </c>
      <c r="B85" t="str">
        <f>IF(R85="","",VLOOKUP($R85,Data!$C$4:$X$2000,Data!$E$2-2,FALSE))</f>
        <v>A</v>
      </c>
      <c r="C85" t="str">
        <f>IF(R85="","",VLOOKUP($R85,Data!$C$4:$X$2000,Data!$F$2-2,FALSE))</f>
        <v>GENERAL FUND</v>
      </c>
      <c r="D85" t="str">
        <f>IF(R85="","",VLOOKUP($R85,Data!$C$4:$X$2000,Data!$G$2-2,FALSE))</f>
        <v>3640</v>
      </c>
      <c r="E85" t="str">
        <f>IF(R85="","",VLOOKUP($R85,Data!$C$4:$X$2000,Data!$H$2-2,FALSE))</f>
        <v>EMERGENCY SERVICES</v>
      </c>
      <c r="F85" t="str">
        <f>IF(R85="","",VLOOKUP($R85,Data!$C$4:$X$2000,Data!$I$2-2,FALSE))</f>
        <v>4000</v>
      </c>
      <c r="G85" t="str">
        <f>IF(R85="","",VLOOKUP($R85,Data!$C$4:$X$2000,Data!$J$2-2,FALSE))</f>
        <v>CONTRACTUAL EXPENSES</v>
      </c>
      <c r="H85" t="str">
        <f>IF(R85="","",VLOOKUP($R85,Data!$C$4:$X$2000,Data!$K$2-2,FALSE))</f>
        <v>4110</v>
      </c>
      <c r="I85" t="str">
        <f>IF(R85="","",VLOOKUP($R85,Data!$C$4:$X$2000,Data!$L$2-2,FALSE))</f>
        <v>HMEP GRANT EXPENSES</v>
      </c>
      <c r="J85" s="10">
        <f>IF(R85="","",VLOOKUP($R85,Data!$C$4:$X$2000,Data!$R$2-2,FALSE))</f>
        <v>15516</v>
      </c>
      <c r="K85" s="10">
        <f>IF(R85="","",VLOOKUP($R85,Data!$C$4:$X$2000,Data!$Q$2-2,FALSE)+VLOOKUP($R85,Data!$C$4:$X$2000,Data!$O$2-2,FALSE))</f>
        <v>0</v>
      </c>
      <c r="L85" s="10">
        <f t="shared" si="2"/>
        <v>15516</v>
      </c>
      <c r="M85" s="6">
        <f t="shared" si="3"/>
        <v>0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153</v>
      </c>
      <c r="B86" t="str">
        <f>IF(R86="","",VLOOKUP($R86,Data!$C$4:$X$2000,Data!$E$2-2,FALSE))</f>
        <v>A</v>
      </c>
      <c r="C86" t="str">
        <f>IF(R86="","",VLOOKUP($R86,Data!$C$4:$X$2000,Data!$F$2-2,FALSE))</f>
        <v>GENERAL FUND</v>
      </c>
      <c r="D86" t="str">
        <f>IF(R86="","",VLOOKUP($R86,Data!$C$4:$X$2000,Data!$G$2-2,FALSE))</f>
        <v>3640</v>
      </c>
      <c r="E86" t="str">
        <f>IF(R86="","",VLOOKUP($R86,Data!$C$4:$X$2000,Data!$H$2-2,FALSE))</f>
        <v>EMERGENCY SERVICES</v>
      </c>
      <c r="F86" t="str">
        <f>IF(R86="","",VLOOKUP($R86,Data!$C$4:$X$2000,Data!$I$2-2,FALSE))</f>
        <v>4000</v>
      </c>
      <c r="G86" t="str">
        <f>IF(R86="","",VLOOKUP($R86,Data!$C$4:$X$2000,Data!$J$2-2,FALSE))</f>
        <v>CONTRACTUAL EXPENSES</v>
      </c>
      <c r="H86" t="str">
        <f>IF(R86="","",VLOOKUP($R86,Data!$C$4:$X$2000,Data!$K$2-2,FALSE))</f>
        <v>4244</v>
      </c>
      <c r="I86" t="str">
        <f>IF(R86="","",VLOOKUP($R86,Data!$C$4:$X$2000,Data!$L$2-2,FALSE))</f>
        <v>CDBG-DR FIRST RESPONDERS</v>
      </c>
      <c r="J86" s="10">
        <f>IF(R86="","",VLOOKUP($R86,Data!$C$4:$X$2000,Data!$R$2-2,FALSE))</f>
        <v>0</v>
      </c>
      <c r="K86" s="10">
        <f>IF(R86="","",VLOOKUP($R86,Data!$C$4:$X$2000,Data!$Q$2-2,FALSE)+VLOOKUP($R86,Data!$C$4:$X$2000,Data!$O$2-2,FALSE))</f>
        <v>15301.5</v>
      </c>
      <c r="L86" s="10">
        <f t="shared" si="2"/>
        <v>-15301.5</v>
      </c>
      <c r="M86" s="6">
        <f t="shared" si="3"/>
        <v>0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176</v>
      </c>
      <c r="B87" t="str">
        <f>IF(R87="","",VLOOKUP($R87,Data!$C$4:$X$2000,Data!$E$2-2,FALSE))</f>
        <v>A</v>
      </c>
      <c r="C87" t="str">
        <f>IF(R87="","",VLOOKUP($R87,Data!$C$4:$X$2000,Data!$F$2-2,FALSE))</f>
        <v>GENERAL FUND</v>
      </c>
      <c r="D87" t="str">
        <f>IF(R87="","",VLOOKUP($R87,Data!$C$4:$X$2000,Data!$G$2-2,FALSE))</f>
        <v>3640</v>
      </c>
      <c r="E87" t="str">
        <f>IF(R87="","",VLOOKUP($R87,Data!$C$4:$X$2000,Data!$H$2-2,FALSE))</f>
        <v>EMERGENCY SERVICES</v>
      </c>
      <c r="F87" t="str">
        <f>IF(R87="","",VLOOKUP($R87,Data!$C$4:$X$2000,Data!$I$2-2,FALSE))</f>
        <v>4000</v>
      </c>
      <c r="G87" t="str">
        <f>IF(R87="","",VLOOKUP($R87,Data!$C$4:$X$2000,Data!$J$2-2,FALSE))</f>
        <v>CONTRACTUAL EXPENSES</v>
      </c>
      <c r="H87" t="str">
        <f>IF(R87="","",VLOOKUP($R87,Data!$C$4:$X$2000,Data!$K$2-2,FALSE))</f>
        <v>4306</v>
      </c>
      <c r="I87" t="str">
        <f>IF(R87="","",VLOOKUP($R87,Data!$C$4:$X$2000,Data!$L$2-2,FALSE))</f>
        <v>MISCELLANEOUS EXPENSES</v>
      </c>
      <c r="J87" s="10">
        <f>IF(R87="","",VLOOKUP($R87,Data!$C$4:$X$2000,Data!$R$2-2,FALSE))</f>
        <v>1000</v>
      </c>
      <c r="K87" s="10">
        <f>IF(R87="","",VLOOKUP($R87,Data!$C$4:$X$2000,Data!$Q$2-2,FALSE)+VLOOKUP($R87,Data!$C$4:$X$2000,Data!$O$2-2,FALSE))</f>
        <v>30210.32</v>
      </c>
      <c r="L87" s="10">
        <f t="shared" si="2"/>
        <v>-29210.32</v>
      </c>
      <c r="M87" s="6">
        <f t="shared" si="3"/>
        <v>30.2103</v>
      </c>
      <c r="R87">
        <f>IF((MAX($R$4:R86)+1)&gt;Data!$C$1,"",MAX($R$4:R86)+1)</f>
        <v>83</v>
      </c>
    </row>
    <row r="88" spans="1:18" x14ac:dyDescent="0.2">
      <c r="A88" s="11">
        <f>IF(L88="","",RANK(L88,$L$5:$L$500)+COUNTIF($L$3:L87,L88))</f>
        <v>33</v>
      </c>
      <c r="B88" t="str">
        <f>IF(R88="","",VLOOKUP($R88,Data!$C$4:$X$2000,Data!$E$2-2,FALSE))</f>
        <v>A</v>
      </c>
      <c r="C88" t="str">
        <f>IF(R88="","",VLOOKUP($R88,Data!$C$4:$X$2000,Data!$F$2-2,FALSE))</f>
        <v>GENERAL FUND</v>
      </c>
      <c r="D88" t="str">
        <f>IF(R88="","",VLOOKUP($R88,Data!$C$4:$X$2000,Data!$G$2-2,FALSE))</f>
        <v>4010</v>
      </c>
      <c r="E88" t="str">
        <f>IF(R88="","",VLOOKUP($R88,Data!$C$4:$X$2000,Data!$H$2-2,FALSE))</f>
        <v>PUBLIC HEALTH</v>
      </c>
      <c r="F88" t="str">
        <f>IF(R88="","",VLOOKUP($R88,Data!$C$4:$X$2000,Data!$I$2-2,FALSE))</f>
        <v>1000</v>
      </c>
      <c r="G88" t="str">
        <f>IF(R88="","",VLOOKUP($R88,Data!$C$4:$X$2000,Data!$J$2-2,FALSE))</f>
        <v>PERSONAL SERVICES</v>
      </c>
      <c r="H88" t="str">
        <f>IF(R88="","",VLOOKUP($R88,Data!$C$4:$X$2000,Data!$K$2-2,FALSE))</f>
        <v>1121</v>
      </c>
      <c r="I88" t="str">
        <f>IF(R88="","",VLOOKUP($R88,Data!$C$4:$X$2000,Data!$L$2-2,FALSE))</f>
        <v>PH EDUCATOR II</v>
      </c>
      <c r="J88" s="10">
        <f>IF(R88="","",VLOOKUP($R88,Data!$C$4:$X$2000,Data!$R$2-2,FALSE))</f>
        <v>46242</v>
      </c>
      <c r="K88" s="10">
        <f>IF(R88="","",VLOOKUP($R88,Data!$C$4:$X$2000,Data!$Q$2-2,FALSE)+VLOOKUP($R88,Data!$C$4:$X$2000,Data!$O$2-2,FALSE))</f>
        <v>0</v>
      </c>
      <c r="L88" s="10">
        <f t="shared" si="2"/>
        <v>46242</v>
      </c>
      <c r="M88" s="6">
        <f t="shared" si="3"/>
        <v>0</v>
      </c>
      <c r="R88">
        <f>IF((MAX($R$4:R87)+1)&gt;Data!$C$1,"",MAX($R$4:R87)+1)</f>
        <v>84</v>
      </c>
    </row>
    <row r="89" spans="1:18" x14ac:dyDescent="0.2">
      <c r="A89" s="11">
        <f>IF(L89="","",RANK(L89,$L$5:$L$500)+COUNTIF($L$3:L88,L89))</f>
        <v>56</v>
      </c>
      <c r="B89" t="str">
        <f>IF(R89="","",VLOOKUP($R89,Data!$C$4:$X$2000,Data!$E$2-2,FALSE))</f>
        <v>A</v>
      </c>
      <c r="C89" t="str">
        <f>IF(R89="","",VLOOKUP($R89,Data!$C$4:$X$2000,Data!$F$2-2,FALSE))</f>
        <v>GENERAL FUND</v>
      </c>
      <c r="D89" t="str">
        <f>IF(R89="","",VLOOKUP($R89,Data!$C$4:$X$2000,Data!$G$2-2,FALSE))</f>
        <v>4010</v>
      </c>
      <c r="E89" t="str">
        <f>IF(R89="","",VLOOKUP($R89,Data!$C$4:$X$2000,Data!$H$2-2,FALSE))</f>
        <v>PUBLIC HEALTH</v>
      </c>
      <c r="F89" t="str">
        <f>IF(R89="","",VLOOKUP($R89,Data!$C$4:$X$2000,Data!$I$2-2,FALSE))</f>
        <v>1000</v>
      </c>
      <c r="G89" t="str">
        <f>IF(R89="","",VLOOKUP($R89,Data!$C$4:$X$2000,Data!$J$2-2,FALSE))</f>
        <v>PERSONAL SERVICES</v>
      </c>
      <c r="H89" t="str">
        <f>IF(R89="","",VLOOKUP($R89,Data!$C$4:$X$2000,Data!$K$2-2,FALSE))</f>
        <v>1010</v>
      </c>
      <c r="I89" t="str">
        <f>IF(R89="","",VLOOKUP($R89,Data!$C$4:$X$2000,Data!$L$2-2,FALSE))</f>
        <v>BUSINESS MANAGER II G15</v>
      </c>
      <c r="J89" s="10">
        <f>IF(R89="","",VLOOKUP($R89,Data!$C$4:$X$2000,Data!$R$2-2,FALSE))</f>
        <v>47751</v>
      </c>
      <c r="K89" s="10">
        <f>IF(R89="","",VLOOKUP($R89,Data!$C$4:$X$2000,Data!$Q$2-2,FALSE)+VLOOKUP($R89,Data!$C$4:$X$2000,Data!$O$2-2,FALSE))</f>
        <v>21954.48</v>
      </c>
      <c r="L89" s="10">
        <f t="shared" si="2"/>
        <v>25796.52</v>
      </c>
      <c r="M89" s="6">
        <f t="shared" si="3"/>
        <v>0.45979999999999999</v>
      </c>
      <c r="R89">
        <f>IF((MAX($R$4:R88)+1)&gt;Data!$C$1,"",MAX($R$4:R88)+1)</f>
        <v>85</v>
      </c>
    </row>
    <row r="90" spans="1:18" x14ac:dyDescent="0.2">
      <c r="A90" s="11">
        <f>IF(L90="","",RANK(L90,$L$5:$L$500)+COUNTIF($L$3:L89,L90))</f>
        <v>88</v>
      </c>
      <c r="B90" t="str">
        <f>IF(R90="","",VLOOKUP($R90,Data!$C$4:$X$2000,Data!$E$2-2,FALSE))</f>
        <v>A</v>
      </c>
      <c r="C90" t="str">
        <f>IF(R90="","",VLOOKUP($R90,Data!$C$4:$X$2000,Data!$F$2-2,FALSE))</f>
        <v>GENERAL FUND</v>
      </c>
      <c r="D90" t="str">
        <f>IF(R90="","",VLOOKUP($R90,Data!$C$4:$X$2000,Data!$G$2-2,FALSE))</f>
        <v>4010</v>
      </c>
      <c r="E90" t="str">
        <f>IF(R90="","",VLOOKUP($R90,Data!$C$4:$X$2000,Data!$H$2-2,FALSE))</f>
        <v>PUBLIC HEALTH</v>
      </c>
      <c r="F90" t="str">
        <f>IF(R90="","",VLOOKUP($R90,Data!$C$4:$X$2000,Data!$I$2-2,FALSE))</f>
        <v>1000</v>
      </c>
      <c r="G90" t="str">
        <f>IF(R90="","",VLOOKUP($R90,Data!$C$4:$X$2000,Data!$J$2-2,FALSE))</f>
        <v>PERSONAL SERVICES</v>
      </c>
      <c r="H90" t="str">
        <f>IF(R90="","",VLOOKUP($R90,Data!$C$4:$X$2000,Data!$K$2-2,FALSE))</f>
        <v>1128</v>
      </c>
      <c r="I90" t="str">
        <f>IF(R90="","",VLOOKUP($R90,Data!$C$4:$X$2000,Data!$L$2-2,FALSE))</f>
        <v>PH SANITARIAN         G18</v>
      </c>
      <c r="J90" s="10">
        <f>IF(R90="","",VLOOKUP($R90,Data!$C$4:$X$2000,Data!$R$2-2,FALSE))</f>
        <v>63401</v>
      </c>
      <c r="K90" s="10">
        <f>IF(R90="","",VLOOKUP($R90,Data!$C$4:$X$2000,Data!$Q$2-2,FALSE)+VLOOKUP($R90,Data!$C$4:$X$2000,Data!$O$2-2,FALSE))</f>
        <v>48417.25</v>
      </c>
      <c r="L90" s="10">
        <f t="shared" si="2"/>
        <v>14983.75</v>
      </c>
      <c r="M90" s="6">
        <f t="shared" si="3"/>
        <v>0.76370000000000005</v>
      </c>
      <c r="R90">
        <f>IF((MAX($R$4:R89)+1)&gt;Data!$C$1,"",MAX($R$4:R89)+1)</f>
        <v>86</v>
      </c>
    </row>
    <row r="91" spans="1:18" x14ac:dyDescent="0.2">
      <c r="A91" s="11">
        <f>IF(L91="","",RANK(L91,$L$5:$L$500)+COUNTIF($L$3:L90,L91))</f>
        <v>151</v>
      </c>
      <c r="B91" t="str">
        <f>IF(R91="","",VLOOKUP($R91,Data!$C$4:$X$2000,Data!$E$2-2,FALSE))</f>
        <v>A</v>
      </c>
      <c r="C91" t="str">
        <f>IF(R91="","",VLOOKUP($R91,Data!$C$4:$X$2000,Data!$F$2-2,FALSE))</f>
        <v>GENERAL FUND</v>
      </c>
      <c r="D91" t="str">
        <f>IF(R91="","",VLOOKUP($R91,Data!$C$4:$X$2000,Data!$G$2-2,FALSE))</f>
        <v>4010</v>
      </c>
      <c r="E91" t="str">
        <f>IF(R91="","",VLOOKUP($R91,Data!$C$4:$X$2000,Data!$H$2-2,FALSE))</f>
        <v>PUBLIC HEALTH</v>
      </c>
      <c r="F91" t="str">
        <f>IF(R91="","",VLOOKUP($R91,Data!$C$4:$X$2000,Data!$I$2-2,FALSE))</f>
        <v>1000</v>
      </c>
      <c r="G91" t="str">
        <f>IF(R91="","",VLOOKUP($R91,Data!$C$4:$X$2000,Data!$J$2-2,FALSE))</f>
        <v>PERSONAL SERVICES</v>
      </c>
      <c r="H91" t="str">
        <f>IF(R91="","",VLOOKUP($R91,Data!$C$4:$X$2000,Data!$K$2-2,FALSE))</f>
        <v>1400</v>
      </c>
      <c r="I91" t="str">
        <f>IF(R91="","",VLOOKUP($R91,Data!$C$4:$X$2000,Data!$L$2-2,FALSE))</f>
        <v>SPEECH/LANG PATHOLOGIST G19</v>
      </c>
      <c r="J91" s="10">
        <f>IF(R91="","",VLOOKUP($R91,Data!$C$4:$X$2000,Data!$R$2-2,FALSE))</f>
        <v>0</v>
      </c>
      <c r="K91" s="10">
        <f>IF(R91="","",VLOOKUP($R91,Data!$C$4:$X$2000,Data!$Q$2-2,FALSE)+VLOOKUP($R91,Data!$C$4:$X$2000,Data!$O$2-2,FALSE))</f>
        <v>14652.74</v>
      </c>
      <c r="L91" s="10">
        <f t="shared" si="2"/>
        <v>-14652.74</v>
      </c>
      <c r="M91" s="6">
        <f t="shared" si="3"/>
        <v>0</v>
      </c>
      <c r="R91">
        <f>IF((MAX($R$4:R90)+1)&gt;Data!$C$1,"",MAX($R$4:R90)+1)</f>
        <v>87</v>
      </c>
    </row>
    <row r="92" spans="1:18" x14ac:dyDescent="0.2">
      <c r="A92" s="11">
        <f>IF(L92="","",RANK(L92,$L$5:$L$500)+COUNTIF($L$3:L91,L92))</f>
        <v>175</v>
      </c>
      <c r="B92" t="str">
        <f>IF(R92="","",VLOOKUP($R92,Data!$C$4:$X$2000,Data!$E$2-2,FALSE))</f>
        <v>A</v>
      </c>
      <c r="C92" t="str">
        <f>IF(R92="","",VLOOKUP($R92,Data!$C$4:$X$2000,Data!$F$2-2,FALSE))</f>
        <v>GENERAL FUND</v>
      </c>
      <c r="D92" t="str">
        <f>IF(R92="","",VLOOKUP($R92,Data!$C$4:$X$2000,Data!$G$2-2,FALSE))</f>
        <v>4010</v>
      </c>
      <c r="E92" t="str">
        <f>IF(R92="","",VLOOKUP($R92,Data!$C$4:$X$2000,Data!$H$2-2,FALSE))</f>
        <v>PUBLIC HEALTH</v>
      </c>
      <c r="F92" t="str">
        <f>IF(R92="","",VLOOKUP($R92,Data!$C$4:$X$2000,Data!$I$2-2,FALSE))</f>
        <v>1000</v>
      </c>
      <c r="G92" t="str">
        <f>IF(R92="","",VLOOKUP($R92,Data!$C$4:$X$2000,Data!$J$2-2,FALSE))</f>
        <v>PERSONAL SERVICES</v>
      </c>
      <c r="H92" t="str">
        <f>IF(R92="","",VLOOKUP($R92,Data!$C$4:$X$2000,Data!$K$2-2,FALSE))</f>
        <v>1500</v>
      </c>
      <c r="I92" t="str">
        <f>IF(R92="","",VLOOKUP($R92,Data!$C$4:$X$2000,Data!$L$2-2,FALSE))</f>
        <v>ACCOUNT SUPER GRADE B G17</v>
      </c>
      <c r="J92" s="10">
        <f>IF(R92="","",VLOOKUP($R92,Data!$C$4:$X$2000,Data!$R$2-2,FALSE))</f>
        <v>0</v>
      </c>
      <c r="K92" s="10">
        <f>IF(R92="","",VLOOKUP($R92,Data!$C$4:$X$2000,Data!$Q$2-2,FALSE)+VLOOKUP($R92,Data!$C$4:$X$2000,Data!$O$2-2,FALSE))</f>
        <v>26654.36</v>
      </c>
      <c r="L92" s="10">
        <f t="shared" si="2"/>
        <v>-26654.36</v>
      </c>
      <c r="M92" s="6">
        <f t="shared" si="3"/>
        <v>0</v>
      </c>
      <c r="R92">
        <f>IF((MAX($R$4:R91)+1)&gt;Data!$C$1,"",MAX($R$4:R91)+1)</f>
        <v>88</v>
      </c>
    </row>
    <row r="93" spans="1:18" x14ac:dyDescent="0.2">
      <c r="A93" s="11">
        <f>IF(L93="","",RANK(L93,$L$5:$L$500)+COUNTIF($L$3:L92,L93))</f>
        <v>115</v>
      </c>
      <c r="B93" t="str">
        <f>IF(R93="","",VLOOKUP($R93,Data!$C$4:$X$2000,Data!$E$2-2,FALSE))</f>
        <v>A</v>
      </c>
      <c r="C93" t="str">
        <f>IF(R93="","",VLOOKUP($R93,Data!$C$4:$X$2000,Data!$F$2-2,FALSE))</f>
        <v>GENERAL FUND</v>
      </c>
      <c r="D93" t="str">
        <f>IF(R93="","",VLOOKUP($R93,Data!$C$4:$X$2000,Data!$G$2-2,FALSE))</f>
        <v>4010</v>
      </c>
      <c r="E93" t="str">
        <f>IF(R93="","",VLOOKUP($R93,Data!$C$4:$X$2000,Data!$H$2-2,FALSE))</f>
        <v>PUBLIC HEALTH</v>
      </c>
      <c r="F93" t="str">
        <f>IF(R93="","",VLOOKUP($R93,Data!$C$4:$X$2000,Data!$I$2-2,FALSE))</f>
        <v>1000</v>
      </c>
      <c r="G93" t="str">
        <f>IF(R93="","",VLOOKUP($R93,Data!$C$4:$X$2000,Data!$J$2-2,FALSE))</f>
        <v>PERSONAL SERVICES</v>
      </c>
      <c r="H93" t="str">
        <f>IF(R93="","",VLOOKUP($R93,Data!$C$4:$X$2000,Data!$K$2-2,FALSE))</f>
        <v>1804</v>
      </c>
      <c r="I93" t="str">
        <f>IF(R93="","",VLOOKUP($R93,Data!$C$4:$X$2000,Data!$L$2-2,FALSE))</f>
        <v>EI SVCS COORDINAT PT G14</v>
      </c>
      <c r="J93" s="10">
        <f>IF(R93="","",VLOOKUP($R93,Data!$C$4:$X$2000,Data!$R$2-2,FALSE))</f>
        <v>19576</v>
      </c>
      <c r="K93" s="10">
        <f>IF(R93="","",VLOOKUP($R93,Data!$C$4:$X$2000,Data!$Q$2-2,FALSE)+VLOOKUP($R93,Data!$C$4:$X$2000,Data!$O$2-2,FALSE))</f>
        <v>8265.65</v>
      </c>
      <c r="L93" s="10">
        <f t="shared" si="2"/>
        <v>11310.35</v>
      </c>
      <c r="M93" s="6">
        <f t="shared" si="3"/>
        <v>0.42220000000000002</v>
      </c>
      <c r="R93">
        <f>IF((MAX($R$4:R92)+1)&gt;Data!$C$1,"",MAX($R$4:R92)+1)</f>
        <v>89</v>
      </c>
    </row>
    <row r="94" spans="1:18" x14ac:dyDescent="0.2">
      <c r="A94" s="11">
        <f>IF(L94="","",RANK(L94,$L$5:$L$500)+COUNTIF($L$3:L93,L94))</f>
        <v>58</v>
      </c>
      <c r="B94" t="str">
        <f>IF(R94="","",VLOOKUP($R94,Data!$C$4:$X$2000,Data!$E$2-2,FALSE))</f>
        <v>A</v>
      </c>
      <c r="C94" t="str">
        <f>IF(R94="","",VLOOKUP($R94,Data!$C$4:$X$2000,Data!$F$2-2,FALSE))</f>
        <v>GENERAL FUND</v>
      </c>
      <c r="D94" t="str">
        <f>IF(R94="","",VLOOKUP($R94,Data!$C$4:$X$2000,Data!$G$2-2,FALSE))</f>
        <v>4010</v>
      </c>
      <c r="E94" t="str">
        <f>IF(R94="","",VLOOKUP($R94,Data!$C$4:$X$2000,Data!$H$2-2,FALSE))</f>
        <v>PUBLIC HEALTH</v>
      </c>
      <c r="F94" t="str">
        <f>IF(R94="","",VLOOKUP($R94,Data!$C$4:$X$2000,Data!$I$2-2,FALSE))</f>
        <v>1000</v>
      </c>
      <c r="G94" t="str">
        <f>IF(R94="","",VLOOKUP($R94,Data!$C$4:$X$2000,Data!$J$2-2,FALSE))</f>
        <v>PERSONAL SERVICES</v>
      </c>
      <c r="H94" t="str">
        <f>IF(R94="","",VLOOKUP($R94,Data!$C$4:$X$2000,Data!$K$2-2,FALSE))</f>
        <v>1806</v>
      </c>
      <c r="I94" t="str">
        <f>IF(R94="","",VLOOKUP($R94,Data!$C$4:$X$2000,Data!$L$2-2,FALSE))</f>
        <v>SPEECH-LANG PATH.-CCC PT G19</v>
      </c>
      <c r="J94" s="10">
        <f>IF(R94="","",VLOOKUP($R94,Data!$C$4:$X$2000,Data!$R$2-2,FALSE))</f>
        <v>25945</v>
      </c>
      <c r="K94" s="10">
        <f>IF(R94="","",VLOOKUP($R94,Data!$C$4:$X$2000,Data!$Q$2-2,FALSE)+VLOOKUP($R94,Data!$C$4:$X$2000,Data!$O$2-2,FALSE))</f>
        <v>782</v>
      </c>
      <c r="L94" s="10">
        <f t="shared" si="2"/>
        <v>25163</v>
      </c>
      <c r="M94" s="6">
        <f t="shared" si="3"/>
        <v>3.0099999999999998E-2</v>
      </c>
      <c r="R94">
        <f>IF((MAX($R$4:R93)+1)&gt;Data!$C$1,"",MAX($R$4:R93)+1)</f>
        <v>90</v>
      </c>
    </row>
    <row r="95" spans="1:18" x14ac:dyDescent="0.2">
      <c r="A95" s="11">
        <f>IF(L95="","",RANK(L95,$L$5:$L$500)+COUNTIF($L$3:L94,L95))</f>
        <v>81</v>
      </c>
      <c r="B95" t="str">
        <f>IF(R95="","",VLOOKUP($R95,Data!$C$4:$X$2000,Data!$E$2-2,FALSE))</f>
        <v>A</v>
      </c>
      <c r="C95" t="str">
        <f>IF(R95="","",VLOOKUP($R95,Data!$C$4:$X$2000,Data!$F$2-2,FALSE))</f>
        <v>GENERAL FUND</v>
      </c>
      <c r="D95" t="str">
        <f>IF(R95="","",VLOOKUP($R95,Data!$C$4:$X$2000,Data!$G$2-2,FALSE))</f>
        <v>4010</v>
      </c>
      <c r="E95" t="str">
        <f>IF(R95="","",VLOOKUP($R95,Data!$C$4:$X$2000,Data!$H$2-2,FALSE))</f>
        <v>PUBLIC HEALTH</v>
      </c>
      <c r="F95" t="str">
        <f>IF(R95="","",VLOOKUP($R95,Data!$C$4:$X$2000,Data!$I$2-2,FALSE))</f>
        <v>4000</v>
      </c>
      <c r="G95" t="str">
        <f>IF(R95="","",VLOOKUP($R95,Data!$C$4:$X$2000,Data!$J$2-2,FALSE))</f>
        <v>CONTRACTUAL EXPENSES</v>
      </c>
      <c r="H95" t="str">
        <f>IF(R95="","",VLOOKUP($R95,Data!$C$4:$X$2000,Data!$K$2-2,FALSE))</f>
        <v>4207</v>
      </c>
      <c r="I95" t="str">
        <f>IF(R95="","",VLOOKUP($R95,Data!$C$4:$X$2000,Data!$L$2-2,FALSE))</f>
        <v>DATA PROCESSING COST</v>
      </c>
      <c r="J95" s="10">
        <f>IF(R95="","",VLOOKUP($R95,Data!$C$4:$X$2000,Data!$R$2-2,FALSE))</f>
        <v>30000</v>
      </c>
      <c r="K95" s="10">
        <f>IF(R95="","",VLOOKUP($R95,Data!$C$4:$X$2000,Data!$Q$2-2,FALSE)+VLOOKUP($R95,Data!$C$4:$X$2000,Data!$O$2-2,FALSE))</f>
        <v>14227.37</v>
      </c>
      <c r="L95" s="10">
        <f t="shared" si="2"/>
        <v>15772.63</v>
      </c>
      <c r="M95" s="6">
        <f t="shared" si="3"/>
        <v>0.47420000000000001</v>
      </c>
      <c r="R95">
        <f>IF((MAX($R$4:R94)+1)&gt;Data!$C$1,"",MAX($R$4:R94)+1)</f>
        <v>91</v>
      </c>
    </row>
    <row r="96" spans="1:18" x14ac:dyDescent="0.2">
      <c r="A96" s="11">
        <f>IF(L96="","",RANK(L96,$L$5:$L$500)+COUNTIF($L$3:L95,L96))</f>
        <v>106</v>
      </c>
      <c r="B96" t="str">
        <f>IF(R96="","",VLOOKUP($R96,Data!$C$4:$X$2000,Data!$E$2-2,FALSE))</f>
        <v>A</v>
      </c>
      <c r="C96" t="str">
        <f>IF(R96="","",VLOOKUP($R96,Data!$C$4:$X$2000,Data!$F$2-2,FALSE))</f>
        <v>GENERAL FUND</v>
      </c>
      <c r="D96" t="str">
        <f>IF(R96="","",VLOOKUP($R96,Data!$C$4:$X$2000,Data!$G$2-2,FALSE))</f>
        <v>4010</v>
      </c>
      <c r="E96" t="str">
        <f>IF(R96="","",VLOOKUP($R96,Data!$C$4:$X$2000,Data!$H$2-2,FALSE))</f>
        <v>PUBLIC HEALTH</v>
      </c>
      <c r="F96" t="str">
        <f>IF(R96="","",VLOOKUP($R96,Data!$C$4:$X$2000,Data!$I$2-2,FALSE))</f>
        <v>4000</v>
      </c>
      <c r="G96" t="str">
        <f>IF(R96="","",VLOOKUP($R96,Data!$C$4:$X$2000,Data!$J$2-2,FALSE))</f>
        <v>CONTRACTUAL EXPENSES</v>
      </c>
      <c r="H96" t="str">
        <f>IF(R96="","",VLOOKUP($R96,Data!$C$4:$X$2000,Data!$K$2-2,FALSE))</f>
        <v>4677</v>
      </c>
      <c r="I96" t="str">
        <f>IF(R96="","",VLOOKUP($R96,Data!$C$4:$X$2000,Data!$L$2-2,FALSE))</f>
        <v>TOBACCO AWARENESS GRANT</v>
      </c>
      <c r="J96" s="10">
        <f>IF(R96="","",VLOOKUP($R96,Data!$C$4:$X$2000,Data!$R$2-2,FALSE))</f>
        <v>22000</v>
      </c>
      <c r="K96" s="10">
        <f>IF(R96="","",VLOOKUP($R96,Data!$C$4:$X$2000,Data!$Q$2-2,FALSE)+VLOOKUP($R96,Data!$C$4:$X$2000,Data!$O$2-2,FALSE))</f>
        <v>10135.719999999999</v>
      </c>
      <c r="L96" s="10">
        <f t="shared" si="2"/>
        <v>11864.28</v>
      </c>
      <c r="M96" s="6">
        <f t="shared" si="3"/>
        <v>0.4607</v>
      </c>
      <c r="R96">
        <f>IF((MAX($R$4:R95)+1)&gt;Data!$C$1,"",MAX($R$4:R95)+1)</f>
        <v>92</v>
      </c>
    </row>
    <row r="97" spans="1:18" x14ac:dyDescent="0.2">
      <c r="A97" s="11">
        <f>IF(L97="","",RANK(L97,$L$5:$L$500)+COUNTIF($L$3:L96,L97))</f>
        <v>48</v>
      </c>
      <c r="B97" t="str">
        <f>IF(R97="","",VLOOKUP($R97,Data!$C$4:$X$2000,Data!$E$2-2,FALSE))</f>
        <v>A</v>
      </c>
      <c r="C97" t="str">
        <f>IF(R97="","",VLOOKUP($R97,Data!$C$4:$X$2000,Data!$F$2-2,FALSE))</f>
        <v>GENERAL FUND</v>
      </c>
      <c r="D97" t="str">
        <f>IF(R97="","",VLOOKUP($R97,Data!$C$4:$X$2000,Data!$G$2-2,FALSE))</f>
        <v>4010</v>
      </c>
      <c r="E97" t="str">
        <f>IF(R97="","",VLOOKUP($R97,Data!$C$4:$X$2000,Data!$H$2-2,FALSE))</f>
        <v>PUBLIC HEALTH</v>
      </c>
      <c r="F97" t="str">
        <f>IF(R97="","",VLOOKUP($R97,Data!$C$4:$X$2000,Data!$I$2-2,FALSE))</f>
        <v>4000</v>
      </c>
      <c r="G97" t="str">
        <f>IF(R97="","",VLOOKUP($R97,Data!$C$4:$X$2000,Data!$J$2-2,FALSE))</f>
        <v>CONTRACTUAL EXPENSES</v>
      </c>
      <c r="H97" t="str">
        <f>IF(R97="","",VLOOKUP($R97,Data!$C$4:$X$2000,Data!$K$2-2,FALSE))</f>
        <v>4678</v>
      </c>
      <c r="I97" t="str">
        <f>IF(R97="","",VLOOKUP($R97,Data!$C$4:$X$2000,Data!$L$2-2,FALSE))</f>
        <v>DRINKING WATER ENHANCEMENT</v>
      </c>
      <c r="J97" s="10">
        <f>IF(R97="","",VLOOKUP($R97,Data!$C$4:$X$2000,Data!$R$2-2,FALSE))</f>
        <v>45000</v>
      </c>
      <c r="K97" s="10">
        <f>IF(R97="","",VLOOKUP($R97,Data!$C$4:$X$2000,Data!$Q$2-2,FALSE)+VLOOKUP($R97,Data!$C$4:$X$2000,Data!$O$2-2,FALSE))</f>
        <v>13400</v>
      </c>
      <c r="L97" s="10">
        <f t="shared" si="2"/>
        <v>31600</v>
      </c>
      <c r="M97" s="6">
        <f t="shared" si="3"/>
        <v>0.29780000000000001</v>
      </c>
      <c r="R97">
        <f>IF((MAX($R$4:R96)+1)&gt;Data!$C$1,"",MAX($R$4:R96)+1)</f>
        <v>93</v>
      </c>
    </row>
    <row r="98" spans="1:18" x14ac:dyDescent="0.2">
      <c r="A98" s="11">
        <f>IF(L98="","",RANK(L98,$L$5:$L$500)+COUNTIF($L$3:L97,L98))</f>
        <v>47</v>
      </c>
      <c r="B98" t="str">
        <f>IF(R98="","",VLOOKUP($R98,Data!$C$4:$X$2000,Data!$E$2-2,FALSE))</f>
        <v>A</v>
      </c>
      <c r="C98" t="str">
        <f>IF(R98="","",VLOOKUP($R98,Data!$C$4:$X$2000,Data!$F$2-2,FALSE))</f>
        <v>GENERAL FUND</v>
      </c>
      <c r="D98" t="str">
        <f>IF(R98="","",VLOOKUP($R98,Data!$C$4:$X$2000,Data!$G$2-2,FALSE))</f>
        <v>4010</v>
      </c>
      <c r="E98" t="str">
        <f>IF(R98="","",VLOOKUP($R98,Data!$C$4:$X$2000,Data!$H$2-2,FALSE))</f>
        <v>PUBLIC HEALTH</v>
      </c>
      <c r="F98" t="str">
        <f>IF(R98="","",VLOOKUP($R98,Data!$C$4:$X$2000,Data!$I$2-2,FALSE))</f>
        <v>4000</v>
      </c>
      <c r="G98" t="str">
        <f>IF(R98="","",VLOOKUP($R98,Data!$C$4:$X$2000,Data!$J$2-2,FALSE))</f>
        <v>CONTRACTUAL EXPENSES</v>
      </c>
      <c r="H98" t="str">
        <f>IF(R98="","",VLOOKUP($R98,Data!$C$4:$X$2000,Data!$K$2-2,FALSE))</f>
        <v>4687</v>
      </c>
      <c r="I98" t="str">
        <f>IF(R98="","",VLOOKUP($R98,Data!$C$4:$X$2000,Data!$L$2-2,FALSE))</f>
        <v>BIOTERRISM CONTRACTS</v>
      </c>
      <c r="J98" s="10">
        <f>IF(R98="","",VLOOKUP($R98,Data!$C$4:$X$2000,Data!$R$2-2,FALSE))</f>
        <v>54435</v>
      </c>
      <c r="K98" s="10">
        <f>IF(R98="","",VLOOKUP($R98,Data!$C$4:$X$2000,Data!$Q$2-2,FALSE)+VLOOKUP($R98,Data!$C$4:$X$2000,Data!$O$2-2,FALSE))</f>
        <v>22198.959999999999</v>
      </c>
      <c r="L98" s="10">
        <f t="shared" si="2"/>
        <v>32236.04</v>
      </c>
      <c r="M98" s="6">
        <f t="shared" si="3"/>
        <v>0.4078</v>
      </c>
      <c r="R98">
        <f>IF((MAX($R$4:R97)+1)&gt;Data!$C$1,"",MAX($R$4:R97)+1)</f>
        <v>94</v>
      </c>
    </row>
    <row r="99" spans="1:18" x14ac:dyDescent="0.2">
      <c r="A99" s="11">
        <f>IF(L99="","",RANK(L99,$L$5:$L$500)+COUNTIF($L$3:L98,L99))</f>
        <v>131</v>
      </c>
      <c r="B99" t="str">
        <f>IF(R99="","",VLOOKUP($R99,Data!$C$4:$X$2000,Data!$E$2-2,FALSE))</f>
        <v>A</v>
      </c>
      <c r="C99" t="str">
        <f>IF(R99="","",VLOOKUP($R99,Data!$C$4:$X$2000,Data!$F$2-2,FALSE))</f>
        <v>GENERAL FUND</v>
      </c>
      <c r="D99" t="str">
        <f>IF(R99="","",VLOOKUP($R99,Data!$C$4:$X$2000,Data!$G$2-2,FALSE))</f>
        <v>4020</v>
      </c>
      <c r="E99" t="str">
        <f>IF(R99="","",VLOOKUP($R99,Data!$C$4:$X$2000,Data!$H$2-2,FALSE))</f>
        <v>IMMUNIZATION GRANT</v>
      </c>
      <c r="F99" t="str">
        <f>IF(R99="","",VLOOKUP($R99,Data!$C$4:$X$2000,Data!$I$2-2,FALSE))</f>
        <v>4000</v>
      </c>
      <c r="G99" t="str">
        <f>IF(R99="","",VLOOKUP($R99,Data!$C$4:$X$2000,Data!$J$2-2,FALSE))</f>
        <v>CONTRACTUAL EXPENSES</v>
      </c>
      <c r="H99" t="str">
        <f>IF(R99="","",VLOOKUP($R99,Data!$C$4:$X$2000,Data!$K$2-2,FALSE))</f>
        <v>4681</v>
      </c>
      <c r="I99" t="str">
        <f>IF(R99="","",VLOOKUP($R99,Data!$C$4:$X$2000,Data!$L$2-2,FALSE))</f>
        <v>IMMUNIZATION PROGRAM</v>
      </c>
      <c r="J99" s="10">
        <f>IF(R99="","",VLOOKUP($R99,Data!$C$4:$X$2000,Data!$R$2-2,FALSE))</f>
        <v>15000</v>
      </c>
      <c r="K99" s="10">
        <f>IF(R99="","",VLOOKUP($R99,Data!$C$4:$X$2000,Data!$Q$2-2,FALSE)+VLOOKUP($R99,Data!$C$4:$X$2000,Data!$O$2-2,FALSE))</f>
        <v>4903.88</v>
      </c>
      <c r="L99" s="10">
        <f t="shared" si="2"/>
        <v>10096.119999999999</v>
      </c>
      <c r="M99" s="6">
        <f t="shared" si="3"/>
        <v>0.32690000000000002</v>
      </c>
      <c r="R99">
        <f>IF((MAX($R$4:R98)+1)&gt;Data!$C$1,"",MAX($R$4:R98)+1)</f>
        <v>95</v>
      </c>
    </row>
    <row r="100" spans="1:18" x14ac:dyDescent="0.2">
      <c r="A100" s="11">
        <f>IF(L100="","",RANK(L100,$L$5:$L$500)+COUNTIF($L$3:L99,L100))</f>
        <v>100</v>
      </c>
      <c r="B100" t="str">
        <f>IF(R100="","",VLOOKUP($R100,Data!$C$4:$X$2000,Data!$E$2-2,FALSE))</f>
        <v>A</v>
      </c>
      <c r="C100" t="str">
        <f>IF(R100="","",VLOOKUP($R100,Data!$C$4:$X$2000,Data!$F$2-2,FALSE))</f>
        <v>GENERAL FUND</v>
      </c>
      <c r="D100" t="str">
        <f>IF(R100="","",VLOOKUP($R100,Data!$C$4:$X$2000,Data!$G$2-2,FALSE))</f>
        <v>4050</v>
      </c>
      <c r="E100" t="str">
        <f>IF(R100="","",VLOOKUP($R100,Data!$C$4:$X$2000,Data!$H$2-2,FALSE))</f>
        <v>CHILDHOOD LEAD POISON PREV</v>
      </c>
      <c r="F100" t="str">
        <f>IF(R100="","",VLOOKUP($R100,Data!$C$4:$X$2000,Data!$I$2-2,FALSE))</f>
        <v>4000</v>
      </c>
      <c r="G100" t="str">
        <f>IF(R100="","",VLOOKUP($R100,Data!$C$4:$X$2000,Data!$J$2-2,FALSE))</f>
        <v>CONTRACTUAL EXPENSES</v>
      </c>
      <c r="H100" t="str">
        <f>IF(R100="","",VLOOKUP($R100,Data!$C$4:$X$2000,Data!$K$2-2,FALSE))</f>
        <v>4125</v>
      </c>
      <c r="I100" t="str">
        <f>IF(R100="","",VLOOKUP($R100,Data!$C$4:$X$2000,Data!$L$2-2,FALSE))</f>
        <v>LEAD POISONING PREVENT.</v>
      </c>
      <c r="J100" s="10">
        <f>IF(R100="","",VLOOKUP($R100,Data!$C$4:$X$2000,Data!$R$2-2,FALSE))</f>
        <v>17000</v>
      </c>
      <c r="K100" s="10">
        <f>IF(R100="","",VLOOKUP($R100,Data!$C$4:$X$2000,Data!$Q$2-2,FALSE)+VLOOKUP($R100,Data!$C$4:$X$2000,Data!$O$2-2,FALSE))</f>
        <v>4122.74</v>
      </c>
      <c r="L100" s="10">
        <f t="shared" si="2"/>
        <v>12877.26</v>
      </c>
      <c r="M100" s="6">
        <f t="shared" si="3"/>
        <v>0.24249999999999999</v>
      </c>
      <c r="R100">
        <f>IF((MAX($R$4:R99)+1)&gt;Data!$C$1,"",MAX($R$4:R99)+1)</f>
        <v>96</v>
      </c>
    </row>
    <row r="101" spans="1:18" x14ac:dyDescent="0.2">
      <c r="A101" s="11">
        <f>IF(L101="","",RANK(L101,$L$5:$L$500)+COUNTIF($L$3:L100,L101))</f>
        <v>34</v>
      </c>
      <c r="B101" t="str">
        <f>IF(R101="","",VLOOKUP($R101,Data!$C$4:$X$2000,Data!$E$2-2,FALSE))</f>
        <v>A</v>
      </c>
      <c r="C101" t="str">
        <f>IF(R101="","",VLOOKUP($R101,Data!$C$4:$X$2000,Data!$F$2-2,FALSE))</f>
        <v>GENERAL FUND</v>
      </c>
      <c r="D101" t="str">
        <f>IF(R101="","",VLOOKUP($R101,Data!$C$4:$X$2000,Data!$G$2-2,FALSE))</f>
        <v>4059</v>
      </c>
      <c r="E101" t="str">
        <f>IF(R101="","",VLOOKUP($R101,Data!$C$4:$X$2000,Data!$H$2-2,FALSE))</f>
        <v>EARLY INTERVENTION PROGRAM</v>
      </c>
      <c r="F101" t="str">
        <f>IF(R101="","",VLOOKUP($R101,Data!$C$4:$X$2000,Data!$I$2-2,FALSE))</f>
        <v>4000</v>
      </c>
      <c r="G101" t="str">
        <f>IF(R101="","",VLOOKUP($R101,Data!$C$4:$X$2000,Data!$J$2-2,FALSE))</f>
        <v>CONTRACTUAL EXPENSES</v>
      </c>
      <c r="H101" t="str">
        <f>IF(R101="","",VLOOKUP($R101,Data!$C$4:$X$2000,Data!$K$2-2,FALSE))</f>
        <v>4209</v>
      </c>
      <c r="I101" t="str">
        <f>IF(R101="","",VLOOKUP($R101,Data!$C$4:$X$2000,Data!$L$2-2,FALSE))</f>
        <v>E.I. SERVICES</v>
      </c>
      <c r="J101" s="10">
        <f>IF(R101="","",VLOOKUP($R101,Data!$C$4:$X$2000,Data!$R$2-2,FALSE))</f>
        <v>105000</v>
      </c>
      <c r="K101" s="10">
        <f>IF(R101="","",VLOOKUP($R101,Data!$C$4:$X$2000,Data!$Q$2-2,FALSE)+VLOOKUP($R101,Data!$C$4:$X$2000,Data!$O$2-2,FALSE))</f>
        <v>61316.49</v>
      </c>
      <c r="L101" s="10">
        <f t="shared" si="2"/>
        <v>43683.51</v>
      </c>
      <c r="M101" s="6">
        <f t="shared" si="3"/>
        <v>0.58399999999999996</v>
      </c>
      <c r="R101">
        <f>IF((MAX($R$4:R100)+1)&gt;Data!$C$1,"",MAX($R$4:R100)+1)</f>
        <v>97</v>
      </c>
    </row>
    <row r="102" spans="1:18" x14ac:dyDescent="0.2">
      <c r="A102" s="11">
        <f>IF(L102="","",RANK(L102,$L$5:$L$500)+COUNTIF($L$3:L101,L102))</f>
        <v>26</v>
      </c>
      <c r="B102" t="str">
        <f>IF(R102="","",VLOOKUP($R102,Data!$C$4:$X$2000,Data!$E$2-2,FALSE))</f>
        <v>A</v>
      </c>
      <c r="C102" t="str">
        <f>IF(R102="","",VLOOKUP($R102,Data!$C$4:$X$2000,Data!$F$2-2,FALSE))</f>
        <v>GENERAL FUND</v>
      </c>
      <c r="D102" t="str">
        <f>IF(R102="","",VLOOKUP($R102,Data!$C$4:$X$2000,Data!$G$2-2,FALSE))</f>
        <v>4059</v>
      </c>
      <c r="E102" t="str">
        <f>IF(R102="","",VLOOKUP($R102,Data!$C$4:$X$2000,Data!$H$2-2,FALSE))</f>
        <v>EARLY INTERVENTION PROGRAM</v>
      </c>
      <c r="F102" t="str">
        <f>IF(R102="","",VLOOKUP($R102,Data!$C$4:$X$2000,Data!$I$2-2,FALSE))</f>
        <v>4000</v>
      </c>
      <c r="G102" t="str">
        <f>IF(R102="","",VLOOKUP($R102,Data!$C$4:$X$2000,Data!$J$2-2,FALSE))</f>
        <v>CONTRACTUAL EXPENSES</v>
      </c>
      <c r="H102" t="str">
        <f>IF(R102="","",VLOOKUP($R102,Data!$C$4:$X$2000,Data!$K$2-2,FALSE))</f>
        <v>4237</v>
      </c>
      <c r="I102" t="str">
        <f>IF(R102="","",VLOOKUP($R102,Data!$C$4:$X$2000,Data!$L$2-2,FALSE))</f>
        <v>TRANSPORTATION</v>
      </c>
      <c r="J102" s="10">
        <f>IF(R102="","",VLOOKUP($R102,Data!$C$4:$X$2000,Data!$R$2-2,FALSE))</f>
        <v>60000</v>
      </c>
      <c r="K102" s="10">
        <f>IF(R102="","",VLOOKUP($R102,Data!$C$4:$X$2000,Data!$Q$2-2,FALSE)+VLOOKUP($R102,Data!$C$4:$X$2000,Data!$O$2-2,FALSE))</f>
        <v>5810.34</v>
      </c>
      <c r="L102" s="10">
        <f t="shared" si="2"/>
        <v>54189.66</v>
      </c>
      <c r="M102" s="6">
        <f t="shared" si="3"/>
        <v>9.6799999999999997E-2</v>
      </c>
      <c r="R102">
        <f>IF((MAX($R$4:R101)+1)&gt;Data!$C$1,"",MAX($R$4:R101)+1)</f>
        <v>98</v>
      </c>
    </row>
    <row r="103" spans="1:18" x14ac:dyDescent="0.2">
      <c r="A103" s="11">
        <f>IF(L103="","",RANK(L103,$L$5:$L$500)+COUNTIF($L$3:L102,L103))</f>
        <v>125</v>
      </c>
      <c r="B103" t="str">
        <f>IF(R103="","",VLOOKUP($R103,Data!$C$4:$X$2000,Data!$E$2-2,FALSE))</f>
        <v>A</v>
      </c>
      <c r="C103" t="str">
        <f>IF(R103="","",VLOOKUP($R103,Data!$C$4:$X$2000,Data!$F$2-2,FALSE))</f>
        <v>GENERAL FUND</v>
      </c>
      <c r="D103" t="str">
        <f>IF(R103="","",VLOOKUP($R103,Data!$C$4:$X$2000,Data!$G$2-2,FALSE))</f>
        <v>4252</v>
      </c>
      <c r="E103" t="str">
        <f>IF(R103="","",VLOOKUP($R103,Data!$C$4:$X$2000,Data!$H$2-2,FALSE))</f>
        <v>CHEMICAL DEPENDENCY CLINIC</v>
      </c>
      <c r="F103" t="str">
        <f>IF(R103="","",VLOOKUP($R103,Data!$C$4:$X$2000,Data!$I$2-2,FALSE))</f>
        <v>1000</v>
      </c>
      <c r="G103" t="str">
        <f>IF(R103="","",VLOOKUP($R103,Data!$C$4:$X$2000,Data!$J$2-2,FALSE))</f>
        <v>PERSONAL SERVICES</v>
      </c>
      <c r="H103" t="str">
        <f>IF(R103="","",VLOOKUP($R103,Data!$C$4:$X$2000,Data!$K$2-2,FALSE))</f>
        <v>1013</v>
      </c>
      <c r="I103" t="str">
        <f>IF(R103="","",VLOOKUP($R103,Data!$C$4:$X$2000,Data!$L$2-2,FALSE))</f>
        <v>STAFF SOCIAL WRKR/CS  G19</v>
      </c>
      <c r="J103" s="10">
        <f>IF(R103="","",VLOOKUP($R103,Data!$C$4:$X$2000,Data!$R$2-2,FALSE))</f>
        <v>51890</v>
      </c>
      <c r="K103" s="10">
        <f>IF(R103="","",VLOOKUP($R103,Data!$C$4:$X$2000,Data!$Q$2-2,FALSE)+VLOOKUP($R103,Data!$C$4:$X$2000,Data!$O$2-2,FALSE))</f>
        <v>41483.379999999997</v>
      </c>
      <c r="L103" s="10">
        <f t="shared" si="2"/>
        <v>10406.620000000003</v>
      </c>
      <c r="M103" s="6">
        <f t="shared" si="3"/>
        <v>0.7994</v>
      </c>
      <c r="R103">
        <f>IF((MAX($R$4:R102)+1)&gt;Data!$C$1,"",MAX($R$4:R102)+1)</f>
        <v>99</v>
      </c>
    </row>
    <row r="104" spans="1:18" x14ac:dyDescent="0.2">
      <c r="A104" s="11">
        <f>IF(L104="","",RANK(L104,$L$5:$L$500)+COUNTIF($L$3:L103,L104))</f>
        <v>40</v>
      </c>
      <c r="B104" t="str">
        <f>IF(R104="","",VLOOKUP($R104,Data!$C$4:$X$2000,Data!$E$2-2,FALSE))</f>
        <v>A</v>
      </c>
      <c r="C104" t="str">
        <f>IF(R104="","",VLOOKUP($R104,Data!$C$4:$X$2000,Data!$F$2-2,FALSE))</f>
        <v>GENERAL FUND</v>
      </c>
      <c r="D104" t="str">
        <f>IF(R104="","",VLOOKUP($R104,Data!$C$4:$X$2000,Data!$G$2-2,FALSE))</f>
        <v>4252</v>
      </c>
      <c r="E104" t="str">
        <f>IF(R104="","",VLOOKUP($R104,Data!$C$4:$X$2000,Data!$H$2-2,FALSE))</f>
        <v>CHEMICAL DEPENDENCY CLINIC</v>
      </c>
      <c r="F104" t="str">
        <f>IF(R104="","",VLOOKUP($R104,Data!$C$4:$X$2000,Data!$I$2-2,FALSE))</f>
        <v>1000</v>
      </c>
      <c r="G104" t="str">
        <f>IF(R104="","",VLOOKUP($R104,Data!$C$4:$X$2000,Data!$J$2-2,FALSE))</f>
        <v>PERSONAL SERVICES</v>
      </c>
      <c r="H104" t="str">
        <f>IF(R104="","",VLOOKUP($R104,Data!$C$4:$X$2000,Data!$K$2-2,FALSE))</f>
        <v>1017</v>
      </c>
      <c r="I104" t="str">
        <f>IF(R104="","",VLOOKUP($R104,Data!$C$4:$X$2000,Data!$L$2-2,FALSE))</f>
        <v>CREDENTIALED CDC G-16</v>
      </c>
      <c r="J104" s="10">
        <f>IF(R104="","",VLOOKUP($R104,Data!$C$4:$X$2000,Data!$R$2-2,FALSE))</f>
        <v>44942</v>
      </c>
      <c r="K104" s="10">
        <f>IF(R104="","",VLOOKUP($R104,Data!$C$4:$X$2000,Data!$Q$2-2,FALSE)+VLOOKUP($R104,Data!$C$4:$X$2000,Data!$O$2-2,FALSE))</f>
        <v>3713.61</v>
      </c>
      <c r="L104" s="10">
        <f t="shared" si="2"/>
        <v>41228.39</v>
      </c>
      <c r="M104" s="6">
        <f t="shared" si="3"/>
        <v>8.2600000000000007E-2</v>
      </c>
      <c r="R104">
        <f>IF((MAX($R$4:R103)+1)&gt;Data!$C$1,"",MAX($R$4:R103)+1)</f>
        <v>100</v>
      </c>
    </row>
    <row r="105" spans="1:18" x14ac:dyDescent="0.2">
      <c r="A105" s="11">
        <f>IF(L105="","",RANK(L105,$L$5:$L$500)+COUNTIF($L$3:L104,L105))</f>
        <v>43</v>
      </c>
      <c r="B105" t="str">
        <f>IF(R105="","",VLOOKUP($R105,Data!$C$4:$X$2000,Data!$E$2-2,FALSE))</f>
        <v>A</v>
      </c>
      <c r="C105" t="str">
        <f>IF(R105="","",VLOOKUP($R105,Data!$C$4:$X$2000,Data!$F$2-2,FALSE))</f>
        <v>GENERAL FUND</v>
      </c>
      <c r="D105" t="str">
        <f>IF(R105="","",VLOOKUP($R105,Data!$C$4:$X$2000,Data!$G$2-2,FALSE))</f>
        <v>4252</v>
      </c>
      <c r="E105" t="str">
        <f>IF(R105="","",VLOOKUP($R105,Data!$C$4:$X$2000,Data!$H$2-2,FALSE))</f>
        <v>CHEMICAL DEPENDENCY CLINIC</v>
      </c>
      <c r="F105" t="str">
        <f>IF(R105="","",VLOOKUP($R105,Data!$C$4:$X$2000,Data!$I$2-2,FALSE))</f>
        <v>1000</v>
      </c>
      <c r="G105" t="str">
        <f>IF(R105="","",VLOOKUP($R105,Data!$C$4:$X$2000,Data!$J$2-2,FALSE))</f>
        <v>PERSONAL SERVICES</v>
      </c>
      <c r="H105" t="str">
        <f>IF(R105="","",VLOOKUP($R105,Data!$C$4:$X$2000,Data!$K$2-2,FALSE))</f>
        <v>1022</v>
      </c>
      <c r="I105" t="str">
        <f>IF(R105="","",VLOOKUP($R105,Data!$C$4:$X$2000,Data!$L$2-2,FALSE))</f>
        <v>ADMINISTRATIVE SUPP III G12</v>
      </c>
      <c r="J105" s="10">
        <f>IF(R105="","",VLOOKUP($R105,Data!$C$4:$X$2000,Data!$R$2-2,FALSE))</f>
        <v>42173</v>
      </c>
      <c r="K105" s="10">
        <f>IF(R105="","",VLOOKUP($R105,Data!$C$4:$X$2000,Data!$Q$2-2,FALSE)+VLOOKUP($R105,Data!$C$4:$X$2000,Data!$O$2-2,FALSE))</f>
        <v>4104.1899999999996</v>
      </c>
      <c r="L105" s="10">
        <f t="shared" si="2"/>
        <v>38068.81</v>
      </c>
      <c r="M105" s="6">
        <f t="shared" si="3"/>
        <v>9.7299999999999998E-2</v>
      </c>
      <c r="R105">
        <f>IF((MAX($R$4:R104)+1)&gt;Data!$C$1,"",MAX($R$4:R104)+1)</f>
        <v>101</v>
      </c>
    </row>
    <row r="106" spans="1:18" x14ac:dyDescent="0.2">
      <c r="A106" s="11">
        <f>IF(L106="","",RANK(L106,$L$5:$L$500)+COUNTIF($L$3:L105,L106))</f>
        <v>23</v>
      </c>
      <c r="B106" t="str">
        <f>IF(R106="","",VLOOKUP($R106,Data!$C$4:$X$2000,Data!$E$2-2,FALSE))</f>
        <v>A</v>
      </c>
      <c r="C106" t="str">
        <f>IF(R106="","",VLOOKUP($R106,Data!$C$4:$X$2000,Data!$F$2-2,FALSE))</f>
        <v>GENERAL FUND</v>
      </c>
      <c r="D106" t="str">
        <f>IF(R106="","",VLOOKUP($R106,Data!$C$4:$X$2000,Data!$G$2-2,FALSE))</f>
        <v>4310</v>
      </c>
      <c r="E106" t="str">
        <f>IF(R106="","",VLOOKUP($R106,Data!$C$4:$X$2000,Data!$H$2-2,FALSE))</f>
        <v>MENTAL HEALTH</v>
      </c>
      <c r="F106" t="str">
        <f>IF(R106="","",VLOOKUP($R106,Data!$C$4:$X$2000,Data!$I$2-2,FALSE))</f>
        <v>1000</v>
      </c>
      <c r="G106" t="str">
        <f>IF(R106="","",VLOOKUP($R106,Data!$C$4:$X$2000,Data!$J$2-2,FALSE))</f>
        <v>PERSONAL SERVICES</v>
      </c>
      <c r="H106" t="str">
        <f>IF(R106="","",VLOOKUP($R106,Data!$C$4:$X$2000,Data!$K$2-2,FALSE))</f>
        <v>1002</v>
      </c>
      <c r="I106" t="str">
        <f>IF(R106="","",VLOOKUP($R106,Data!$C$4:$X$2000,Data!$L$2-2,FALSE))</f>
        <v>DEPUTY DIRECTOR</v>
      </c>
      <c r="J106" s="10">
        <f>IF(R106="","",VLOOKUP($R106,Data!$C$4:$X$2000,Data!$R$2-2,FALSE))</f>
        <v>64909</v>
      </c>
      <c r="K106" s="10">
        <f>IF(R106="","",VLOOKUP($R106,Data!$C$4:$X$2000,Data!$Q$2-2,FALSE)+VLOOKUP($R106,Data!$C$4:$X$2000,Data!$O$2-2,FALSE))</f>
        <v>0</v>
      </c>
      <c r="L106" s="10">
        <f t="shared" si="2"/>
        <v>64909</v>
      </c>
      <c r="M106" s="6">
        <f t="shared" si="3"/>
        <v>0</v>
      </c>
      <c r="R106">
        <f>IF((MAX($R$4:R105)+1)&gt;Data!$C$1,"",MAX($R$4:R105)+1)</f>
        <v>102</v>
      </c>
    </row>
    <row r="107" spans="1:18" x14ac:dyDescent="0.2">
      <c r="A107" s="11">
        <f>IF(L107="","",RANK(L107,$L$5:$L$500)+COUNTIF($L$3:L106,L107))</f>
        <v>109</v>
      </c>
      <c r="B107" t="str">
        <f>IF(R107="","",VLOOKUP($R107,Data!$C$4:$X$2000,Data!$E$2-2,FALSE))</f>
        <v>A</v>
      </c>
      <c r="C107" t="str">
        <f>IF(R107="","",VLOOKUP($R107,Data!$C$4:$X$2000,Data!$F$2-2,FALSE))</f>
        <v>GENERAL FUND</v>
      </c>
      <c r="D107" t="str">
        <f>IF(R107="","",VLOOKUP($R107,Data!$C$4:$X$2000,Data!$G$2-2,FALSE))</f>
        <v>4310</v>
      </c>
      <c r="E107" t="str">
        <f>IF(R107="","",VLOOKUP($R107,Data!$C$4:$X$2000,Data!$H$2-2,FALSE))</f>
        <v>MENTAL HEALTH</v>
      </c>
      <c r="F107" t="str">
        <f>IF(R107="","",VLOOKUP($R107,Data!$C$4:$X$2000,Data!$I$2-2,FALSE))</f>
        <v>1000</v>
      </c>
      <c r="G107" t="str">
        <f>IF(R107="","",VLOOKUP($R107,Data!$C$4:$X$2000,Data!$J$2-2,FALSE))</f>
        <v>PERSONAL SERVICES</v>
      </c>
      <c r="H107" t="str">
        <f>IF(R107="","",VLOOKUP($R107,Data!$C$4:$X$2000,Data!$K$2-2,FALSE))</f>
        <v>1005</v>
      </c>
      <c r="I107" t="str">
        <f>IF(R107="","",VLOOKUP($R107,Data!$C$4:$X$2000,Data!$L$2-2,FALSE))</f>
        <v>ADVOCACY CARE MANAGER G15</v>
      </c>
      <c r="J107" s="10">
        <f>IF(R107="","",VLOOKUP($R107,Data!$C$4:$X$2000,Data!$R$2-2,FALSE))</f>
        <v>43133</v>
      </c>
      <c r="K107" s="10">
        <f>IF(R107="","",VLOOKUP($R107,Data!$C$4:$X$2000,Data!$Q$2-2,FALSE)+VLOOKUP($R107,Data!$C$4:$X$2000,Data!$O$2-2,FALSE))</f>
        <v>31378.26</v>
      </c>
      <c r="L107" s="10">
        <f t="shared" si="2"/>
        <v>11754.740000000002</v>
      </c>
      <c r="M107" s="6">
        <f t="shared" si="3"/>
        <v>0.72750000000000004</v>
      </c>
      <c r="R107">
        <f>IF((MAX($R$4:R106)+1)&gt;Data!$C$1,"",MAX($R$4:R106)+1)</f>
        <v>103</v>
      </c>
    </row>
    <row r="108" spans="1:18" x14ac:dyDescent="0.2">
      <c r="A108" s="11">
        <f>IF(L108="","",RANK(L108,$L$5:$L$500)+COUNTIF($L$3:L107,L108))</f>
        <v>122</v>
      </c>
      <c r="B108" t="str">
        <f>IF(R108="","",VLOOKUP($R108,Data!$C$4:$X$2000,Data!$E$2-2,FALSE))</f>
        <v>A</v>
      </c>
      <c r="C108" t="str">
        <f>IF(R108="","",VLOOKUP($R108,Data!$C$4:$X$2000,Data!$F$2-2,FALSE))</f>
        <v>GENERAL FUND</v>
      </c>
      <c r="D108" t="str">
        <f>IF(R108="","",VLOOKUP($R108,Data!$C$4:$X$2000,Data!$G$2-2,FALSE))</f>
        <v>4310</v>
      </c>
      <c r="E108" t="str">
        <f>IF(R108="","",VLOOKUP($R108,Data!$C$4:$X$2000,Data!$H$2-2,FALSE))</f>
        <v>MENTAL HEALTH</v>
      </c>
      <c r="F108" t="str">
        <f>IF(R108="","",VLOOKUP($R108,Data!$C$4:$X$2000,Data!$I$2-2,FALSE))</f>
        <v>1000</v>
      </c>
      <c r="G108" t="str">
        <f>IF(R108="","",VLOOKUP($R108,Data!$C$4:$X$2000,Data!$J$2-2,FALSE))</f>
        <v>PERSONAL SERVICES</v>
      </c>
      <c r="H108" t="str">
        <f>IF(R108="","",VLOOKUP($R108,Data!$C$4:$X$2000,Data!$K$2-2,FALSE))</f>
        <v>1007</v>
      </c>
      <c r="I108" t="str">
        <f>IF(R108="","",VLOOKUP($R108,Data!$C$4:$X$2000,Data!$L$2-2,FALSE))</f>
        <v>STAFF SOCIAL WRKR/CS  G19</v>
      </c>
      <c r="J108" s="10">
        <f>IF(R108="","",VLOOKUP($R108,Data!$C$4:$X$2000,Data!$R$2-2,FALSE))</f>
        <v>70239</v>
      </c>
      <c r="K108" s="10">
        <f>IF(R108="","",VLOOKUP($R108,Data!$C$4:$X$2000,Data!$Q$2-2,FALSE)+VLOOKUP($R108,Data!$C$4:$X$2000,Data!$O$2-2,FALSE))</f>
        <v>59522.01</v>
      </c>
      <c r="L108" s="10">
        <f t="shared" si="2"/>
        <v>10716.989999999998</v>
      </c>
      <c r="M108" s="6">
        <f t="shared" si="3"/>
        <v>0.84740000000000004</v>
      </c>
      <c r="R108">
        <f>IF((MAX($R$4:R107)+1)&gt;Data!$C$1,"",MAX($R$4:R107)+1)</f>
        <v>104</v>
      </c>
    </row>
    <row r="109" spans="1:18" x14ac:dyDescent="0.2">
      <c r="A109" s="11">
        <f>IF(L109="","",RANK(L109,$L$5:$L$500)+COUNTIF($L$3:L108,L109))</f>
        <v>117</v>
      </c>
      <c r="B109" t="str">
        <f>IF(R109="","",VLOOKUP($R109,Data!$C$4:$X$2000,Data!$E$2-2,FALSE))</f>
        <v>A</v>
      </c>
      <c r="C109" t="str">
        <f>IF(R109="","",VLOOKUP($R109,Data!$C$4:$X$2000,Data!$F$2-2,FALSE))</f>
        <v>GENERAL FUND</v>
      </c>
      <c r="D109" t="str">
        <f>IF(R109="","",VLOOKUP($R109,Data!$C$4:$X$2000,Data!$G$2-2,FALSE))</f>
        <v>4310</v>
      </c>
      <c r="E109" t="str">
        <f>IF(R109="","",VLOOKUP($R109,Data!$C$4:$X$2000,Data!$H$2-2,FALSE))</f>
        <v>MENTAL HEALTH</v>
      </c>
      <c r="F109" t="str">
        <f>IF(R109="","",VLOOKUP($R109,Data!$C$4:$X$2000,Data!$I$2-2,FALSE))</f>
        <v>1000</v>
      </c>
      <c r="G109" t="str">
        <f>IF(R109="","",VLOOKUP($R109,Data!$C$4:$X$2000,Data!$J$2-2,FALSE))</f>
        <v>PERSONAL SERVICES</v>
      </c>
      <c r="H109" t="str">
        <f>IF(R109="","",VLOOKUP($R109,Data!$C$4:$X$2000,Data!$K$2-2,FALSE))</f>
        <v>1026</v>
      </c>
      <c r="I109" t="str">
        <f>IF(R109="","",VLOOKUP($R109,Data!$C$4:$X$2000,Data!$L$2-2,FALSE))</f>
        <v>STAFF SOCIAL WRKR/CS  G19</v>
      </c>
      <c r="J109" s="10">
        <f>IF(R109="","",VLOOKUP($R109,Data!$C$4:$X$2000,Data!$R$2-2,FALSE))</f>
        <v>63925</v>
      </c>
      <c r="K109" s="10">
        <f>IF(R109="","",VLOOKUP($R109,Data!$C$4:$X$2000,Data!$Q$2-2,FALSE)+VLOOKUP($R109,Data!$C$4:$X$2000,Data!$O$2-2,FALSE))</f>
        <v>52815.39</v>
      </c>
      <c r="L109" s="10">
        <f t="shared" si="2"/>
        <v>11109.61</v>
      </c>
      <c r="M109" s="6">
        <f t="shared" si="3"/>
        <v>0.82620000000000005</v>
      </c>
      <c r="R109">
        <f>IF((MAX($R$4:R108)+1)&gt;Data!$C$1,"",MAX($R$4:R108)+1)</f>
        <v>105</v>
      </c>
    </row>
    <row r="110" spans="1:18" x14ac:dyDescent="0.2">
      <c r="A110" s="11">
        <f>IF(L110="","",RANK(L110,$L$5:$L$500)+COUNTIF($L$3:L109,L110))</f>
        <v>87</v>
      </c>
      <c r="B110" t="str">
        <f>IF(R110="","",VLOOKUP($R110,Data!$C$4:$X$2000,Data!$E$2-2,FALSE))</f>
        <v>A</v>
      </c>
      <c r="C110" t="str">
        <f>IF(R110="","",VLOOKUP($R110,Data!$C$4:$X$2000,Data!$F$2-2,FALSE))</f>
        <v>GENERAL FUND</v>
      </c>
      <c r="D110" t="str">
        <f>IF(R110="","",VLOOKUP($R110,Data!$C$4:$X$2000,Data!$G$2-2,FALSE))</f>
        <v>4310</v>
      </c>
      <c r="E110" t="str">
        <f>IF(R110="","",VLOOKUP($R110,Data!$C$4:$X$2000,Data!$H$2-2,FALSE))</f>
        <v>MENTAL HEALTH</v>
      </c>
      <c r="F110" t="str">
        <f>IF(R110="","",VLOOKUP($R110,Data!$C$4:$X$2000,Data!$I$2-2,FALSE))</f>
        <v>1000</v>
      </c>
      <c r="G110" t="str">
        <f>IF(R110="","",VLOOKUP($R110,Data!$C$4:$X$2000,Data!$J$2-2,FALSE))</f>
        <v>PERSONAL SERVICES</v>
      </c>
      <c r="H110" t="str">
        <f>IF(R110="","",VLOOKUP($R110,Data!$C$4:$X$2000,Data!$K$2-2,FALSE))</f>
        <v>1027</v>
      </c>
      <c r="I110" t="str">
        <f>IF(R110="","",VLOOKUP($R110,Data!$C$4:$X$2000,Data!$L$2-2,FALSE))</f>
        <v>PRIN ACCT CLERK TYP  G10</v>
      </c>
      <c r="J110" s="10">
        <f>IF(R110="","",VLOOKUP($R110,Data!$C$4:$X$2000,Data!$R$2-2,FALSE))</f>
        <v>33227</v>
      </c>
      <c r="K110" s="10">
        <f>IF(R110="","",VLOOKUP($R110,Data!$C$4:$X$2000,Data!$Q$2-2,FALSE)+VLOOKUP($R110,Data!$C$4:$X$2000,Data!$O$2-2,FALSE))</f>
        <v>18008.97</v>
      </c>
      <c r="L110" s="10">
        <f t="shared" si="2"/>
        <v>15218.029999999999</v>
      </c>
      <c r="M110" s="6">
        <f t="shared" si="3"/>
        <v>0.54200000000000004</v>
      </c>
      <c r="R110">
        <f>IF((MAX($R$4:R109)+1)&gt;Data!$C$1,"",MAX($R$4:R109)+1)</f>
        <v>106</v>
      </c>
    </row>
    <row r="111" spans="1:18" x14ac:dyDescent="0.2">
      <c r="A111" s="11">
        <f>IF(L111="","",RANK(L111,$L$5:$L$500)+COUNTIF($L$3:L110,L111))</f>
        <v>119</v>
      </c>
      <c r="B111" t="str">
        <f>IF(R111="","",VLOOKUP($R111,Data!$C$4:$X$2000,Data!$E$2-2,FALSE))</f>
        <v>A</v>
      </c>
      <c r="C111" t="str">
        <f>IF(R111="","",VLOOKUP($R111,Data!$C$4:$X$2000,Data!$F$2-2,FALSE))</f>
        <v>GENERAL FUND</v>
      </c>
      <c r="D111" t="str">
        <f>IF(R111="","",VLOOKUP($R111,Data!$C$4:$X$2000,Data!$G$2-2,FALSE))</f>
        <v>4310</v>
      </c>
      <c r="E111" t="str">
        <f>IF(R111="","",VLOOKUP($R111,Data!$C$4:$X$2000,Data!$H$2-2,FALSE))</f>
        <v>MENTAL HEALTH</v>
      </c>
      <c r="F111" t="str">
        <f>IF(R111="","",VLOOKUP($R111,Data!$C$4:$X$2000,Data!$I$2-2,FALSE))</f>
        <v>1000</v>
      </c>
      <c r="G111" t="str">
        <f>IF(R111="","",VLOOKUP($R111,Data!$C$4:$X$2000,Data!$J$2-2,FALSE))</f>
        <v>PERSONAL SERVICES</v>
      </c>
      <c r="H111" t="str">
        <f>IF(R111="","",VLOOKUP($R111,Data!$C$4:$X$2000,Data!$K$2-2,FALSE))</f>
        <v>1034</v>
      </c>
      <c r="I111" t="str">
        <f>IF(R111="","",VLOOKUP($R111,Data!$C$4:$X$2000,Data!$L$2-2,FALSE))</f>
        <v>ADMINISTRATIVE SUPPORT I G08</v>
      </c>
      <c r="J111" s="10">
        <f>IF(R111="","",VLOOKUP($R111,Data!$C$4:$X$2000,Data!$R$2-2,FALSE))</f>
        <v>35817</v>
      </c>
      <c r="K111" s="10">
        <f>IF(R111="","",VLOOKUP($R111,Data!$C$4:$X$2000,Data!$Q$2-2,FALSE)+VLOOKUP($R111,Data!$C$4:$X$2000,Data!$O$2-2,FALSE))</f>
        <v>24924.45</v>
      </c>
      <c r="L111" s="10">
        <f t="shared" si="2"/>
        <v>10892.55</v>
      </c>
      <c r="M111" s="6">
        <f t="shared" si="3"/>
        <v>0.69589999999999996</v>
      </c>
      <c r="R111">
        <f>IF((MAX($R$4:R110)+1)&gt;Data!$C$1,"",MAX($R$4:R110)+1)</f>
        <v>107</v>
      </c>
    </row>
    <row r="112" spans="1:18" x14ac:dyDescent="0.2">
      <c r="A112" s="11">
        <f>IF(L112="","",RANK(L112,$L$5:$L$500)+COUNTIF($L$3:L111,L112))</f>
        <v>35</v>
      </c>
      <c r="B112" t="str">
        <f>IF(R112="","",VLOOKUP($R112,Data!$C$4:$X$2000,Data!$E$2-2,FALSE))</f>
        <v>A</v>
      </c>
      <c r="C112" t="str">
        <f>IF(R112="","",VLOOKUP($R112,Data!$C$4:$X$2000,Data!$F$2-2,FALSE))</f>
        <v>GENERAL FUND</v>
      </c>
      <c r="D112" t="str">
        <f>IF(R112="","",VLOOKUP($R112,Data!$C$4:$X$2000,Data!$G$2-2,FALSE))</f>
        <v>4310</v>
      </c>
      <c r="E112" t="str">
        <f>IF(R112="","",VLOOKUP($R112,Data!$C$4:$X$2000,Data!$H$2-2,FALSE))</f>
        <v>MENTAL HEALTH</v>
      </c>
      <c r="F112" t="str">
        <f>IF(R112="","",VLOOKUP($R112,Data!$C$4:$X$2000,Data!$I$2-2,FALSE))</f>
        <v>1000</v>
      </c>
      <c r="G112" t="str">
        <f>IF(R112="","",VLOOKUP($R112,Data!$C$4:$X$2000,Data!$J$2-2,FALSE))</f>
        <v>PERSONAL SERVICES</v>
      </c>
      <c r="H112" t="str">
        <f>IF(R112="","",VLOOKUP($R112,Data!$C$4:$X$2000,Data!$K$2-2,FALSE))</f>
        <v>1038</v>
      </c>
      <c r="I112" t="str">
        <f>IF(R112="","",VLOOKUP($R112,Data!$C$4:$X$2000,Data!$L$2-2,FALSE))</f>
        <v>QUALITY ASSURANCE COORD G18</v>
      </c>
      <c r="J112" s="10">
        <f>IF(R112="","",VLOOKUP($R112,Data!$C$4:$X$2000,Data!$R$2-2,FALSE))</f>
        <v>46242</v>
      </c>
      <c r="K112" s="10">
        <f>IF(R112="","",VLOOKUP($R112,Data!$C$4:$X$2000,Data!$Q$2-2,FALSE)+VLOOKUP($R112,Data!$C$4:$X$2000,Data!$O$2-2,FALSE))</f>
        <v>2813.51</v>
      </c>
      <c r="L112" s="10">
        <f t="shared" si="2"/>
        <v>43428.49</v>
      </c>
      <c r="M112" s="6">
        <f t="shared" si="3"/>
        <v>6.08E-2</v>
      </c>
      <c r="R112">
        <f>IF((MAX($R$4:R111)+1)&gt;Data!$C$1,"",MAX($R$4:R111)+1)</f>
        <v>108</v>
      </c>
    </row>
    <row r="113" spans="1:18" x14ac:dyDescent="0.2">
      <c r="A113" s="11">
        <f>IF(L113="","",RANK(L113,$L$5:$L$500)+COUNTIF($L$3:L112,L113))</f>
        <v>146</v>
      </c>
      <c r="B113" t="str">
        <f>IF(R113="","",VLOOKUP($R113,Data!$C$4:$X$2000,Data!$E$2-2,FALSE))</f>
        <v>A</v>
      </c>
      <c r="C113" t="str">
        <f>IF(R113="","",VLOOKUP($R113,Data!$C$4:$X$2000,Data!$F$2-2,FALSE))</f>
        <v>GENERAL FUND</v>
      </c>
      <c r="D113" t="str">
        <f>IF(R113="","",VLOOKUP($R113,Data!$C$4:$X$2000,Data!$G$2-2,FALSE))</f>
        <v>4310</v>
      </c>
      <c r="E113" t="str">
        <f>IF(R113="","",VLOOKUP($R113,Data!$C$4:$X$2000,Data!$H$2-2,FALSE))</f>
        <v>MENTAL HEALTH</v>
      </c>
      <c r="F113" t="str">
        <f>IF(R113="","",VLOOKUP($R113,Data!$C$4:$X$2000,Data!$I$2-2,FALSE))</f>
        <v>1000</v>
      </c>
      <c r="G113" t="str">
        <f>IF(R113="","",VLOOKUP($R113,Data!$C$4:$X$2000,Data!$J$2-2,FALSE))</f>
        <v>PERSONAL SERVICES</v>
      </c>
      <c r="H113" t="str">
        <f>IF(R113="","",VLOOKUP($R113,Data!$C$4:$X$2000,Data!$K$2-2,FALSE))</f>
        <v>1040</v>
      </c>
      <c r="I113" t="str">
        <f>IF(R113="","",VLOOKUP($R113,Data!$C$4:$X$2000,Data!$L$2-2,FALSE))</f>
        <v>ADMIN SUPPORT II G10</v>
      </c>
      <c r="J113" s="10">
        <f>IF(R113="","",VLOOKUP($R113,Data!$C$4:$X$2000,Data!$R$2-2,FALSE))</f>
        <v>0</v>
      </c>
      <c r="K113" s="10">
        <f>IF(R113="","",VLOOKUP($R113,Data!$C$4:$X$2000,Data!$Q$2-2,FALSE)+VLOOKUP($R113,Data!$C$4:$X$2000,Data!$O$2-2,FALSE))</f>
        <v>12632.26</v>
      </c>
      <c r="L113" s="10">
        <f t="shared" si="2"/>
        <v>-12632.26</v>
      </c>
      <c r="M113" s="6">
        <f t="shared" si="3"/>
        <v>0</v>
      </c>
      <c r="R113">
        <f>IF((MAX($R$4:R112)+1)&gt;Data!$C$1,"",MAX($R$4:R112)+1)</f>
        <v>109</v>
      </c>
    </row>
    <row r="114" spans="1:18" x14ac:dyDescent="0.2">
      <c r="A114" s="11">
        <f>IF(L114="","",RANK(L114,$L$5:$L$500)+COUNTIF($L$3:L113,L114))</f>
        <v>190</v>
      </c>
      <c r="B114" t="str">
        <f>IF(R114="","",VLOOKUP($R114,Data!$C$4:$X$2000,Data!$E$2-2,FALSE))</f>
        <v>A</v>
      </c>
      <c r="C114" t="str">
        <f>IF(R114="","",VLOOKUP($R114,Data!$C$4:$X$2000,Data!$F$2-2,FALSE))</f>
        <v>GENERAL FUND</v>
      </c>
      <c r="D114" t="str">
        <f>IF(R114="","",VLOOKUP($R114,Data!$C$4:$X$2000,Data!$G$2-2,FALSE))</f>
        <v>4310</v>
      </c>
      <c r="E114" t="str">
        <f>IF(R114="","",VLOOKUP($R114,Data!$C$4:$X$2000,Data!$H$2-2,FALSE))</f>
        <v>MENTAL HEALTH</v>
      </c>
      <c r="F114" t="str">
        <f>IF(R114="","",VLOOKUP($R114,Data!$C$4:$X$2000,Data!$I$2-2,FALSE))</f>
        <v>2000</v>
      </c>
      <c r="G114" t="str">
        <f>IF(R114="","",VLOOKUP($R114,Data!$C$4:$X$2000,Data!$J$2-2,FALSE))</f>
        <v>EQUIPMENT</v>
      </c>
      <c r="H114" t="str">
        <f>IF(R114="","",VLOOKUP($R114,Data!$C$4:$X$2000,Data!$K$2-2,FALSE))</f>
        <v>2224</v>
      </c>
      <c r="I114" t="str">
        <f>IF(R114="","",VLOOKUP($R114,Data!$C$4:$X$2000,Data!$L$2-2,FALSE))</f>
        <v>COMPUTER EQUIPMENT</v>
      </c>
      <c r="J114" s="10">
        <f>IF(R114="","",VLOOKUP($R114,Data!$C$4:$X$2000,Data!$R$2-2,FALSE))</f>
        <v>5000</v>
      </c>
      <c r="K114" s="10">
        <f>IF(R114="","",VLOOKUP($R114,Data!$C$4:$X$2000,Data!$Q$2-2,FALSE)+VLOOKUP($R114,Data!$C$4:$X$2000,Data!$O$2-2,FALSE))</f>
        <v>66003.12</v>
      </c>
      <c r="L114" s="10">
        <f t="shared" si="2"/>
        <v>-61003.119999999995</v>
      </c>
      <c r="M114" s="6">
        <f t="shared" si="3"/>
        <v>13.2006</v>
      </c>
      <c r="R114">
        <f>IF((MAX($R$4:R113)+1)&gt;Data!$C$1,"",MAX($R$4:R113)+1)</f>
        <v>110</v>
      </c>
    </row>
    <row r="115" spans="1:18" x14ac:dyDescent="0.2">
      <c r="A115" s="11">
        <f>IF(L115="","",RANK(L115,$L$5:$L$500)+COUNTIF($L$3:L114,L115))</f>
        <v>171</v>
      </c>
      <c r="B115" t="str">
        <f>IF(R115="","",VLOOKUP($R115,Data!$C$4:$X$2000,Data!$E$2-2,FALSE))</f>
        <v>A</v>
      </c>
      <c r="C115" t="str">
        <f>IF(R115="","",VLOOKUP($R115,Data!$C$4:$X$2000,Data!$F$2-2,FALSE))</f>
        <v>GENERAL FUND</v>
      </c>
      <c r="D115" t="str">
        <f>IF(R115="","",VLOOKUP($R115,Data!$C$4:$X$2000,Data!$G$2-2,FALSE))</f>
        <v>4310</v>
      </c>
      <c r="E115" t="str">
        <f>IF(R115="","",VLOOKUP($R115,Data!$C$4:$X$2000,Data!$H$2-2,FALSE))</f>
        <v>MENTAL HEALTH</v>
      </c>
      <c r="F115" t="str">
        <f>IF(R115="","",VLOOKUP($R115,Data!$C$4:$X$2000,Data!$I$2-2,FALSE))</f>
        <v>2000</v>
      </c>
      <c r="G115" t="str">
        <f>IF(R115="","",VLOOKUP($R115,Data!$C$4:$X$2000,Data!$J$2-2,FALSE))</f>
        <v>EQUIPMENT</v>
      </c>
      <c r="H115" t="str">
        <f>IF(R115="","",VLOOKUP($R115,Data!$C$4:$X$2000,Data!$K$2-2,FALSE))</f>
        <v>2401</v>
      </c>
      <c r="I115" t="str">
        <f>IF(R115="","",VLOOKUP($R115,Data!$C$4:$X$2000,Data!$L$2-2,FALSE))</f>
        <v>VEHICLES</v>
      </c>
      <c r="J115" s="10">
        <f>IF(R115="","",VLOOKUP($R115,Data!$C$4:$X$2000,Data!$R$2-2,FALSE))</f>
        <v>0</v>
      </c>
      <c r="K115" s="10">
        <f>IF(R115="","",VLOOKUP($R115,Data!$C$4:$X$2000,Data!$Q$2-2,FALSE)+VLOOKUP($R115,Data!$C$4:$X$2000,Data!$O$2-2,FALSE))</f>
        <v>23522</v>
      </c>
      <c r="L115" s="10">
        <f t="shared" si="2"/>
        <v>-23522</v>
      </c>
      <c r="M115" s="6">
        <f t="shared" si="3"/>
        <v>0</v>
      </c>
      <c r="R115">
        <f>IF((MAX($R$4:R114)+1)&gt;Data!$C$1,"",MAX($R$4:R114)+1)</f>
        <v>111</v>
      </c>
    </row>
    <row r="116" spans="1:18" x14ac:dyDescent="0.2">
      <c r="A116" s="11">
        <f>IF(L116="","",RANK(L116,$L$5:$L$500)+COUNTIF($L$3:L115,L116))</f>
        <v>95</v>
      </c>
      <c r="B116" t="str">
        <f>IF(R116="","",VLOOKUP($R116,Data!$C$4:$X$2000,Data!$E$2-2,FALSE))</f>
        <v>A</v>
      </c>
      <c r="C116" t="str">
        <f>IF(R116="","",VLOOKUP($R116,Data!$C$4:$X$2000,Data!$F$2-2,FALSE))</f>
        <v>GENERAL FUND</v>
      </c>
      <c r="D116" t="str">
        <f>IF(R116="","",VLOOKUP($R116,Data!$C$4:$X$2000,Data!$G$2-2,FALSE))</f>
        <v>4310</v>
      </c>
      <c r="E116" t="str">
        <f>IF(R116="","",VLOOKUP($R116,Data!$C$4:$X$2000,Data!$H$2-2,FALSE))</f>
        <v>MENTAL HEALTH</v>
      </c>
      <c r="F116" t="str">
        <f>IF(R116="","",VLOOKUP($R116,Data!$C$4:$X$2000,Data!$I$2-2,FALSE))</f>
        <v>4000</v>
      </c>
      <c r="G116" t="str">
        <f>IF(R116="","",VLOOKUP($R116,Data!$C$4:$X$2000,Data!$J$2-2,FALSE))</f>
        <v>CONTRACTUAL EXPENSES</v>
      </c>
      <c r="H116" t="str">
        <f>IF(R116="","",VLOOKUP($R116,Data!$C$4:$X$2000,Data!$K$2-2,FALSE))</f>
        <v>4211</v>
      </c>
      <c r="I116" t="str">
        <f>IF(R116="","",VLOOKUP($R116,Data!$C$4:$X$2000,Data!$L$2-2,FALSE))</f>
        <v>CHILD PSYCHIATRIST</v>
      </c>
      <c r="J116" s="10">
        <f>IF(R116="","",VLOOKUP($R116,Data!$C$4:$X$2000,Data!$R$2-2,FALSE))</f>
        <v>54000</v>
      </c>
      <c r="K116" s="10">
        <f>IF(R116="","",VLOOKUP($R116,Data!$C$4:$X$2000,Data!$Q$2-2,FALSE)+VLOOKUP($R116,Data!$C$4:$X$2000,Data!$O$2-2,FALSE))</f>
        <v>40117.5</v>
      </c>
      <c r="L116" s="10">
        <f t="shared" si="2"/>
        <v>13882.5</v>
      </c>
      <c r="M116" s="6">
        <f t="shared" si="3"/>
        <v>0.7429</v>
      </c>
      <c r="R116">
        <f>IF((MAX($R$4:R115)+1)&gt;Data!$C$1,"",MAX($R$4:R115)+1)</f>
        <v>112</v>
      </c>
    </row>
    <row r="117" spans="1:18" x14ac:dyDescent="0.2">
      <c r="A117" s="11">
        <f>IF(L117="","",RANK(L117,$L$5:$L$500)+COUNTIF($L$3:L116,L117))</f>
        <v>199</v>
      </c>
      <c r="B117" t="str">
        <f>IF(R117="","",VLOOKUP($R117,Data!$C$4:$X$2000,Data!$E$2-2,FALSE))</f>
        <v>A</v>
      </c>
      <c r="C117" t="str">
        <f>IF(R117="","",VLOOKUP($R117,Data!$C$4:$X$2000,Data!$F$2-2,FALSE))</f>
        <v>GENERAL FUND</v>
      </c>
      <c r="D117" t="str">
        <f>IF(R117="","",VLOOKUP($R117,Data!$C$4:$X$2000,Data!$G$2-2,FALSE))</f>
        <v>4310</v>
      </c>
      <c r="E117" t="str">
        <f>IF(R117="","",VLOOKUP($R117,Data!$C$4:$X$2000,Data!$H$2-2,FALSE))</f>
        <v>MENTAL HEALTH</v>
      </c>
      <c r="F117" t="str">
        <f>IF(R117="","",VLOOKUP($R117,Data!$C$4:$X$2000,Data!$I$2-2,FALSE))</f>
        <v>4000</v>
      </c>
      <c r="G117" t="str">
        <f>IF(R117="","",VLOOKUP($R117,Data!$C$4:$X$2000,Data!$J$2-2,FALSE))</f>
        <v>CONTRACTUAL EXPENSES</v>
      </c>
      <c r="H117" t="str">
        <f>IF(R117="","",VLOOKUP($R117,Data!$C$4:$X$2000,Data!$K$2-2,FALSE))</f>
        <v>4224</v>
      </c>
      <c r="I117" t="str">
        <f>IF(R117="","",VLOOKUP($R117,Data!$C$4:$X$2000,Data!$L$2-2,FALSE))</f>
        <v>CLINIC EXPENSE</v>
      </c>
      <c r="J117" s="10">
        <f>IF(R117="","",VLOOKUP($R117,Data!$C$4:$X$2000,Data!$R$2-2,FALSE))</f>
        <v>35000</v>
      </c>
      <c r="K117" s="10">
        <f>IF(R117="","",VLOOKUP($R117,Data!$C$4:$X$2000,Data!$Q$2-2,FALSE)+VLOOKUP($R117,Data!$C$4:$X$2000,Data!$O$2-2,FALSE))</f>
        <v>323995.62</v>
      </c>
      <c r="L117" s="10">
        <f t="shared" si="2"/>
        <v>-288995.62</v>
      </c>
      <c r="M117" s="6">
        <f t="shared" si="3"/>
        <v>9.2569999999999997</v>
      </c>
      <c r="R117">
        <f>IF((MAX($R$4:R116)+1)&gt;Data!$C$1,"",MAX($R$4:R116)+1)</f>
        <v>113</v>
      </c>
    </row>
    <row r="118" spans="1:18" x14ac:dyDescent="0.2">
      <c r="A118" s="11">
        <f>IF(L118="","",RANK(L118,$L$5:$L$500)+COUNTIF($L$3:L117,L118))</f>
        <v>62</v>
      </c>
      <c r="B118" t="str">
        <f>IF(R118="","",VLOOKUP($R118,Data!$C$4:$X$2000,Data!$E$2-2,FALSE))</f>
        <v>A</v>
      </c>
      <c r="C118" t="str">
        <f>IF(R118="","",VLOOKUP($R118,Data!$C$4:$X$2000,Data!$F$2-2,FALSE))</f>
        <v>GENERAL FUND</v>
      </c>
      <c r="D118" t="str">
        <f>IF(R118="","",VLOOKUP($R118,Data!$C$4:$X$2000,Data!$G$2-2,FALSE))</f>
        <v>4310</v>
      </c>
      <c r="E118" t="str">
        <f>IF(R118="","",VLOOKUP($R118,Data!$C$4:$X$2000,Data!$H$2-2,FALSE))</f>
        <v>MENTAL HEALTH</v>
      </c>
      <c r="F118" t="str">
        <f>IF(R118="","",VLOOKUP($R118,Data!$C$4:$X$2000,Data!$I$2-2,FALSE))</f>
        <v>4000</v>
      </c>
      <c r="G118" t="str">
        <f>IF(R118="","",VLOOKUP($R118,Data!$C$4:$X$2000,Data!$J$2-2,FALSE))</f>
        <v>CONTRACTUAL EXPENSES</v>
      </c>
      <c r="H118" t="str">
        <f>IF(R118="","",VLOOKUP($R118,Data!$C$4:$X$2000,Data!$K$2-2,FALSE))</f>
        <v>4625</v>
      </c>
      <c r="I118" t="str">
        <f>IF(R118="","",VLOOKUP($R118,Data!$C$4:$X$2000,Data!$L$2-2,FALSE))</f>
        <v>CLINICIAN CONTRACT</v>
      </c>
      <c r="J118" s="10">
        <f>IF(R118="","",VLOOKUP($R118,Data!$C$4:$X$2000,Data!$R$2-2,FALSE))</f>
        <v>28000</v>
      </c>
      <c r="K118" s="10">
        <f>IF(R118="","",VLOOKUP($R118,Data!$C$4:$X$2000,Data!$Q$2-2,FALSE)+VLOOKUP($R118,Data!$C$4:$X$2000,Data!$O$2-2,FALSE))</f>
        <v>6540</v>
      </c>
      <c r="L118" s="10">
        <f t="shared" si="2"/>
        <v>21460</v>
      </c>
      <c r="M118" s="6">
        <f t="shared" si="3"/>
        <v>0.2336</v>
      </c>
      <c r="R118">
        <f>IF((MAX($R$4:R117)+1)&gt;Data!$C$1,"",MAX($R$4:R117)+1)</f>
        <v>114</v>
      </c>
    </row>
    <row r="119" spans="1:18" x14ac:dyDescent="0.2">
      <c r="A119" s="11">
        <f>IF(L119="","",RANK(L119,$L$5:$L$500)+COUNTIF($L$3:L118,L119))</f>
        <v>52</v>
      </c>
      <c r="B119" t="str">
        <f>IF(R119="","",VLOOKUP($R119,Data!$C$4:$X$2000,Data!$E$2-2,FALSE))</f>
        <v>A</v>
      </c>
      <c r="C119" t="str">
        <f>IF(R119="","",VLOOKUP($R119,Data!$C$4:$X$2000,Data!$F$2-2,FALSE))</f>
        <v>GENERAL FUND</v>
      </c>
      <c r="D119" t="str">
        <f>IF(R119="","",VLOOKUP($R119,Data!$C$4:$X$2000,Data!$G$2-2,FALSE))</f>
        <v>4310</v>
      </c>
      <c r="E119" t="str">
        <f>IF(R119="","",VLOOKUP($R119,Data!$C$4:$X$2000,Data!$H$2-2,FALSE))</f>
        <v>MENTAL HEALTH</v>
      </c>
      <c r="F119" t="str">
        <f>IF(R119="","",VLOOKUP($R119,Data!$C$4:$X$2000,Data!$I$2-2,FALSE))</f>
        <v>4000</v>
      </c>
      <c r="G119" t="str">
        <f>IF(R119="","",VLOOKUP($R119,Data!$C$4:$X$2000,Data!$J$2-2,FALSE))</f>
        <v>CONTRACTUAL EXPENSES</v>
      </c>
      <c r="H119" t="str">
        <f>IF(R119="","",VLOOKUP($R119,Data!$C$4:$X$2000,Data!$K$2-2,FALSE))</f>
        <v>4627</v>
      </c>
      <c r="I119" t="str">
        <f>IF(R119="","",VLOOKUP($R119,Data!$C$4:$X$2000,Data!$L$2-2,FALSE))</f>
        <v>PSYCHIATRIC CONSULTANT</v>
      </c>
      <c r="J119" s="10">
        <f>IF(R119="","",VLOOKUP($R119,Data!$C$4:$X$2000,Data!$R$2-2,FALSE))</f>
        <v>205000</v>
      </c>
      <c r="K119" s="10">
        <f>IF(R119="","",VLOOKUP($R119,Data!$C$4:$X$2000,Data!$Q$2-2,FALSE)+VLOOKUP($R119,Data!$C$4:$X$2000,Data!$O$2-2,FALSE))</f>
        <v>176307.5</v>
      </c>
      <c r="L119" s="10">
        <f t="shared" si="2"/>
        <v>28692.5</v>
      </c>
      <c r="M119" s="6">
        <f t="shared" si="3"/>
        <v>0.86</v>
      </c>
      <c r="R119">
        <f>IF((MAX($R$4:R118)+1)&gt;Data!$C$1,"",MAX($R$4:R118)+1)</f>
        <v>115</v>
      </c>
    </row>
    <row r="120" spans="1:18" x14ac:dyDescent="0.2">
      <c r="A120" s="11">
        <f>IF(L120="","",RANK(L120,$L$5:$L$500)+COUNTIF($L$3:L119,L120))</f>
        <v>41</v>
      </c>
      <c r="B120" t="str">
        <f>IF(R120="","",VLOOKUP($R120,Data!$C$4:$X$2000,Data!$E$2-2,FALSE))</f>
        <v>A</v>
      </c>
      <c r="C120" t="str">
        <f>IF(R120="","",VLOOKUP($R120,Data!$C$4:$X$2000,Data!$F$2-2,FALSE))</f>
        <v>GENERAL FUND</v>
      </c>
      <c r="D120" t="str">
        <f>IF(R120="","",VLOOKUP($R120,Data!$C$4:$X$2000,Data!$G$2-2,FALSE))</f>
        <v>4322</v>
      </c>
      <c r="E120" t="str">
        <f>IF(R120="","",VLOOKUP($R120,Data!$C$4:$X$2000,Data!$H$2-2,FALSE))</f>
        <v>ADULT REHAB PROGRAM</v>
      </c>
      <c r="F120" t="str">
        <f>IF(R120="","",VLOOKUP($R120,Data!$C$4:$X$2000,Data!$I$2-2,FALSE))</f>
        <v>4000</v>
      </c>
      <c r="G120" t="str">
        <f>IF(R120="","",VLOOKUP($R120,Data!$C$4:$X$2000,Data!$J$2-2,FALSE))</f>
        <v>CONTRACTUAL EXPENSES</v>
      </c>
      <c r="H120" t="str">
        <f>IF(R120="","",VLOOKUP($R120,Data!$C$4:$X$2000,Data!$K$2-2,FALSE))</f>
        <v>4618</v>
      </c>
      <c r="I120" t="str">
        <f>IF(R120="","",VLOOKUP($R120,Data!$C$4:$X$2000,Data!$L$2-2,FALSE))</f>
        <v>ADULT REHAB PROGRAM</v>
      </c>
      <c r="J120" s="10">
        <f>IF(R120="","",VLOOKUP($R120,Data!$C$4:$X$2000,Data!$R$2-2,FALSE))</f>
        <v>136160</v>
      </c>
      <c r="K120" s="10">
        <f>IF(R120="","",VLOOKUP($R120,Data!$C$4:$X$2000,Data!$Q$2-2,FALSE)+VLOOKUP($R120,Data!$C$4:$X$2000,Data!$O$2-2,FALSE))</f>
        <v>95000</v>
      </c>
      <c r="L120" s="10">
        <f t="shared" si="2"/>
        <v>41160</v>
      </c>
      <c r="M120" s="6">
        <f t="shared" si="3"/>
        <v>0.69769999999999999</v>
      </c>
      <c r="R120">
        <f>IF((MAX($R$4:R119)+1)&gt;Data!$C$1,"",MAX($R$4:R119)+1)</f>
        <v>116</v>
      </c>
    </row>
    <row r="121" spans="1:18" x14ac:dyDescent="0.2">
      <c r="A121" s="11">
        <f>IF(L121="","",RANK(L121,$L$5:$L$500)+COUNTIF($L$3:L120,L121))</f>
        <v>42</v>
      </c>
      <c r="B121" t="str">
        <f>IF(R121="","",VLOOKUP($R121,Data!$C$4:$X$2000,Data!$E$2-2,FALSE))</f>
        <v>A</v>
      </c>
      <c r="C121" t="str">
        <f>IF(R121="","",VLOOKUP($R121,Data!$C$4:$X$2000,Data!$F$2-2,FALSE))</f>
        <v>GENERAL FUND</v>
      </c>
      <c r="D121" t="str">
        <f>IF(R121="","",VLOOKUP($R121,Data!$C$4:$X$2000,Data!$G$2-2,FALSE))</f>
        <v>5630</v>
      </c>
      <c r="E121" t="str">
        <f>IF(R121="","",VLOOKUP($R121,Data!$C$4:$X$2000,Data!$H$2-2,FALSE))</f>
        <v>TRANSPORTATION</v>
      </c>
      <c r="F121" t="str">
        <f>IF(R121="","",VLOOKUP($R121,Data!$C$4:$X$2000,Data!$I$2-2,FALSE))</f>
        <v>2000</v>
      </c>
      <c r="G121" t="str">
        <f>IF(R121="","",VLOOKUP($R121,Data!$C$4:$X$2000,Data!$J$2-2,FALSE))</f>
        <v>EQUIPMENT</v>
      </c>
      <c r="H121" t="str">
        <f>IF(R121="","",VLOOKUP($R121,Data!$C$4:$X$2000,Data!$K$2-2,FALSE))</f>
        <v>2101</v>
      </c>
      <c r="I121" t="str">
        <f>IF(R121="","",VLOOKUP($R121,Data!$C$4:$X$2000,Data!$L$2-2,FALSE))</f>
        <v>OFFICE FURNITURE</v>
      </c>
      <c r="J121" s="10">
        <f>IF(R121="","",VLOOKUP($R121,Data!$C$4:$X$2000,Data!$R$2-2,FALSE))</f>
        <v>40400</v>
      </c>
      <c r="K121" s="10">
        <f>IF(R121="","",VLOOKUP($R121,Data!$C$4:$X$2000,Data!$Q$2-2,FALSE)+VLOOKUP($R121,Data!$C$4:$X$2000,Data!$O$2-2,FALSE))</f>
        <v>0</v>
      </c>
      <c r="L121" s="10">
        <f t="shared" si="2"/>
        <v>40400</v>
      </c>
      <c r="M121" s="6">
        <f t="shared" si="3"/>
        <v>0</v>
      </c>
      <c r="R121">
        <f>IF((MAX($R$4:R120)+1)&gt;Data!$C$1,"",MAX($R$4:R120)+1)</f>
        <v>117</v>
      </c>
    </row>
    <row r="122" spans="1:18" x14ac:dyDescent="0.2">
      <c r="A122" s="11">
        <f>IF(L122="","",RANK(L122,$L$5:$L$500)+COUNTIF($L$3:L121,L122))</f>
        <v>191</v>
      </c>
      <c r="B122" t="str">
        <f>IF(R122="","",VLOOKUP($R122,Data!$C$4:$X$2000,Data!$E$2-2,FALSE))</f>
        <v>A</v>
      </c>
      <c r="C122" t="str">
        <f>IF(R122="","",VLOOKUP($R122,Data!$C$4:$X$2000,Data!$F$2-2,FALSE))</f>
        <v>GENERAL FUND</v>
      </c>
      <c r="D122" t="str">
        <f>IF(R122="","",VLOOKUP($R122,Data!$C$4:$X$2000,Data!$G$2-2,FALSE))</f>
        <v>5630</v>
      </c>
      <c r="E122" t="str">
        <f>IF(R122="","",VLOOKUP($R122,Data!$C$4:$X$2000,Data!$H$2-2,FALSE))</f>
        <v>TRANSPORTATION</v>
      </c>
      <c r="F122" t="str">
        <f>IF(R122="","",VLOOKUP($R122,Data!$C$4:$X$2000,Data!$I$2-2,FALSE))</f>
        <v>2000</v>
      </c>
      <c r="G122" t="str">
        <f>IF(R122="","",VLOOKUP($R122,Data!$C$4:$X$2000,Data!$J$2-2,FALSE))</f>
        <v>EQUIPMENT</v>
      </c>
      <c r="H122" t="str">
        <f>IF(R122="","",VLOOKUP($R122,Data!$C$4:$X$2000,Data!$K$2-2,FALSE))</f>
        <v>2450</v>
      </c>
      <c r="I122" t="str">
        <f>IF(R122="","",VLOOKUP($R122,Data!$C$4:$X$2000,Data!$L$2-2,FALSE))</f>
        <v>BUSES</v>
      </c>
      <c r="J122" s="10">
        <f>IF(R122="","",VLOOKUP($R122,Data!$C$4:$X$2000,Data!$R$2-2,FALSE))</f>
        <v>381670</v>
      </c>
      <c r="K122" s="10">
        <f>IF(R122="","",VLOOKUP($R122,Data!$C$4:$X$2000,Data!$Q$2-2,FALSE)+VLOOKUP($R122,Data!$C$4:$X$2000,Data!$O$2-2,FALSE))</f>
        <v>446971.08</v>
      </c>
      <c r="L122" s="10">
        <f t="shared" si="2"/>
        <v>-65301.080000000016</v>
      </c>
      <c r="M122" s="6">
        <f t="shared" si="3"/>
        <v>1.1711</v>
      </c>
      <c r="R122">
        <f>IF((MAX($R$4:R121)+1)&gt;Data!$C$1,"",MAX($R$4:R121)+1)</f>
        <v>118</v>
      </c>
    </row>
    <row r="123" spans="1:18" x14ac:dyDescent="0.2">
      <c r="A123" s="11">
        <f>IF(L123="","",RANK(L123,$L$5:$L$500)+COUNTIF($L$3:L122,L123))</f>
        <v>13</v>
      </c>
      <c r="B123" t="str">
        <f>IF(R123="","",VLOOKUP($R123,Data!$C$4:$X$2000,Data!$E$2-2,FALSE))</f>
        <v>A</v>
      </c>
      <c r="C123" t="str">
        <f>IF(R123="","",VLOOKUP($R123,Data!$C$4:$X$2000,Data!$F$2-2,FALSE))</f>
        <v>GENERAL FUND</v>
      </c>
      <c r="D123" t="str">
        <f>IF(R123="","",VLOOKUP($R123,Data!$C$4:$X$2000,Data!$G$2-2,FALSE))</f>
        <v>5630</v>
      </c>
      <c r="E123" t="str">
        <f>IF(R123="","",VLOOKUP($R123,Data!$C$4:$X$2000,Data!$H$2-2,FALSE))</f>
        <v>TRANSPORTATION</v>
      </c>
      <c r="F123" t="str">
        <f>IF(R123="","",VLOOKUP($R123,Data!$C$4:$X$2000,Data!$I$2-2,FALSE))</f>
        <v>2000</v>
      </c>
      <c r="G123" t="str">
        <f>IF(R123="","",VLOOKUP($R123,Data!$C$4:$X$2000,Data!$J$2-2,FALSE))</f>
        <v>EQUIPMENT</v>
      </c>
      <c r="H123" t="str">
        <f>IF(R123="","",VLOOKUP($R123,Data!$C$4:$X$2000,Data!$K$2-2,FALSE))</f>
        <v>2451</v>
      </c>
      <c r="I123" t="str">
        <f>IF(R123="","",VLOOKUP($R123,Data!$C$4:$X$2000,Data!$L$2-2,FALSE))</f>
        <v>BUS EQUIPMENT</v>
      </c>
      <c r="J123" s="10">
        <f>IF(R123="","",VLOOKUP($R123,Data!$C$4:$X$2000,Data!$R$2-2,FALSE))</f>
        <v>165928</v>
      </c>
      <c r="K123" s="10">
        <f>IF(R123="","",VLOOKUP($R123,Data!$C$4:$X$2000,Data!$Q$2-2,FALSE)+VLOOKUP($R123,Data!$C$4:$X$2000,Data!$O$2-2,FALSE))</f>
        <v>45535</v>
      </c>
      <c r="L123" s="10">
        <f t="shared" si="2"/>
        <v>120393</v>
      </c>
      <c r="M123" s="6">
        <f t="shared" si="3"/>
        <v>0.27439999999999998</v>
      </c>
      <c r="R123">
        <f>IF((MAX($R$4:R122)+1)&gt;Data!$C$1,"",MAX($R$4:R122)+1)</f>
        <v>119</v>
      </c>
    </row>
    <row r="124" spans="1:18" x14ac:dyDescent="0.2">
      <c r="A124" s="11">
        <f>IF(L124="","",RANK(L124,$L$5:$L$500)+COUNTIF($L$3:L123,L124))</f>
        <v>181</v>
      </c>
      <c r="B124" t="str">
        <f>IF(R124="","",VLOOKUP($R124,Data!$C$4:$X$2000,Data!$E$2-2,FALSE))</f>
        <v>A</v>
      </c>
      <c r="C124" t="str">
        <f>IF(R124="","",VLOOKUP($R124,Data!$C$4:$X$2000,Data!$F$2-2,FALSE))</f>
        <v>GENERAL FUND</v>
      </c>
      <c r="D124" t="str">
        <f>IF(R124="","",VLOOKUP($R124,Data!$C$4:$X$2000,Data!$G$2-2,FALSE))</f>
        <v>5630</v>
      </c>
      <c r="E124" t="str">
        <f>IF(R124="","",VLOOKUP($R124,Data!$C$4:$X$2000,Data!$H$2-2,FALSE))</f>
        <v>TRANSPORTATION</v>
      </c>
      <c r="F124" t="str">
        <f>IF(R124="","",VLOOKUP($R124,Data!$C$4:$X$2000,Data!$I$2-2,FALSE))</f>
        <v>2000</v>
      </c>
      <c r="G124" t="str">
        <f>IF(R124="","",VLOOKUP($R124,Data!$C$4:$X$2000,Data!$J$2-2,FALSE))</f>
        <v>EQUIPMENT</v>
      </c>
      <c r="H124" t="str">
        <f>IF(R124="","",VLOOKUP($R124,Data!$C$4:$X$2000,Data!$K$2-2,FALSE))</f>
        <v>2452</v>
      </c>
      <c r="I124" t="str">
        <f>IF(R124="","",VLOOKUP($R124,Data!$C$4:$X$2000,Data!$L$2-2,FALSE))</f>
        <v>MEDICAID VEHICLES</v>
      </c>
      <c r="J124" s="10">
        <f>IF(R124="","",VLOOKUP($R124,Data!$C$4:$X$2000,Data!$R$2-2,FALSE))</f>
        <v>50000</v>
      </c>
      <c r="K124" s="10">
        <f>IF(R124="","",VLOOKUP($R124,Data!$C$4:$X$2000,Data!$Q$2-2,FALSE)+VLOOKUP($R124,Data!$C$4:$X$2000,Data!$O$2-2,FALSE))</f>
        <v>90780</v>
      </c>
      <c r="L124" s="10">
        <f t="shared" si="2"/>
        <v>-40780</v>
      </c>
      <c r="M124" s="6">
        <f t="shared" si="3"/>
        <v>1.8156000000000001</v>
      </c>
      <c r="R124">
        <f>IF((MAX($R$4:R123)+1)&gt;Data!$C$1,"",MAX($R$4:R123)+1)</f>
        <v>120</v>
      </c>
    </row>
    <row r="125" spans="1:18" x14ac:dyDescent="0.2">
      <c r="A125" s="11">
        <f>IF(L125="","",RANK(L125,$L$5:$L$500)+COUNTIF($L$3:L124,L125))</f>
        <v>8</v>
      </c>
      <c r="B125" t="str">
        <f>IF(R125="","",VLOOKUP($R125,Data!$C$4:$X$2000,Data!$E$2-2,FALSE))</f>
        <v>A</v>
      </c>
      <c r="C125" t="str">
        <f>IF(R125="","",VLOOKUP($R125,Data!$C$4:$X$2000,Data!$F$2-2,FALSE))</f>
        <v>GENERAL FUND</v>
      </c>
      <c r="D125" t="str">
        <f>IF(R125="","",VLOOKUP($R125,Data!$C$4:$X$2000,Data!$G$2-2,FALSE))</f>
        <v>5630</v>
      </c>
      <c r="E125" t="str">
        <f>IF(R125="","",VLOOKUP($R125,Data!$C$4:$X$2000,Data!$H$2-2,FALSE))</f>
        <v>TRANSPORTATION</v>
      </c>
      <c r="F125" t="str">
        <f>IF(R125="","",VLOOKUP($R125,Data!$C$4:$X$2000,Data!$I$2-2,FALSE))</f>
        <v>4000</v>
      </c>
      <c r="G125" t="str">
        <f>IF(R125="","",VLOOKUP($R125,Data!$C$4:$X$2000,Data!$J$2-2,FALSE))</f>
        <v>CONTRACTUAL EXPENSES</v>
      </c>
      <c r="H125" t="str">
        <f>IF(R125="","",VLOOKUP($R125,Data!$C$4:$X$2000,Data!$K$2-2,FALSE))</f>
        <v>4245</v>
      </c>
      <c r="I125" t="str">
        <f>IF(R125="","",VLOOKUP($R125,Data!$C$4:$X$2000,Data!$L$2-2,FALSE))</f>
        <v>BUILDING IMPROVEMENTS</v>
      </c>
      <c r="J125" s="10">
        <f>IF(R125="","",VLOOKUP($R125,Data!$C$4:$X$2000,Data!$R$2-2,FALSE))</f>
        <v>241006</v>
      </c>
      <c r="K125" s="10">
        <f>IF(R125="","",VLOOKUP($R125,Data!$C$4:$X$2000,Data!$Q$2-2,FALSE)+VLOOKUP($R125,Data!$C$4:$X$2000,Data!$O$2-2,FALSE))</f>
        <v>20708.5</v>
      </c>
      <c r="L125" s="10">
        <f t="shared" si="2"/>
        <v>220297.5</v>
      </c>
      <c r="M125" s="6">
        <f t="shared" si="3"/>
        <v>8.5900000000000004E-2</v>
      </c>
      <c r="R125">
        <f>IF((MAX($R$4:R124)+1)&gt;Data!$C$1,"",MAX($R$4:R124)+1)</f>
        <v>121</v>
      </c>
    </row>
    <row r="126" spans="1:18" x14ac:dyDescent="0.2">
      <c r="A126" s="11">
        <f>IF(L126="","",RANK(L126,$L$5:$L$500)+COUNTIF($L$3:L125,L126))</f>
        <v>82</v>
      </c>
      <c r="B126" t="str">
        <f>IF(R126="","",VLOOKUP($R126,Data!$C$4:$X$2000,Data!$E$2-2,FALSE))</f>
        <v>A</v>
      </c>
      <c r="C126" t="str">
        <f>IF(R126="","",VLOOKUP($R126,Data!$C$4:$X$2000,Data!$F$2-2,FALSE))</f>
        <v>GENERAL FUND</v>
      </c>
      <c r="D126" t="str">
        <f>IF(R126="","",VLOOKUP($R126,Data!$C$4:$X$2000,Data!$G$2-2,FALSE))</f>
        <v>5630</v>
      </c>
      <c r="E126" t="str">
        <f>IF(R126="","",VLOOKUP($R126,Data!$C$4:$X$2000,Data!$H$2-2,FALSE))</f>
        <v>TRANSPORTATION</v>
      </c>
      <c r="F126" t="str">
        <f>IF(R126="","",VLOOKUP($R126,Data!$C$4:$X$2000,Data!$I$2-2,FALSE))</f>
        <v>4000</v>
      </c>
      <c r="G126" t="str">
        <f>IF(R126="","",VLOOKUP($R126,Data!$C$4:$X$2000,Data!$J$2-2,FALSE))</f>
        <v>CONTRACTUAL EXPENSES</v>
      </c>
      <c r="H126" t="str">
        <f>IF(R126="","",VLOOKUP($R126,Data!$C$4:$X$2000,Data!$K$2-2,FALSE))</f>
        <v>4305</v>
      </c>
      <c r="I126" t="str">
        <f>IF(R126="","",VLOOKUP($R126,Data!$C$4:$X$2000,Data!$L$2-2,FALSE))</f>
        <v>PRINTING &amp; ADVERTISING</v>
      </c>
      <c r="J126" s="10">
        <f>IF(R126="","",VLOOKUP($R126,Data!$C$4:$X$2000,Data!$R$2-2,FALSE))</f>
        <v>21000</v>
      </c>
      <c r="K126" s="10">
        <f>IF(R126="","",VLOOKUP($R126,Data!$C$4:$X$2000,Data!$Q$2-2,FALSE)+VLOOKUP($R126,Data!$C$4:$X$2000,Data!$O$2-2,FALSE))</f>
        <v>5471.62</v>
      </c>
      <c r="L126" s="10">
        <f t="shared" si="2"/>
        <v>15528.380000000001</v>
      </c>
      <c r="M126" s="6">
        <f t="shared" si="3"/>
        <v>0.2606</v>
      </c>
      <c r="R126">
        <f>IF((MAX($R$4:R125)+1)&gt;Data!$C$1,"",MAX($R$4:R125)+1)</f>
        <v>122</v>
      </c>
    </row>
    <row r="127" spans="1:18" x14ac:dyDescent="0.2">
      <c r="A127" s="11">
        <f>IF(L127="","",RANK(L127,$L$5:$L$500)+COUNTIF($L$3:L126,L127))</f>
        <v>36</v>
      </c>
      <c r="B127" t="str">
        <f>IF(R127="","",VLOOKUP($R127,Data!$C$4:$X$2000,Data!$E$2-2,FALSE))</f>
        <v>A</v>
      </c>
      <c r="C127" t="str">
        <f>IF(R127="","",VLOOKUP($R127,Data!$C$4:$X$2000,Data!$F$2-2,FALSE))</f>
        <v>GENERAL FUND</v>
      </c>
      <c r="D127" t="str">
        <f>IF(R127="","",VLOOKUP($R127,Data!$C$4:$X$2000,Data!$G$2-2,FALSE))</f>
        <v>5630</v>
      </c>
      <c r="E127" t="str">
        <f>IF(R127="","",VLOOKUP($R127,Data!$C$4:$X$2000,Data!$H$2-2,FALSE))</f>
        <v>TRANSPORTATION</v>
      </c>
      <c r="F127" t="str">
        <f>IF(R127="","",VLOOKUP($R127,Data!$C$4:$X$2000,Data!$I$2-2,FALSE))</f>
        <v>4000</v>
      </c>
      <c r="G127" t="str">
        <f>IF(R127="","",VLOOKUP($R127,Data!$C$4:$X$2000,Data!$J$2-2,FALSE))</f>
        <v>CONTRACTUAL EXPENSES</v>
      </c>
      <c r="H127" t="str">
        <f>IF(R127="","",VLOOKUP($R127,Data!$C$4:$X$2000,Data!$K$2-2,FALSE))</f>
        <v>4307</v>
      </c>
      <c r="I127" t="str">
        <f>IF(R127="","",VLOOKUP($R127,Data!$C$4:$X$2000,Data!$L$2-2,FALSE))</f>
        <v>MEDICAID SR COUNCIL CONTRACT</v>
      </c>
      <c r="J127" s="10">
        <f>IF(R127="","",VLOOKUP($R127,Data!$C$4:$X$2000,Data!$R$2-2,FALSE))</f>
        <v>205000</v>
      </c>
      <c r="K127" s="10">
        <f>IF(R127="","",VLOOKUP($R127,Data!$C$4:$X$2000,Data!$Q$2-2,FALSE)+VLOOKUP($R127,Data!$C$4:$X$2000,Data!$O$2-2,FALSE))</f>
        <v>162416.07</v>
      </c>
      <c r="L127" s="10">
        <f t="shared" si="2"/>
        <v>42583.929999999993</v>
      </c>
      <c r="M127" s="6">
        <f t="shared" si="3"/>
        <v>0.7923</v>
      </c>
      <c r="R127">
        <f>IF((MAX($R$4:R126)+1)&gt;Data!$C$1,"",MAX($R$4:R126)+1)</f>
        <v>123</v>
      </c>
    </row>
    <row r="128" spans="1:18" x14ac:dyDescent="0.2">
      <c r="A128" s="11">
        <f>IF(L128="","",RANK(L128,$L$5:$L$500)+COUNTIF($L$3:L127,L128))</f>
        <v>17</v>
      </c>
      <c r="B128" t="str">
        <f>IF(R128="","",VLOOKUP($R128,Data!$C$4:$X$2000,Data!$E$2-2,FALSE))</f>
        <v>A</v>
      </c>
      <c r="C128" t="str">
        <f>IF(R128="","",VLOOKUP($R128,Data!$C$4:$X$2000,Data!$F$2-2,FALSE))</f>
        <v>GENERAL FUND</v>
      </c>
      <c r="D128" t="str">
        <f>IF(R128="","",VLOOKUP($R128,Data!$C$4:$X$2000,Data!$G$2-2,FALSE))</f>
        <v>5630</v>
      </c>
      <c r="E128" t="str">
        <f>IF(R128="","",VLOOKUP($R128,Data!$C$4:$X$2000,Data!$H$2-2,FALSE))</f>
        <v>TRANSPORTATION</v>
      </c>
      <c r="F128" t="str">
        <f>IF(R128="","",VLOOKUP($R128,Data!$C$4:$X$2000,Data!$I$2-2,FALSE))</f>
        <v>4000</v>
      </c>
      <c r="G128" t="str">
        <f>IF(R128="","",VLOOKUP($R128,Data!$C$4:$X$2000,Data!$J$2-2,FALSE))</f>
        <v>CONTRACTUAL EXPENSES</v>
      </c>
      <c r="H128" t="str">
        <f>IF(R128="","",VLOOKUP($R128,Data!$C$4:$X$2000,Data!$K$2-2,FALSE))</f>
        <v>4308</v>
      </c>
      <c r="I128" t="str">
        <f>IF(R128="","",VLOOKUP($R128,Data!$C$4:$X$2000,Data!$L$2-2,FALSE))</f>
        <v>SENIOR COUNCIL CONTRACT</v>
      </c>
      <c r="J128" s="10">
        <f>IF(R128="","",VLOOKUP($R128,Data!$C$4:$X$2000,Data!$R$2-2,FALSE))</f>
        <v>600000</v>
      </c>
      <c r="K128" s="10">
        <f>IF(R128="","",VLOOKUP($R128,Data!$C$4:$X$2000,Data!$Q$2-2,FALSE)+VLOOKUP($R128,Data!$C$4:$X$2000,Data!$O$2-2,FALSE))</f>
        <v>497483.84</v>
      </c>
      <c r="L128" s="10">
        <f t="shared" si="2"/>
        <v>102516.15999999997</v>
      </c>
      <c r="M128" s="6">
        <f t="shared" si="3"/>
        <v>0.82909999999999995</v>
      </c>
      <c r="R128">
        <f>IF((MAX($R$4:R127)+1)&gt;Data!$C$1,"",MAX($R$4:R127)+1)</f>
        <v>124</v>
      </c>
    </row>
    <row r="129" spans="1:18" x14ac:dyDescent="0.2">
      <c r="A129" s="11">
        <f>IF(L129="","",RANK(L129,$L$5:$L$500)+COUNTIF($L$3:L128,L129))</f>
        <v>93</v>
      </c>
      <c r="B129" t="str">
        <f>IF(R129="","",VLOOKUP($R129,Data!$C$4:$X$2000,Data!$E$2-2,FALSE))</f>
        <v>A</v>
      </c>
      <c r="C129" t="str">
        <f>IF(R129="","",VLOOKUP($R129,Data!$C$4:$X$2000,Data!$F$2-2,FALSE))</f>
        <v>GENERAL FUND</v>
      </c>
      <c r="D129" t="str">
        <f>IF(R129="","",VLOOKUP($R129,Data!$C$4:$X$2000,Data!$G$2-2,FALSE))</f>
        <v>6010</v>
      </c>
      <c r="E129" t="str">
        <f>IF(R129="","",VLOOKUP($R129,Data!$C$4:$X$2000,Data!$H$2-2,FALSE))</f>
        <v>SOCIAL SERVICES ADMIN</v>
      </c>
      <c r="F129" t="str">
        <f>IF(R129="","",VLOOKUP($R129,Data!$C$4:$X$2000,Data!$I$2-2,FALSE))</f>
        <v>1000</v>
      </c>
      <c r="G129" t="str">
        <f>IF(R129="","",VLOOKUP($R129,Data!$C$4:$X$2000,Data!$J$2-2,FALSE))</f>
        <v>PERSONAL SERVICES</v>
      </c>
      <c r="H129" t="str">
        <f>IF(R129="","",VLOOKUP($R129,Data!$C$4:$X$2000,Data!$K$2-2,FALSE))</f>
        <v>1001</v>
      </c>
      <c r="I129" t="str">
        <f>IF(R129="","",VLOOKUP($R129,Data!$C$4:$X$2000,Data!$L$2-2,FALSE))</f>
        <v>SR ACCOUNT CLERK TYP  G08</v>
      </c>
      <c r="J129" s="10">
        <f>IF(R129="","",VLOOKUP($R129,Data!$C$4:$X$2000,Data!$R$2-2,FALSE))</f>
        <v>29742</v>
      </c>
      <c r="K129" s="10">
        <f>IF(R129="","",VLOOKUP($R129,Data!$C$4:$X$2000,Data!$Q$2-2,FALSE)+VLOOKUP($R129,Data!$C$4:$X$2000,Data!$O$2-2,FALSE))</f>
        <v>15497.75</v>
      </c>
      <c r="L129" s="10">
        <f t="shared" si="2"/>
        <v>14244.25</v>
      </c>
      <c r="M129" s="6">
        <f t="shared" si="3"/>
        <v>0.52110000000000001</v>
      </c>
      <c r="R129">
        <f>IF((MAX($R$4:R128)+1)&gt;Data!$C$1,"",MAX($R$4:R128)+1)</f>
        <v>125</v>
      </c>
    </row>
    <row r="130" spans="1:18" x14ac:dyDescent="0.2">
      <c r="A130" s="11">
        <f>IF(L130="","",RANK(L130,$L$5:$L$500)+COUNTIF($L$3:L129,L130))</f>
        <v>96</v>
      </c>
      <c r="B130" t="str">
        <f>IF(R130="","",VLOOKUP($R130,Data!$C$4:$X$2000,Data!$E$2-2,FALSE))</f>
        <v>A</v>
      </c>
      <c r="C130" t="str">
        <f>IF(R130="","",VLOOKUP($R130,Data!$C$4:$X$2000,Data!$F$2-2,FALSE))</f>
        <v>GENERAL FUND</v>
      </c>
      <c r="D130" t="str">
        <f>IF(R130="","",VLOOKUP($R130,Data!$C$4:$X$2000,Data!$G$2-2,FALSE))</f>
        <v>6010</v>
      </c>
      <c r="E130" t="str">
        <f>IF(R130="","",VLOOKUP($R130,Data!$C$4:$X$2000,Data!$H$2-2,FALSE))</f>
        <v>SOCIAL SERVICES ADMIN</v>
      </c>
      <c r="F130" t="str">
        <f>IF(R130="","",VLOOKUP($R130,Data!$C$4:$X$2000,Data!$I$2-2,FALSE))</f>
        <v>1000</v>
      </c>
      <c r="G130" t="str">
        <f>IF(R130="","",VLOOKUP($R130,Data!$C$4:$X$2000,Data!$J$2-2,FALSE))</f>
        <v>PERSONAL SERVICES</v>
      </c>
      <c r="H130" t="str">
        <f>IF(R130="","",VLOOKUP($R130,Data!$C$4:$X$2000,Data!$K$2-2,FALSE))</f>
        <v>1007</v>
      </c>
      <c r="I130" t="str">
        <f>IF(R130="","",VLOOKUP($R130,Data!$C$4:$X$2000,Data!$L$2-2,FALSE))</f>
        <v>CASEWORKER            G15</v>
      </c>
      <c r="J130" s="10">
        <f>IF(R130="","",VLOOKUP($R130,Data!$C$4:$X$2000,Data!$R$2-2,FALSE))</f>
        <v>55487</v>
      </c>
      <c r="K130" s="10">
        <f>IF(R130="","",VLOOKUP($R130,Data!$C$4:$X$2000,Data!$Q$2-2,FALSE)+VLOOKUP($R130,Data!$C$4:$X$2000,Data!$O$2-2,FALSE))</f>
        <v>41824</v>
      </c>
      <c r="L130" s="10">
        <f t="shared" si="2"/>
        <v>13663</v>
      </c>
      <c r="M130" s="6">
        <f t="shared" si="3"/>
        <v>0.75380000000000003</v>
      </c>
      <c r="R130">
        <f>IF((MAX($R$4:R129)+1)&gt;Data!$C$1,"",MAX($R$4:R129)+1)</f>
        <v>126</v>
      </c>
    </row>
    <row r="131" spans="1:18" x14ac:dyDescent="0.2">
      <c r="A131" s="11">
        <f>IF(L131="","",RANK(L131,$L$5:$L$500)+COUNTIF($L$3:L130,L131))</f>
        <v>188</v>
      </c>
      <c r="B131" t="str">
        <f>IF(R131="","",VLOOKUP($R131,Data!$C$4:$X$2000,Data!$E$2-2,FALSE))</f>
        <v>A</v>
      </c>
      <c r="C131" t="str">
        <f>IF(R131="","",VLOOKUP($R131,Data!$C$4:$X$2000,Data!$F$2-2,FALSE))</f>
        <v>GENERAL FUND</v>
      </c>
      <c r="D131" t="str">
        <f>IF(R131="","",VLOOKUP($R131,Data!$C$4:$X$2000,Data!$G$2-2,FALSE))</f>
        <v>6010</v>
      </c>
      <c r="E131" t="str">
        <f>IF(R131="","",VLOOKUP($R131,Data!$C$4:$X$2000,Data!$H$2-2,FALSE))</f>
        <v>SOCIAL SERVICES ADMIN</v>
      </c>
      <c r="F131" t="str">
        <f>IF(R131="","",VLOOKUP($R131,Data!$C$4:$X$2000,Data!$I$2-2,FALSE))</f>
        <v>1000</v>
      </c>
      <c r="G131" t="str">
        <f>IF(R131="","",VLOOKUP($R131,Data!$C$4:$X$2000,Data!$J$2-2,FALSE))</f>
        <v>PERSONAL SERVICES</v>
      </c>
      <c r="H131" t="str">
        <f>IF(R131="","",VLOOKUP($R131,Data!$C$4:$X$2000,Data!$K$2-2,FALSE))</f>
        <v>1301</v>
      </c>
      <c r="I131" t="str">
        <f>IF(R131="","",VLOOKUP($R131,Data!$C$4:$X$2000,Data!$L$2-2,FALSE))</f>
        <v>HEAD SOC WELFARE EXAM G20</v>
      </c>
      <c r="J131" s="10">
        <f>IF(R131="","",VLOOKUP($R131,Data!$C$4:$X$2000,Data!$R$2-2,FALSE))</f>
        <v>2000</v>
      </c>
      <c r="K131" s="10">
        <f>IF(R131="","",VLOOKUP($R131,Data!$C$4:$X$2000,Data!$Q$2-2,FALSE)+VLOOKUP($R131,Data!$C$4:$X$2000,Data!$O$2-2,FALSE))</f>
        <v>60611</v>
      </c>
      <c r="L131" s="10">
        <f t="shared" si="2"/>
        <v>-58611</v>
      </c>
      <c r="M131" s="6">
        <f t="shared" si="3"/>
        <v>30.305499999999999</v>
      </c>
      <c r="R131">
        <f>IF((MAX($R$4:R130)+1)&gt;Data!$C$1,"",MAX($R$4:R130)+1)</f>
        <v>127</v>
      </c>
    </row>
    <row r="132" spans="1:18" x14ac:dyDescent="0.2">
      <c r="A132" s="11">
        <f>IF(L132="","",RANK(L132,$L$5:$L$500)+COUNTIF($L$3:L131,L132))</f>
        <v>126</v>
      </c>
      <c r="B132" t="str">
        <f>IF(R132="","",VLOOKUP($R132,Data!$C$4:$X$2000,Data!$E$2-2,FALSE))</f>
        <v>A</v>
      </c>
      <c r="C132" t="str">
        <f>IF(R132="","",VLOOKUP($R132,Data!$C$4:$X$2000,Data!$F$2-2,FALSE))</f>
        <v>GENERAL FUND</v>
      </c>
      <c r="D132" t="str">
        <f>IF(R132="","",VLOOKUP($R132,Data!$C$4:$X$2000,Data!$G$2-2,FALSE))</f>
        <v>6010</v>
      </c>
      <c r="E132" t="str">
        <f>IF(R132="","",VLOOKUP($R132,Data!$C$4:$X$2000,Data!$H$2-2,FALSE))</f>
        <v>SOCIAL SERVICES ADMIN</v>
      </c>
      <c r="F132" t="str">
        <f>IF(R132="","",VLOOKUP($R132,Data!$C$4:$X$2000,Data!$I$2-2,FALSE))</f>
        <v>1000</v>
      </c>
      <c r="G132" t="str">
        <f>IF(R132="","",VLOOKUP($R132,Data!$C$4:$X$2000,Data!$J$2-2,FALSE))</f>
        <v>PERSONAL SERVICES</v>
      </c>
      <c r="H132" t="str">
        <f>IF(R132="","",VLOOKUP($R132,Data!$C$4:$X$2000,Data!$K$2-2,FALSE))</f>
        <v>1303</v>
      </c>
      <c r="I132" t="str">
        <f>IF(R132="","",VLOOKUP($R132,Data!$C$4:$X$2000,Data!$L$2-2,FALSE))</f>
        <v>PRIN SOC WELFARE EXAM G18</v>
      </c>
      <c r="J132" s="10">
        <f>IF(R132="","",VLOOKUP($R132,Data!$C$4:$X$2000,Data!$R$2-2,FALSE))</f>
        <v>59419</v>
      </c>
      <c r="K132" s="10">
        <f>IF(R132="","",VLOOKUP($R132,Data!$C$4:$X$2000,Data!$Q$2-2,FALSE)+VLOOKUP($R132,Data!$C$4:$X$2000,Data!$O$2-2,FALSE))</f>
        <v>49096</v>
      </c>
      <c r="L132" s="10">
        <f t="shared" si="2"/>
        <v>10323</v>
      </c>
      <c r="M132" s="6">
        <f t="shared" si="3"/>
        <v>0.82630000000000003</v>
      </c>
      <c r="R132">
        <f>IF((MAX($R$4:R131)+1)&gt;Data!$C$1,"",MAX($R$4:R131)+1)</f>
        <v>128</v>
      </c>
    </row>
    <row r="133" spans="1:18" x14ac:dyDescent="0.2">
      <c r="A133" s="11">
        <f>IF(L133="","",RANK(L133,$L$5:$L$500)+COUNTIF($L$3:L132,L133))</f>
        <v>63</v>
      </c>
      <c r="B133" t="str">
        <f>IF(R133="","",VLOOKUP($R133,Data!$C$4:$X$2000,Data!$E$2-2,FALSE))</f>
        <v>A</v>
      </c>
      <c r="C133" t="str">
        <f>IF(R133="","",VLOOKUP($R133,Data!$C$4:$X$2000,Data!$F$2-2,FALSE))</f>
        <v>GENERAL FUND</v>
      </c>
      <c r="D133" t="str">
        <f>IF(R133="","",VLOOKUP($R133,Data!$C$4:$X$2000,Data!$G$2-2,FALSE))</f>
        <v>6010</v>
      </c>
      <c r="E133" t="str">
        <f>IF(R133="","",VLOOKUP($R133,Data!$C$4:$X$2000,Data!$H$2-2,FALSE))</f>
        <v>SOCIAL SERVICES ADMIN</v>
      </c>
      <c r="F133" t="str">
        <f>IF(R133="","",VLOOKUP($R133,Data!$C$4:$X$2000,Data!$I$2-2,FALSE))</f>
        <v>1000</v>
      </c>
      <c r="G133" t="str">
        <f>IF(R133="","",VLOOKUP($R133,Data!$C$4:$X$2000,Data!$J$2-2,FALSE))</f>
        <v>PERSONAL SERVICES</v>
      </c>
      <c r="H133" t="str">
        <f>IF(R133="","",VLOOKUP($R133,Data!$C$4:$X$2000,Data!$K$2-2,FALSE))</f>
        <v>1304</v>
      </c>
      <c r="I133" t="str">
        <f>IF(R133="","",VLOOKUP($R133,Data!$C$4:$X$2000,Data!$L$2-2,FALSE))</f>
        <v>CASEWORKER            G15</v>
      </c>
      <c r="J133" s="10">
        <f>IF(R133="","",VLOOKUP($R133,Data!$C$4:$X$2000,Data!$R$2-2,FALSE))</f>
        <v>53178</v>
      </c>
      <c r="K133" s="10">
        <f>IF(R133="","",VLOOKUP($R133,Data!$C$4:$X$2000,Data!$Q$2-2,FALSE)+VLOOKUP($R133,Data!$C$4:$X$2000,Data!$O$2-2,FALSE))</f>
        <v>32320.49</v>
      </c>
      <c r="L133" s="10">
        <f t="shared" si="2"/>
        <v>20857.509999999998</v>
      </c>
      <c r="M133" s="6">
        <f t="shared" si="3"/>
        <v>0.60780000000000001</v>
      </c>
      <c r="R133">
        <f>IF((MAX($R$4:R132)+1)&gt;Data!$C$1,"",MAX($R$4:R132)+1)</f>
        <v>129</v>
      </c>
    </row>
    <row r="134" spans="1:18" x14ac:dyDescent="0.2">
      <c r="A134" s="11">
        <f>IF(L134="","",RANK(L134,$L$5:$L$500)+COUNTIF($L$3:L133,L134))</f>
        <v>51</v>
      </c>
      <c r="B134" t="str">
        <f>IF(R134="","",VLOOKUP($R134,Data!$C$4:$X$2000,Data!$E$2-2,FALSE))</f>
        <v>A</v>
      </c>
      <c r="C134" t="str">
        <f>IF(R134="","",VLOOKUP($R134,Data!$C$4:$X$2000,Data!$F$2-2,FALSE))</f>
        <v>GENERAL FUND</v>
      </c>
      <c r="D134" t="str">
        <f>IF(R134="","",VLOOKUP($R134,Data!$C$4:$X$2000,Data!$G$2-2,FALSE))</f>
        <v>6010</v>
      </c>
      <c r="E134" t="str">
        <f>IF(R134="","",VLOOKUP($R134,Data!$C$4:$X$2000,Data!$H$2-2,FALSE))</f>
        <v>SOCIAL SERVICES ADMIN</v>
      </c>
      <c r="F134" t="str">
        <f>IF(R134="","",VLOOKUP($R134,Data!$C$4:$X$2000,Data!$I$2-2,FALSE))</f>
        <v>1000</v>
      </c>
      <c r="G134" t="str">
        <f>IF(R134="","",VLOOKUP($R134,Data!$C$4:$X$2000,Data!$J$2-2,FALSE))</f>
        <v>PERSONAL SERVICES</v>
      </c>
      <c r="H134" t="str">
        <f>IF(R134="","",VLOOKUP($R134,Data!$C$4:$X$2000,Data!$K$2-2,FALSE))</f>
        <v>1317</v>
      </c>
      <c r="I134" t="str">
        <f>IF(R134="","",VLOOKUP($R134,Data!$C$4:$X$2000,Data!$L$2-2,FALSE))</f>
        <v>DEPUTY COMMISSIONER</v>
      </c>
      <c r="J134" s="10">
        <f>IF(R134="","",VLOOKUP($R134,Data!$C$4:$X$2000,Data!$R$2-2,FALSE))</f>
        <v>68003</v>
      </c>
      <c r="K134" s="10">
        <f>IF(R134="","",VLOOKUP($R134,Data!$C$4:$X$2000,Data!$Q$2-2,FALSE)+VLOOKUP($R134,Data!$C$4:$X$2000,Data!$O$2-2,FALSE))</f>
        <v>38561.089999999997</v>
      </c>
      <c r="L134" s="10">
        <f t="shared" ref="L134:L197" si="4">IF(R134="","",J134-K134)</f>
        <v>29441.910000000003</v>
      </c>
      <c r="M134" s="6">
        <f t="shared" ref="M134:M197" si="5">IF(R134="","",IF(J134=0,0,ROUND((K134)/J134,4)))</f>
        <v>0.56699999999999995</v>
      </c>
      <c r="R134">
        <f>IF((MAX($R$4:R133)+1)&gt;Data!$C$1,"",MAX($R$4:R133)+1)</f>
        <v>130</v>
      </c>
    </row>
    <row r="135" spans="1:18" x14ac:dyDescent="0.2">
      <c r="A135" s="11">
        <f>IF(L135="","",RANK(L135,$L$5:$L$500)+COUNTIF($L$3:L134,L135))</f>
        <v>38</v>
      </c>
      <c r="B135" t="str">
        <f>IF(R135="","",VLOOKUP($R135,Data!$C$4:$X$2000,Data!$E$2-2,FALSE))</f>
        <v>A</v>
      </c>
      <c r="C135" t="str">
        <f>IF(R135="","",VLOOKUP($R135,Data!$C$4:$X$2000,Data!$F$2-2,FALSE))</f>
        <v>GENERAL FUND</v>
      </c>
      <c r="D135" t="str">
        <f>IF(R135="","",VLOOKUP($R135,Data!$C$4:$X$2000,Data!$G$2-2,FALSE))</f>
        <v>6010</v>
      </c>
      <c r="E135" t="str">
        <f>IF(R135="","",VLOOKUP($R135,Data!$C$4:$X$2000,Data!$H$2-2,FALSE))</f>
        <v>SOCIAL SERVICES ADMIN</v>
      </c>
      <c r="F135" t="str">
        <f>IF(R135="","",VLOOKUP($R135,Data!$C$4:$X$2000,Data!$I$2-2,FALSE))</f>
        <v>1000</v>
      </c>
      <c r="G135" t="str">
        <f>IF(R135="","",VLOOKUP($R135,Data!$C$4:$X$2000,Data!$J$2-2,FALSE))</f>
        <v>PERSONAL SERVICES</v>
      </c>
      <c r="H135" t="str">
        <f>IF(R135="","",VLOOKUP($R135,Data!$C$4:$X$2000,Data!$K$2-2,FALSE))</f>
        <v>1008</v>
      </c>
      <c r="I135" t="str">
        <f>IF(R135="","",VLOOKUP($R135,Data!$C$4:$X$2000,Data!$L$2-2,FALSE))</f>
        <v>CASEWORKER            G15</v>
      </c>
      <c r="J135" s="10">
        <f>IF(R135="","",VLOOKUP($R135,Data!$C$4:$X$2000,Data!$R$2-2,FALSE))</f>
        <v>41324</v>
      </c>
      <c r="K135" s="10">
        <f>IF(R135="","",VLOOKUP($R135,Data!$C$4:$X$2000,Data!$Q$2-2,FALSE)+VLOOKUP($R135,Data!$C$4:$X$2000,Data!$O$2-2,FALSE))</f>
        <v>0</v>
      </c>
      <c r="L135" s="10">
        <f t="shared" si="4"/>
        <v>41324</v>
      </c>
      <c r="M135" s="6">
        <f t="shared" si="5"/>
        <v>0</v>
      </c>
      <c r="R135">
        <f>IF((MAX($R$4:R134)+1)&gt;Data!$C$1,"",MAX($R$4:R134)+1)</f>
        <v>131</v>
      </c>
    </row>
    <row r="136" spans="1:18" x14ac:dyDescent="0.2">
      <c r="A136" s="11">
        <f>IF(L136="","",RANK(L136,$L$5:$L$500)+COUNTIF($L$3:L135,L136))</f>
        <v>32</v>
      </c>
      <c r="B136" t="str">
        <f>IF(R136="","",VLOOKUP($R136,Data!$C$4:$X$2000,Data!$E$2-2,FALSE))</f>
        <v>A</v>
      </c>
      <c r="C136" t="str">
        <f>IF(R136="","",VLOOKUP($R136,Data!$C$4:$X$2000,Data!$F$2-2,FALSE))</f>
        <v>GENERAL FUND</v>
      </c>
      <c r="D136" t="str">
        <f>IF(R136="","",VLOOKUP($R136,Data!$C$4:$X$2000,Data!$G$2-2,FALSE))</f>
        <v>6010</v>
      </c>
      <c r="E136" t="str">
        <f>IF(R136="","",VLOOKUP($R136,Data!$C$4:$X$2000,Data!$H$2-2,FALSE))</f>
        <v>SOCIAL SERVICES ADMIN</v>
      </c>
      <c r="F136" t="str">
        <f>IF(R136="","",VLOOKUP($R136,Data!$C$4:$X$2000,Data!$I$2-2,FALSE))</f>
        <v>1000</v>
      </c>
      <c r="G136" t="str">
        <f>IF(R136="","",VLOOKUP($R136,Data!$C$4:$X$2000,Data!$J$2-2,FALSE))</f>
        <v>PERSONAL SERVICES</v>
      </c>
      <c r="H136" t="str">
        <f>IF(R136="","",VLOOKUP($R136,Data!$C$4:$X$2000,Data!$K$2-2,FALSE))</f>
        <v>1324</v>
      </c>
      <c r="I136" t="str">
        <f>IF(R136="","",VLOOKUP($R136,Data!$C$4:$X$2000,Data!$L$2-2,FALSE))</f>
        <v>SR. SW EXAM   G13</v>
      </c>
      <c r="J136" s="10">
        <f>IF(R136="","",VLOOKUP($R136,Data!$C$4:$X$2000,Data!$R$2-2,FALSE))</f>
        <v>47983</v>
      </c>
      <c r="K136" s="10">
        <f>IF(R136="","",VLOOKUP($R136,Data!$C$4:$X$2000,Data!$Q$2-2,FALSE)+VLOOKUP($R136,Data!$C$4:$X$2000,Data!$O$2-2,FALSE))</f>
        <v>0</v>
      </c>
      <c r="L136" s="10">
        <f t="shared" si="4"/>
        <v>47983</v>
      </c>
      <c r="M136" s="6">
        <f t="shared" si="5"/>
        <v>0</v>
      </c>
      <c r="R136">
        <f>IF((MAX($R$4:R135)+1)&gt;Data!$C$1,"",MAX($R$4:R135)+1)</f>
        <v>132</v>
      </c>
    </row>
    <row r="137" spans="1:18" x14ac:dyDescent="0.2">
      <c r="A137" s="11">
        <f>IF(L137="","",RANK(L137,$L$5:$L$500)+COUNTIF($L$3:L136,L137))</f>
        <v>111</v>
      </c>
      <c r="B137" t="str">
        <f>IF(R137="","",VLOOKUP($R137,Data!$C$4:$X$2000,Data!$E$2-2,FALSE))</f>
        <v>A</v>
      </c>
      <c r="C137" t="str">
        <f>IF(R137="","",VLOOKUP($R137,Data!$C$4:$X$2000,Data!$F$2-2,FALSE))</f>
        <v>GENERAL FUND</v>
      </c>
      <c r="D137" t="str">
        <f>IF(R137="","",VLOOKUP($R137,Data!$C$4:$X$2000,Data!$G$2-2,FALSE))</f>
        <v>6010</v>
      </c>
      <c r="E137" t="str">
        <f>IF(R137="","",VLOOKUP($R137,Data!$C$4:$X$2000,Data!$H$2-2,FALSE))</f>
        <v>SOCIAL SERVICES ADMIN</v>
      </c>
      <c r="F137" t="str">
        <f>IF(R137="","",VLOOKUP($R137,Data!$C$4:$X$2000,Data!$I$2-2,FALSE))</f>
        <v>1000</v>
      </c>
      <c r="G137" t="str">
        <f>IF(R137="","",VLOOKUP($R137,Data!$C$4:$X$2000,Data!$J$2-2,FALSE))</f>
        <v>PERSONAL SERVICES</v>
      </c>
      <c r="H137" t="str">
        <f>IF(R137="","",VLOOKUP($R137,Data!$C$4:$X$2000,Data!$K$2-2,FALSE))</f>
        <v>1327</v>
      </c>
      <c r="I137" t="str">
        <f>IF(R137="","",VLOOKUP($R137,Data!$C$4:$X$2000,Data!$L$2-2,FALSE))</f>
        <v>ADMINISTRATIVE SUPPORT I G08</v>
      </c>
      <c r="J137" s="10">
        <f>IF(R137="","",VLOOKUP($R137,Data!$C$4:$X$2000,Data!$R$2-2,FALSE))</f>
        <v>29742</v>
      </c>
      <c r="K137" s="10">
        <f>IF(R137="","",VLOOKUP($R137,Data!$C$4:$X$2000,Data!$Q$2-2,FALSE)+VLOOKUP($R137,Data!$C$4:$X$2000,Data!$O$2-2,FALSE))</f>
        <v>18114.900000000001</v>
      </c>
      <c r="L137" s="10">
        <f t="shared" si="4"/>
        <v>11627.099999999999</v>
      </c>
      <c r="M137" s="6">
        <f t="shared" si="5"/>
        <v>0.60909999999999997</v>
      </c>
      <c r="R137">
        <f>IF((MAX($R$4:R136)+1)&gt;Data!$C$1,"",MAX($R$4:R136)+1)</f>
        <v>133</v>
      </c>
    </row>
    <row r="138" spans="1:18" x14ac:dyDescent="0.2">
      <c r="A138" s="11">
        <f>IF(L138="","",RANK(L138,$L$5:$L$500)+COUNTIF($L$3:L137,L138))</f>
        <v>136</v>
      </c>
      <c r="B138" t="str">
        <f>IF(R138="","",VLOOKUP($R138,Data!$C$4:$X$2000,Data!$E$2-2,FALSE))</f>
        <v>A</v>
      </c>
      <c r="C138" t="str">
        <f>IF(R138="","",VLOOKUP($R138,Data!$C$4:$X$2000,Data!$F$2-2,FALSE))</f>
        <v>GENERAL FUND</v>
      </c>
      <c r="D138" t="str">
        <f>IF(R138="","",VLOOKUP($R138,Data!$C$4:$X$2000,Data!$G$2-2,FALSE))</f>
        <v>6010</v>
      </c>
      <c r="E138" t="str">
        <f>IF(R138="","",VLOOKUP($R138,Data!$C$4:$X$2000,Data!$H$2-2,FALSE))</f>
        <v>SOCIAL SERVICES ADMIN</v>
      </c>
      <c r="F138" t="str">
        <f>IF(R138="","",VLOOKUP($R138,Data!$C$4:$X$2000,Data!$I$2-2,FALSE))</f>
        <v>1000</v>
      </c>
      <c r="G138" t="str">
        <f>IF(R138="","",VLOOKUP($R138,Data!$C$4:$X$2000,Data!$J$2-2,FALSE))</f>
        <v>PERSONAL SERVICES</v>
      </c>
      <c r="H138" t="str">
        <f>IF(R138="","",VLOOKUP($R138,Data!$C$4:$X$2000,Data!$K$2-2,FALSE))</f>
        <v>1328</v>
      </c>
      <c r="I138" t="str">
        <f>IF(R138="","",VLOOKUP($R138,Data!$C$4:$X$2000,Data!$L$2-2,FALSE))</f>
        <v>ADMINISTRATIVE SUPPORT I G08</v>
      </c>
      <c r="J138" s="10">
        <f>IF(R138="","",VLOOKUP($R138,Data!$C$4:$X$2000,Data!$R$2-2,FALSE))</f>
        <v>0</v>
      </c>
      <c r="K138" s="10">
        <f>IF(R138="","",VLOOKUP($R138,Data!$C$4:$X$2000,Data!$Q$2-2,FALSE)+VLOOKUP($R138,Data!$C$4:$X$2000,Data!$O$2-2,FALSE))</f>
        <v>10221.27</v>
      </c>
      <c r="L138" s="10">
        <f t="shared" si="4"/>
        <v>-10221.27</v>
      </c>
      <c r="M138" s="6">
        <f t="shared" si="5"/>
        <v>0</v>
      </c>
      <c r="R138">
        <f>IF((MAX($R$4:R137)+1)&gt;Data!$C$1,"",MAX($R$4:R137)+1)</f>
        <v>134</v>
      </c>
    </row>
    <row r="139" spans="1:18" x14ac:dyDescent="0.2">
      <c r="A139" s="11">
        <f>IF(L139="","",RANK(L139,$L$5:$L$500)+COUNTIF($L$3:L138,L139))</f>
        <v>140</v>
      </c>
      <c r="B139" t="str">
        <f>IF(R139="","",VLOOKUP($R139,Data!$C$4:$X$2000,Data!$E$2-2,FALSE))</f>
        <v>A</v>
      </c>
      <c r="C139" t="str">
        <f>IF(R139="","",VLOOKUP($R139,Data!$C$4:$X$2000,Data!$F$2-2,FALSE))</f>
        <v>GENERAL FUND</v>
      </c>
      <c r="D139" t="str">
        <f>IF(R139="","",VLOOKUP($R139,Data!$C$4:$X$2000,Data!$G$2-2,FALSE))</f>
        <v>6010</v>
      </c>
      <c r="E139" t="str">
        <f>IF(R139="","",VLOOKUP($R139,Data!$C$4:$X$2000,Data!$H$2-2,FALSE))</f>
        <v>SOCIAL SERVICES ADMIN</v>
      </c>
      <c r="F139" t="str">
        <f>IF(R139="","",VLOOKUP($R139,Data!$C$4:$X$2000,Data!$I$2-2,FALSE))</f>
        <v>1000</v>
      </c>
      <c r="G139" t="str">
        <f>IF(R139="","",VLOOKUP($R139,Data!$C$4:$X$2000,Data!$J$2-2,FALSE))</f>
        <v>PERSONAL SERVICES</v>
      </c>
      <c r="H139" t="str">
        <f>IF(R139="","",VLOOKUP($R139,Data!$C$4:$X$2000,Data!$K$2-2,FALSE))</f>
        <v>1341</v>
      </c>
      <c r="I139" t="str">
        <f>IF(R139="","",VLOOKUP($R139,Data!$C$4:$X$2000,Data!$L$2-2,FALSE))</f>
        <v>ADMINISTRATIVE SUPPORT I G08</v>
      </c>
      <c r="J139" s="10">
        <f>IF(R139="","",VLOOKUP($R139,Data!$C$4:$X$2000,Data!$R$2-2,FALSE))</f>
        <v>0</v>
      </c>
      <c r="K139" s="10">
        <f>IF(R139="","",VLOOKUP($R139,Data!$C$4:$X$2000,Data!$Q$2-2,FALSE)+VLOOKUP($R139,Data!$C$4:$X$2000,Data!$O$2-2,FALSE))</f>
        <v>10369.799999999999</v>
      </c>
      <c r="L139" s="10">
        <f t="shared" si="4"/>
        <v>-10369.799999999999</v>
      </c>
      <c r="M139" s="6">
        <f t="shared" si="5"/>
        <v>0</v>
      </c>
      <c r="R139">
        <f>IF((MAX($R$4:R138)+1)&gt;Data!$C$1,"",MAX($R$4:R138)+1)</f>
        <v>135</v>
      </c>
    </row>
    <row r="140" spans="1:18" x14ac:dyDescent="0.2">
      <c r="A140" s="11">
        <f>IF(L140="","",RANK(L140,$L$5:$L$500)+COUNTIF($L$3:L139,L140))</f>
        <v>114</v>
      </c>
      <c r="B140" t="str">
        <f>IF(R140="","",VLOOKUP($R140,Data!$C$4:$X$2000,Data!$E$2-2,FALSE))</f>
        <v>A</v>
      </c>
      <c r="C140" t="str">
        <f>IF(R140="","",VLOOKUP($R140,Data!$C$4:$X$2000,Data!$F$2-2,FALSE))</f>
        <v>GENERAL FUND</v>
      </c>
      <c r="D140" t="str">
        <f>IF(R140="","",VLOOKUP($R140,Data!$C$4:$X$2000,Data!$G$2-2,FALSE))</f>
        <v>6010</v>
      </c>
      <c r="E140" t="str">
        <f>IF(R140="","",VLOOKUP($R140,Data!$C$4:$X$2000,Data!$H$2-2,FALSE))</f>
        <v>SOCIAL SERVICES ADMIN</v>
      </c>
      <c r="F140" t="str">
        <f>IF(R140="","",VLOOKUP($R140,Data!$C$4:$X$2000,Data!$I$2-2,FALSE))</f>
        <v>1000</v>
      </c>
      <c r="G140" t="str">
        <f>IF(R140="","",VLOOKUP($R140,Data!$C$4:$X$2000,Data!$J$2-2,FALSE))</f>
        <v>PERSONAL SERVICES</v>
      </c>
      <c r="H140" t="str">
        <f>IF(R140="","",VLOOKUP($R140,Data!$C$4:$X$2000,Data!$K$2-2,FALSE))</f>
        <v>1342</v>
      </c>
      <c r="I140" t="str">
        <f>IF(R140="","",VLOOKUP($R140,Data!$C$4:$X$2000,Data!$L$2-2,FALSE))</f>
        <v>SOCIAL WELFARE EXAM   G11</v>
      </c>
      <c r="J140" s="10">
        <f>IF(R140="","",VLOOKUP($R140,Data!$C$4:$X$2000,Data!$R$2-2,FALSE))</f>
        <v>42396</v>
      </c>
      <c r="K140" s="10">
        <f>IF(R140="","",VLOOKUP($R140,Data!$C$4:$X$2000,Data!$Q$2-2,FALSE)+VLOOKUP($R140,Data!$C$4:$X$2000,Data!$O$2-2,FALSE))</f>
        <v>30998.400000000001</v>
      </c>
      <c r="L140" s="10">
        <f t="shared" si="4"/>
        <v>11397.599999999999</v>
      </c>
      <c r="M140" s="6">
        <f t="shared" si="5"/>
        <v>0.73119999999999996</v>
      </c>
      <c r="R140">
        <f>IF((MAX($R$4:R139)+1)&gt;Data!$C$1,"",MAX($R$4:R139)+1)</f>
        <v>136</v>
      </c>
    </row>
    <row r="141" spans="1:18" x14ac:dyDescent="0.2">
      <c r="A141" s="11">
        <f>IF(L141="","",RANK(L141,$L$5:$L$500)+COUNTIF($L$3:L140,L141))</f>
        <v>86</v>
      </c>
      <c r="B141" t="str">
        <f>IF(R141="","",VLOOKUP($R141,Data!$C$4:$X$2000,Data!$E$2-2,FALSE))</f>
        <v>A</v>
      </c>
      <c r="C141" t="str">
        <f>IF(R141="","",VLOOKUP($R141,Data!$C$4:$X$2000,Data!$F$2-2,FALSE))</f>
        <v>GENERAL FUND</v>
      </c>
      <c r="D141" t="str">
        <f>IF(R141="","",VLOOKUP($R141,Data!$C$4:$X$2000,Data!$G$2-2,FALSE))</f>
        <v>6010</v>
      </c>
      <c r="E141" t="str">
        <f>IF(R141="","",VLOOKUP($R141,Data!$C$4:$X$2000,Data!$H$2-2,FALSE))</f>
        <v>SOCIAL SERVICES ADMIN</v>
      </c>
      <c r="F141" t="str">
        <f>IF(R141="","",VLOOKUP($R141,Data!$C$4:$X$2000,Data!$I$2-2,FALSE))</f>
        <v>1000</v>
      </c>
      <c r="G141" t="str">
        <f>IF(R141="","",VLOOKUP($R141,Data!$C$4:$X$2000,Data!$J$2-2,FALSE))</f>
        <v>PERSONAL SERVICES</v>
      </c>
      <c r="H141" t="str">
        <f>IF(R141="","",VLOOKUP($R141,Data!$C$4:$X$2000,Data!$K$2-2,FALSE))</f>
        <v>1347</v>
      </c>
      <c r="I141" t="str">
        <f>IF(R141="","",VLOOKUP($R141,Data!$C$4:$X$2000,Data!$L$2-2,FALSE))</f>
        <v>SOCIAL WELFARE EXAM   G11</v>
      </c>
      <c r="J141" s="10">
        <f>IF(R141="","",VLOOKUP($R141,Data!$C$4:$X$2000,Data!$R$2-2,FALSE))</f>
        <v>36436</v>
      </c>
      <c r="K141" s="10">
        <f>IF(R141="","",VLOOKUP($R141,Data!$C$4:$X$2000,Data!$Q$2-2,FALSE)+VLOOKUP($R141,Data!$C$4:$X$2000,Data!$O$2-2,FALSE))</f>
        <v>21163.59</v>
      </c>
      <c r="L141" s="10">
        <f t="shared" si="4"/>
        <v>15272.41</v>
      </c>
      <c r="M141" s="6">
        <f t="shared" si="5"/>
        <v>0.58079999999999998</v>
      </c>
      <c r="R141">
        <f>IF((MAX($R$4:R140)+1)&gt;Data!$C$1,"",MAX($R$4:R140)+1)</f>
        <v>137</v>
      </c>
    </row>
    <row r="142" spans="1:18" x14ac:dyDescent="0.2">
      <c r="A142" s="11">
        <f>IF(L142="","",RANK(L142,$L$5:$L$500)+COUNTIF($L$3:L141,L142))</f>
        <v>57</v>
      </c>
      <c r="B142" t="str">
        <f>IF(R142="","",VLOOKUP($R142,Data!$C$4:$X$2000,Data!$E$2-2,FALSE))</f>
        <v>A</v>
      </c>
      <c r="C142" t="str">
        <f>IF(R142="","",VLOOKUP($R142,Data!$C$4:$X$2000,Data!$F$2-2,FALSE))</f>
        <v>GENERAL FUND</v>
      </c>
      <c r="D142" t="str">
        <f>IF(R142="","",VLOOKUP($R142,Data!$C$4:$X$2000,Data!$G$2-2,FALSE))</f>
        <v>6010</v>
      </c>
      <c r="E142" t="str">
        <f>IF(R142="","",VLOOKUP($R142,Data!$C$4:$X$2000,Data!$H$2-2,FALSE))</f>
        <v>SOCIAL SERVICES ADMIN</v>
      </c>
      <c r="F142" t="str">
        <f>IF(R142="","",VLOOKUP($R142,Data!$C$4:$X$2000,Data!$I$2-2,FALSE))</f>
        <v>1000</v>
      </c>
      <c r="G142" t="str">
        <f>IF(R142="","",VLOOKUP($R142,Data!$C$4:$X$2000,Data!$J$2-2,FALSE))</f>
        <v>PERSONAL SERVICES</v>
      </c>
      <c r="H142" t="str">
        <f>IF(R142="","",VLOOKUP($R142,Data!$C$4:$X$2000,Data!$K$2-2,FALSE))</f>
        <v>1356</v>
      </c>
      <c r="I142" t="str">
        <f>IF(R142="","",VLOOKUP($R142,Data!$C$4:$X$2000,Data!$L$2-2,FALSE))</f>
        <v>OFFICE/KEYBOARD WORKER G05</v>
      </c>
      <c r="J142" s="10">
        <f>IF(R142="","",VLOOKUP($R142,Data!$C$4:$X$2000,Data!$R$2-2,FALSE))</f>
        <v>29023</v>
      </c>
      <c r="K142" s="10">
        <f>IF(R142="","",VLOOKUP($R142,Data!$C$4:$X$2000,Data!$Q$2-2,FALSE)+VLOOKUP($R142,Data!$C$4:$X$2000,Data!$O$2-2,FALSE))</f>
        <v>3615.62</v>
      </c>
      <c r="L142" s="10">
        <f t="shared" si="4"/>
        <v>25407.38</v>
      </c>
      <c r="M142" s="6">
        <f t="shared" si="5"/>
        <v>0.1246</v>
      </c>
      <c r="R142">
        <f>IF((MAX($R$4:R141)+1)&gt;Data!$C$1,"",MAX($R$4:R141)+1)</f>
        <v>138</v>
      </c>
    </row>
    <row r="143" spans="1:18" x14ac:dyDescent="0.2">
      <c r="A143" s="11">
        <f>IF(L143="","",RANK(L143,$L$5:$L$500)+COUNTIF($L$3:L142,L143))</f>
        <v>69</v>
      </c>
      <c r="B143" t="str">
        <f>IF(R143="","",VLOOKUP($R143,Data!$C$4:$X$2000,Data!$E$2-2,FALSE))</f>
        <v>A</v>
      </c>
      <c r="C143" t="str">
        <f>IF(R143="","",VLOOKUP($R143,Data!$C$4:$X$2000,Data!$F$2-2,FALSE))</f>
        <v>GENERAL FUND</v>
      </c>
      <c r="D143" t="str">
        <f>IF(R143="","",VLOOKUP($R143,Data!$C$4:$X$2000,Data!$G$2-2,FALSE))</f>
        <v>6010</v>
      </c>
      <c r="E143" t="str">
        <f>IF(R143="","",VLOOKUP($R143,Data!$C$4:$X$2000,Data!$H$2-2,FALSE))</f>
        <v>SOCIAL SERVICES ADMIN</v>
      </c>
      <c r="F143" t="str">
        <f>IF(R143="","",VLOOKUP($R143,Data!$C$4:$X$2000,Data!$I$2-2,FALSE))</f>
        <v>1000</v>
      </c>
      <c r="G143" t="str">
        <f>IF(R143="","",VLOOKUP($R143,Data!$C$4:$X$2000,Data!$J$2-2,FALSE))</f>
        <v>PERSONAL SERVICES</v>
      </c>
      <c r="H143" t="str">
        <f>IF(R143="","",VLOOKUP($R143,Data!$C$4:$X$2000,Data!$K$2-2,FALSE))</f>
        <v>1362</v>
      </c>
      <c r="I143" t="str">
        <f>IF(R143="","",VLOOKUP($R143,Data!$C$4:$X$2000,Data!$L$2-2,FALSE))</f>
        <v>ACCOUNT CLERK TYPIST  G07</v>
      </c>
      <c r="J143" s="10">
        <f>IF(R143="","",VLOOKUP($R143,Data!$C$4:$X$2000,Data!$R$2-2,FALSE))</f>
        <v>28771</v>
      </c>
      <c r="K143" s="10">
        <f>IF(R143="","",VLOOKUP($R143,Data!$C$4:$X$2000,Data!$Q$2-2,FALSE)+VLOOKUP($R143,Data!$C$4:$X$2000,Data!$O$2-2,FALSE))</f>
        <v>9369.89</v>
      </c>
      <c r="L143" s="10">
        <f t="shared" si="4"/>
        <v>19401.11</v>
      </c>
      <c r="M143" s="6">
        <f t="shared" si="5"/>
        <v>0.32569999999999999</v>
      </c>
      <c r="R143">
        <f>IF((MAX($R$4:R142)+1)&gt;Data!$C$1,"",MAX($R$4:R142)+1)</f>
        <v>139</v>
      </c>
    </row>
    <row r="144" spans="1:18" x14ac:dyDescent="0.2">
      <c r="A144" s="11">
        <f>IF(L144="","",RANK(L144,$L$5:$L$500)+COUNTIF($L$3:L143,L144))</f>
        <v>129</v>
      </c>
      <c r="B144" t="str">
        <f>IF(R144="","",VLOOKUP($R144,Data!$C$4:$X$2000,Data!$E$2-2,FALSE))</f>
        <v>A</v>
      </c>
      <c r="C144" t="str">
        <f>IF(R144="","",VLOOKUP($R144,Data!$C$4:$X$2000,Data!$F$2-2,FALSE))</f>
        <v>GENERAL FUND</v>
      </c>
      <c r="D144" t="str">
        <f>IF(R144="","",VLOOKUP($R144,Data!$C$4:$X$2000,Data!$G$2-2,FALSE))</f>
        <v>6010</v>
      </c>
      <c r="E144" t="str">
        <f>IF(R144="","",VLOOKUP($R144,Data!$C$4:$X$2000,Data!$H$2-2,FALSE))</f>
        <v>SOCIAL SERVICES ADMIN</v>
      </c>
      <c r="F144" t="str">
        <f>IF(R144="","",VLOOKUP($R144,Data!$C$4:$X$2000,Data!$I$2-2,FALSE))</f>
        <v>1000</v>
      </c>
      <c r="G144" t="str">
        <f>IF(R144="","",VLOOKUP($R144,Data!$C$4:$X$2000,Data!$J$2-2,FALSE))</f>
        <v>PERSONAL SERVICES</v>
      </c>
      <c r="H144" t="str">
        <f>IF(R144="","",VLOOKUP($R144,Data!$C$4:$X$2000,Data!$K$2-2,FALSE))</f>
        <v>1364</v>
      </c>
      <c r="I144" t="str">
        <f>IF(R144="","",VLOOKUP($R144,Data!$C$4:$X$2000,Data!$L$2-2,FALSE))</f>
        <v>ACCOUNT CLERK TYPIST  G07</v>
      </c>
      <c r="J144" s="10">
        <f>IF(R144="","",VLOOKUP($R144,Data!$C$4:$X$2000,Data!$R$2-2,FALSE))</f>
        <v>34011</v>
      </c>
      <c r="K144" s="10">
        <f>IF(R144="","",VLOOKUP($R144,Data!$C$4:$X$2000,Data!$Q$2-2,FALSE)+VLOOKUP($R144,Data!$C$4:$X$2000,Data!$O$2-2,FALSE))</f>
        <v>23846.73</v>
      </c>
      <c r="L144" s="10">
        <f t="shared" si="4"/>
        <v>10164.27</v>
      </c>
      <c r="M144" s="6">
        <f t="shared" si="5"/>
        <v>0.70109999999999995</v>
      </c>
      <c r="R144">
        <f>IF((MAX($R$4:R143)+1)&gt;Data!$C$1,"",MAX($R$4:R143)+1)</f>
        <v>140</v>
      </c>
    </row>
    <row r="145" spans="1:18" x14ac:dyDescent="0.2">
      <c r="A145" s="11">
        <f>IF(L145="","",RANK(L145,$L$5:$L$500)+COUNTIF($L$3:L144,L145))</f>
        <v>45</v>
      </c>
      <c r="B145" t="str">
        <f>IF(R145="","",VLOOKUP($R145,Data!$C$4:$X$2000,Data!$E$2-2,FALSE))</f>
        <v>A</v>
      </c>
      <c r="C145" t="str">
        <f>IF(R145="","",VLOOKUP($R145,Data!$C$4:$X$2000,Data!$F$2-2,FALSE))</f>
        <v>GENERAL FUND</v>
      </c>
      <c r="D145" t="str">
        <f>IF(R145="","",VLOOKUP($R145,Data!$C$4:$X$2000,Data!$G$2-2,FALSE))</f>
        <v>6010</v>
      </c>
      <c r="E145" t="str">
        <f>IF(R145="","",VLOOKUP($R145,Data!$C$4:$X$2000,Data!$H$2-2,FALSE))</f>
        <v>SOCIAL SERVICES ADMIN</v>
      </c>
      <c r="F145" t="str">
        <f>IF(R145="","",VLOOKUP($R145,Data!$C$4:$X$2000,Data!$I$2-2,FALSE))</f>
        <v>1000</v>
      </c>
      <c r="G145" t="str">
        <f>IF(R145="","",VLOOKUP($R145,Data!$C$4:$X$2000,Data!$J$2-2,FALSE))</f>
        <v>PERSONAL SERVICES</v>
      </c>
      <c r="H145" t="str">
        <f>IF(R145="","",VLOOKUP($R145,Data!$C$4:$X$2000,Data!$K$2-2,FALSE))</f>
        <v>1377</v>
      </c>
      <c r="I145" t="str">
        <f>IF(R145="","",VLOOKUP($R145,Data!$C$4:$X$2000,Data!$L$2-2,FALSE))</f>
        <v>EMPLOYMENT REP        G</v>
      </c>
      <c r="J145" s="10">
        <f>IF(R145="","",VLOOKUP($R145,Data!$C$4:$X$2000,Data!$R$2-2,FALSE))</f>
        <v>35353</v>
      </c>
      <c r="K145" s="10">
        <f>IF(R145="","",VLOOKUP($R145,Data!$C$4:$X$2000,Data!$Q$2-2,FALSE)+VLOOKUP($R145,Data!$C$4:$X$2000,Data!$O$2-2,FALSE))</f>
        <v>0</v>
      </c>
      <c r="L145" s="10">
        <f t="shared" si="4"/>
        <v>35353</v>
      </c>
      <c r="M145" s="6">
        <f t="shared" si="5"/>
        <v>0</v>
      </c>
      <c r="R145">
        <f>IF((MAX($R$4:R144)+1)&gt;Data!$C$1,"",MAX($R$4:R144)+1)</f>
        <v>141</v>
      </c>
    </row>
    <row r="146" spans="1:18" x14ac:dyDescent="0.2">
      <c r="A146" s="11">
        <f>IF(L146="","",RANK(L146,$L$5:$L$500)+COUNTIF($L$3:L145,L146))</f>
        <v>78</v>
      </c>
      <c r="B146" t="str">
        <f>IF(R146="","",VLOOKUP($R146,Data!$C$4:$X$2000,Data!$E$2-2,FALSE))</f>
        <v>A</v>
      </c>
      <c r="C146" t="str">
        <f>IF(R146="","",VLOOKUP($R146,Data!$C$4:$X$2000,Data!$F$2-2,FALSE))</f>
        <v>GENERAL FUND</v>
      </c>
      <c r="D146" t="str">
        <f>IF(R146="","",VLOOKUP($R146,Data!$C$4:$X$2000,Data!$G$2-2,FALSE))</f>
        <v>6010</v>
      </c>
      <c r="E146" t="str">
        <f>IF(R146="","",VLOOKUP($R146,Data!$C$4:$X$2000,Data!$H$2-2,FALSE))</f>
        <v>SOCIAL SERVICES ADMIN</v>
      </c>
      <c r="F146" t="str">
        <f>IF(R146="","",VLOOKUP($R146,Data!$C$4:$X$2000,Data!$I$2-2,FALSE))</f>
        <v>1000</v>
      </c>
      <c r="G146" t="str">
        <f>IF(R146="","",VLOOKUP($R146,Data!$C$4:$X$2000,Data!$J$2-2,FALSE))</f>
        <v>PERSONAL SERVICES</v>
      </c>
      <c r="H146" t="str">
        <f>IF(R146="","",VLOOKUP($R146,Data!$C$4:$X$2000,Data!$K$2-2,FALSE))</f>
        <v>1392</v>
      </c>
      <c r="I146" t="str">
        <f>IF(R146="","",VLOOKUP($R146,Data!$C$4:$X$2000,Data!$L$2-2,FALSE))</f>
        <v>OFFICE/KEYBOARD WRKR  G05</v>
      </c>
      <c r="J146" s="10">
        <f>IF(R146="","",VLOOKUP($R146,Data!$C$4:$X$2000,Data!$R$2-2,FALSE))</f>
        <v>28070</v>
      </c>
      <c r="K146" s="10">
        <f>IF(R146="","",VLOOKUP($R146,Data!$C$4:$X$2000,Data!$Q$2-2,FALSE)+VLOOKUP($R146,Data!$C$4:$X$2000,Data!$O$2-2,FALSE))</f>
        <v>11899.02</v>
      </c>
      <c r="L146" s="10">
        <f t="shared" si="4"/>
        <v>16170.98</v>
      </c>
      <c r="M146" s="6">
        <f t="shared" si="5"/>
        <v>0.4239</v>
      </c>
      <c r="R146">
        <f>IF((MAX($R$4:R145)+1)&gt;Data!$C$1,"",MAX($R$4:R145)+1)</f>
        <v>142</v>
      </c>
    </row>
    <row r="147" spans="1:18" x14ac:dyDescent="0.2">
      <c r="A147" s="11">
        <f>IF(L147="","",RANK(L147,$L$5:$L$500)+COUNTIF($L$3:L146,L147))</f>
        <v>24</v>
      </c>
      <c r="B147" t="str">
        <f>IF(R147="","",VLOOKUP($R147,Data!$C$4:$X$2000,Data!$E$2-2,FALSE))</f>
        <v>A</v>
      </c>
      <c r="C147" t="str">
        <f>IF(R147="","",VLOOKUP($R147,Data!$C$4:$X$2000,Data!$F$2-2,FALSE))</f>
        <v>GENERAL FUND</v>
      </c>
      <c r="D147" t="str">
        <f>IF(R147="","",VLOOKUP($R147,Data!$C$4:$X$2000,Data!$G$2-2,FALSE))</f>
        <v>6010</v>
      </c>
      <c r="E147" t="str">
        <f>IF(R147="","",VLOOKUP($R147,Data!$C$4:$X$2000,Data!$H$2-2,FALSE))</f>
        <v>SOCIAL SERVICES ADMIN</v>
      </c>
      <c r="F147" t="str">
        <f>IF(R147="","",VLOOKUP($R147,Data!$C$4:$X$2000,Data!$I$2-2,FALSE))</f>
        <v>1000</v>
      </c>
      <c r="G147" t="str">
        <f>IF(R147="","",VLOOKUP($R147,Data!$C$4:$X$2000,Data!$J$2-2,FALSE))</f>
        <v>PERSONAL SERVICES</v>
      </c>
      <c r="H147" t="str">
        <f>IF(R147="","",VLOOKUP($R147,Data!$C$4:$X$2000,Data!$K$2-2,FALSE))</f>
        <v>1402</v>
      </c>
      <c r="I147" t="str">
        <f>IF(R147="","",VLOOKUP($R147,Data!$C$4:$X$2000,Data!$L$2-2,FALSE))</f>
        <v>SOCIAL SERVICES ATTORNEY</v>
      </c>
      <c r="J147" s="10">
        <f>IF(R147="","",VLOOKUP($R147,Data!$C$4:$X$2000,Data!$R$2-2,FALSE))</f>
        <v>61923</v>
      </c>
      <c r="K147" s="10">
        <f>IF(R147="","",VLOOKUP($R147,Data!$C$4:$X$2000,Data!$Q$2-2,FALSE)+VLOOKUP($R147,Data!$C$4:$X$2000,Data!$O$2-2,FALSE))</f>
        <v>0</v>
      </c>
      <c r="L147" s="10">
        <f t="shared" si="4"/>
        <v>61923</v>
      </c>
      <c r="M147" s="6">
        <f t="shared" si="5"/>
        <v>0</v>
      </c>
      <c r="R147">
        <f>IF((MAX($R$4:R146)+1)&gt;Data!$C$1,"",MAX($R$4:R146)+1)</f>
        <v>143</v>
      </c>
    </row>
    <row r="148" spans="1:18" x14ac:dyDescent="0.2">
      <c r="A148" s="11">
        <f>IF(L148="","",RANK(L148,$L$5:$L$500)+COUNTIF($L$3:L147,L148))</f>
        <v>103</v>
      </c>
      <c r="B148" t="str">
        <f>IF(R148="","",VLOOKUP($R148,Data!$C$4:$X$2000,Data!$E$2-2,FALSE))</f>
        <v>A</v>
      </c>
      <c r="C148" t="str">
        <f>IF(R148="","",VLOOKUP($R148,Data!$C$4:$X$2000,Data!$F$2-2,FALSE))</f>
        <v>GENERAL FUND</v>
      </c>
      <c r="D148" t="str">
        <f>IF(R148="","",VLOOKUP($R148,Data!$C$4:$X$2000,Data!$G$2-2,FALSE))</f>
        <v>6010</v>
      </c>
      <c r="E148" t="str">
        <f>IF(R148="","",VLOOKUP($R148,Data!$C$4:$X$2000,Data!$H$2-2,FALSE))</f>
        <v>SOCIAL SERVICES ADMIN</v>
      </c>
      <c r="F148" t="str">
        <f>IF(R148="","",VLOOKUP($R148,Data!$C$4:$X$2000,Data!$I$2-2,FALSE))</f>
        <v>1000</v>
      </c>
      <c r="G148" t="str">
        <f>IF(R148="","",VLOOKUP($R148,Data!$C$4:$X$2000,Data!$J$2-2,FALSE))</f>
        <v>PERSONAL SERVICES</v>
      </c>
      <c r="H148" t="str">
        <f>IF(R148="","",VLOOKUP($R148,Data!$C$4:$X$2000,Data!$K$2-2,FALSE))</f>
        <v>1445</v>
      </c>
      <c r="I148" t="str">
        <f>IF(R148="","",VLOOKUP($R148,Data!$C$4:$X$2000,Data!$L$2-2,FALSE))</f>
        <v>SOCIAL WELFARE EXAM   G11</v>
      </c>
      <c r="J148" s="10">
        <f>IF(R148="","",VLOOKUP($R148,Data!$C$4:$X$2000,Data!$R$2-2,FALSE))</f>
        <v>42396</v>
      </c>
      <c r="K148" s="10">
        <f>IF(R148="","",VLOOKUP($R148,Data!$C$4:$X$2000,Data!$Q$2-2,FALSE)+VLOOKUP($R148,Data!$C$4:$X$2000,Data!$O$2-2,FALSE))</f>
        <v>29782.09</v>
      </c>
      <c r="L148" s="10">
        <f t="shared" si="4"/>
        <v>12613.91</v>
      </c>
      <c r="M148" s="6">
        <f t="shared" si="5"/>
        <v>0.70250000000000001</v>
      </c>
      <c r="R148">
        <f>IF((MAX($R$4:R147)+1)&gt;Data!$C$1,"",MAX($R$4:R147)+1)</f>
        <v>144</v>
      </c>
    </row>
    <row r="149" spans="1:18" x14ac:dyDescent="0.2">
      <c r="A149" s="11">
        <f>IF(L149="","",RANK(L149,$L$5:$L$500)+COUNTIF($L$3:L148,L149))</f>
        <v>77</v>
      </c>
      <c r="B149" t="str">
        <f>IF(R149="","",VLOOKUP($R149,Data!$C$4:$X$2000,Data!$E$2-2,FALSE))</f>
        <v>A</v>
      </c>
      <c r="C149" t="str">
        <f>IF(R149="","",VLOOKUP($R149,Data!$C$4:$X$2000,Data!$F$2-2,FALSE))</f>
        <v>GENERAL FUND</v>
      </c>
      <c r="D149" t="str">
        <f>IF(R149="","",VLOOKUP($R149,Data!$C$4:$X$2000,Data!$G$2-2,FALSE))</f>
        <v>6010</v>
      </c>
      <c r="E149" t="str">
        <f>IF(R149="","",VLOOKUP($R149,Data!$C$4:$X$2000,Data!$H$2-2,FALSE))</f>
        <v>SOCIAL SERVICES ADMIN</v>
      </c>
      <c r="F149" t="str">
        <f>IF(R149="","",VLOOKUP($R149,Data!$C$4:$X$2000,Data!$I$2-2,FALSE))</f>
        <v>1000</v>
      </c>
      <c r="G149" t="str">
        <f>IF(R149="","",VLOOKUP($R149,Data!$C$4:$X$2000,Data!$J$2-2,FALSE))</f>
        <v>PERSONAL SERVICES</v>
      </c>
      <c r="H149" t="str">
        <f>IF(R149="","",VLOOKUP($R149,Data!$C$4:$X$2000,Data!$K$2-2,FALSE))</f>
        <v>1446</v>
      </c>
      <c r="I149" t="str">
        <f>IF(R149="","",VLOOKUP($R149,Data!$C$4:$X$2000,Data!$L$2-2,FALSE))</f>
        <v>SOCIAL WELFARE EXAM   G11</v>
      </c>
      <c r="J149" s="10">
        <f>IF(R149="","",VLOOKUP($R149,Data!$C$4:$X$2000,Data!$R$2-2,FALSE))</f>
        <v>40531</v>
      </c>
      <c r="K149" s="10">
        <f>IF(R149="","",VLOOKUP($R149,Data!$C$4:$X$2000,Data!$Q$2-2,FALSE)+VLOOKUP($R149,Data!$C$4:$X$2000,Data!$O$2-2,FALSE))</f>
        <v>24073.69</v>
      </c>
      <c r="L149" s="10">
        <f t="shared" si="4"/>
        <v>16457.310000000001</v>
      </c>
      <c r="M149" s="6">
        <f t="shared" si="5"/>
        <v>0.59399999999999997</v>
      </c>
      <c r="R149">
        <f>IF((MAX($R$4:R148)+1)&gt;Data!$C$1,"",MAX($R$4:R148)+1)</f>
        <v>145</v>
      </c>
    </row>
    <row r="150" spans="1:18" x14ac:dyDescent="0.2">
      <c r="A150" s="11">
        <f>IF(L150="","",RANK(L150,$L$5:$L$500)+COUNTIF($L$3:L149,L150))</f>
        <v>99</v>
      </c>
      <c r="B150" t="str">
        <f>IF(R150="","",VLOOKUP($R150,Data!$C$4:$X$2000,Data!$E$2-2,FALSE))</f>
        <v>A</v>
      </c>
      <c r="C150" t="str">
        <f>IF(R150="","",VLOOKUP($R150,Data!$C$4:$X$2000,Data!$F$2-2,FALSE))</f>
        <v>GENERAL FUND</v>
      </c>
      <c r="D150" t="str">
        <f>IF(R150="","",VLOOKUP($R150,Data!$C$4:$X$2000,Data!$G$2-2,FALSE))</f>
        <v>6010</v>
      </c>
      <c r="E150" t="str">
        <f>IF(R150="","",VLOOKUP($R150,Data!$C$4:$X$2000,Data!$H$2-2,FALSE))</f>
        <v>SOCIAL SERVICES ADMIN</v>
      </c>
      <c r="F150" t="str">
        <f>IF(R150="","",VLOOKUP($R150,Data!$C$4:$X$2000,Data!$I$2-2,FALSE))</f>
        <v>1000</v>
      </c>
      <c r="G150" t="str">
        <f>IF(R150="","",VLOOKUP($R150,Data!$C$4:$X$2000,Data!$J$2-2,FALSE))</f>
        <v>PERSONAL SERVICES</v>
      </c>
      <c r="H150" t="str">
        <f>IF(R150="","",VLOOKUP($R150,Data!$C$4:$X$2000,Data!$K$2-2,FALSE))</f>
        <v>1449</v>
      </c>
      <c r="I150" t="str">
        <f>IF(R150="","",VLOOKUP($R150,Data!$C$4:$X$2000,Data!$L$2-2,FALSE))</f>
        <v>SOCIAL WELFARE EXAM   G11</v>
      </c>
      <c r="J150" s="10">
        <f>IF(R150="","",VLOOKUP($R150,Data!$C$4:$X$2000,Data!$R$2-2,FALSE))</f>
        <v>35071</v>
      </c>
      <c r="K150" s="10">
        <f>IF(R150="","",VLOOKUP($R150,Data!$C$4:$X$2000,Data!$Q$2-2,FALSE)+VLOOKUP($R150,Data!$C$4:$X$2000,Data!$O$2-2,FALSE))</f>
        <v>21934.42</v>
      </c>
      <c r="L150" s="10">
        <f t="shared" si="4"/>
        <v>13136.580000000002</v>
      </c>
      <c r="M150" s="6">
        <f t="shared" si="5"/>
        <v>0.62539999999999996</v>
      </c>
      <c r="R150">
        <f>IF((MAX($R$4:R149)+1)&gt;Data!$C$1,"",MAX($R$4:R149)+1)</f>
        <v>146</v>
      </c>
    </row>
    <row r="151" spans="1:18" x14ac:dyDescent="0.2">
      <c r="A151" s="11">
        <f>IF(L151="","",RANK(L151,$L$5:$L$500)+COUNTIF($L$3:L150,L151))</f>
        <v>133</v>
      </c>
      <c r="B151" t="str">
        <f>IF(R151="","",VLOOKUP($R151,Data!$C$4:$X$2000,Data!$E$2-2,FALSE))</f>
        <v>A</v>
      </c>
      <c r="C151" t="str">
        <f>IF(R151="","",VLOOKUP($R151,Data!$C$4:$X$2000,Data!$F$2-2,FALSE))</f>
        <v>GENERAL FUND</v>
      </c>
      <c r="D151" t="str">
        <f>IF(R151="","",VLOOKUP($R151,Data!$C$4:$X$2000,Data!$G$2-2,FALSE))</f>
        <v>6010</v>
      </c>
      <c r="E151" t="str">
        <f>IF(R151="","",VLOOKUP($R151,Data!$C$4:$X$2000,Data!$H$2-2,FALSE))</f>
        <v>SOCIAL SERVICES ADMIN</v>
      </c>
      <c r="F151" t="str">
        <f>IF(R151="","",VLOOKUP($R151,Data!$C$4:$X$2000,Data!$I$2-2,FALSE))</f>
        <v>1000</v>
      </c>
      <c r="G151" t="str">
        <f>IF(R151="","",VLOOKUP($R151,Data!$C$4:$X$2000,Data!$J$2-2,FALSE))</f>
        <v>PERSONAL SERVICES</v>
      </c>
      <c r="H151" t="str">
        <f>IF(R151="","",VLOOKUP($R151,Data!$C$4:$X$2000,Data!$K$2-2,FALSE))</f>
        <v>1808</v>
      </c>
      <c r="I151" t="str">
        <f>IF(R151="","",VLOOKUP($R151,Data!$C$4:$X$2000,Data!$L$2-2,FALSE))</f>
        <v>CASEWORKER PART-TIME G15</v>
      </c>
      <c r="J151" s="10">
        <f>IF(R151="","",VLOOKUP($R151,Data!$C$4:$X$2000,Data!$R$2-2,FALSE))</f>
        <v>21567</v>
      </c>
      <c r="K151" s="10">
        <f>IF(R151="","",VLOOKUP($R151,Data!$C$4:$X$2000,Data!$Q$2-2,FALSE)+VLOOKUP($R151,Data!$C$4:$X$2000,Data!$O$2-2,FALSE))</f>
        <v>11513.13</v>
      </c>
      <c r="L151" s="10">
        <f t="shared" si="4"/>
        <v>10053.870000000001</v>
      </c>
      <c r="M151" s="6">
        <f t="shared" si="5"/>
        <v>0.53380000000000005</v>
      </c>
      <c r="R151">
        <f>IF((MAX($R$4:R150)+1)&gt;Data!$C$1,"",MAX($R$4:R150)+1)</f>
        <v>147</v>
      </c>
    </row>
    <row r="152" spans="1:18" x14ac:dyDescent="0.2">
      <c r="A152" s="11">
        <f>IF(L152="","",RANK(L152,$L$5:$L$500)+COUNTIF($L$3:L151,L152))</f>
        <v>184</v>
      </c>
      <c r="B152" t="str">
        <f>IF(R152="","",VLOOKUP($R152,Data!$C$4:$X$2000,Data!$E$2-2,FALSE))</f>
        <v>A</v>
      </c>
      <c r="C152" t="str">
        <f>IF(R152="","",VLOOKUP($R152,Data!$C$4:$X$2000,Data!$F$2-2,FALSE))</f>
        <v>GENERAL FUND</v>
      </c>
      <c r="D152" t="str">
        <f>IF(R152="","",VLOOKUP($R152,Data!$C$4:$X$2000,Data!$G$2-2,FALSE))</f>
        <v>6010</v>
      </c>
      <c r="E152" t="str">
        <f>IF(R152="","",VLOOKUP($R152,Data!$C$4:$X$2000,Data!$H$2-2,FALSE))</f>
        <v>SOCIAL SERVICES ADMIN</v>
      </c>
      <c r="F152" t="str">
        <f>IF(R152="","",VLOOKUP($R152,Data!$C$4:$X$2000,Data!$I$2-2,FALSE))</f>
        <v>1000</v>
      </c>
      <c r="G152" t="str">
        <f>IF(R152="","",VLOOKUP($R152,Data!$C$4:$X$2000,Data!$J$2-2,FALSE))</f>
        <v>PERSONAL SERVICES</v>
      </c>
      <c r="H152" t="str">
        <f>IF(R152="","",VLOOKUP($R152,Data!$C$4:$X$2000,Data!$K$2-2,FALSE))</f>
        <v>1901</v>
      </c>
      <c r="I152" t="str">
        <f>IF(R152="","",VLOOKUP($R152,Data!$C$4:$X$2000,Data!$L$2-2,FALSE))</f>
        <v>OVERTIME</v>
      </c>
      <c r="J152" s="10">
        <f>IF(R152="","",VLOOKUP($R152,Data!$C$4:$X$2000,Data!$R$2-2,FALSE))</f>
        <v>60000</v>
      </c>
      <c r="K152" s="10">
        <f>IF(R152="","",VLOOKUP($R152,Data!$C$4:$X$2000,Data!$Q$2-2,FALSE)+VLOOKUP($R152,Data!$C$4:$X$2000,Data!$O$2-2,FALSE))</f>
        <v>109598.12</v>
      </c>
      <c r="L152" s="10">
        <f t="shared" si="4"/>
        <v>-49598.119999999995</v>
      </c>
      <c r="M152" s="6">
        <f t="shared" si="5"/>
        <v>1.8266</v>
      </c>
      <c r="R152">
        <f>IF((MAX($R$4:R151)+1)&gt;Data!$C$1,"",MAX($R$4:R151)+1)</f>
        <v>148</v>
      </c>
    </row>
    <row r="153" spans="1:18" x14ac:dyDescent="0.2">
      <c r="A153" s="11">
        <f>IF(L153="","",RANK(L153,$L$5:$L$500)+COUNTIF($L$3:L152,L153))</f>
        <v>182</v>
      </c>
      <c r="B153" t="str">
        <f>IF(R153="","",VLOOKUP($R153,Data!$C$4:$X$2000,Data!$E$2-2,FALSE))</f>
        <v>A</v>
      </c>
      <c r="C153" t="str">
        <f>IF(R153="","",VLOOKUP($R153,Data!$C$4:$X$2000,Data!$F$2-2,FALSE))</f>
        <v>GENERAL FUND</v>
      </c>
      <c r="D153" t="str">
        <f>IF(R153="","",VLOOKUP($R153,Data!$C$4:$X$2000,Data!$G$2-2,FALSE))</f>
        <v>6010</v>
      </c>
      <c r="E153" t="str">
        <f>IF(R153="","",VLOOKUP($R153,Data!$C$4:$X$2000,Data!$H$2-2,FALSE))</f>
        <v>SOCIAL SERVICES ADMIN</v>
      </c>
      <c r="F153" t="str">
        <f>IF(R153="","",VLOOKUP($R153,Data!$C$4:$X$2000,Data!$I$2-2,FALSE))</f>
        <v>2000</v>
      </c>
      <c r="G153" t="str">
        <f>IF(R153="","",VLOOKUP($R153,Data!$C$4:$X$2000,Data!$J$2-2,FALSE))</f>
        <v>EQUIPMENT</v>
      </c>
      <c r="H153" t="str">
        <f>IF(R153="","",VLOOKUP($R153,Data!$C$4:$X$2000,Data!$K$2-2,FALSE))</f>
        <v>2205</v>
      </c>
      <c r="I153" t="str">
        <f>IF(R153="","",VLOOKUP($R153,Data!$C$4:$X$2000,Data!$L$2-2,FALSE))</f>
        <v>COMPUTER EQUIPMENT</v>
      </c>
      <c r="J153" s="10">
        <f>IF(R153="","",VLOOKUP($R153,Data!$C$4:$X$2000,Data!$R$2-2,FALSE))</f>
        <v>12000</v>
      </c>
      <c r="K153" s="10">
        <f>IF(R153="","",VLOOKUP($R153,Data!$C$4:$X$2000,Data!$Q$2-2,FALSE)+VLOOKUP($R153,Data!$C$4:$X$2000,Data!$O$2-2,FALSE))</f>
        <v>54448.15</v>
      </c>
      <c r="L153" s="10">
        <f t="shared" si="4"/>
        <v>-42448.15</v>
      </c>
      <c r="M153" s="6">
        <f t="shared" si="5"/>
        <v>4.5373000000000001</v>
      </c>
      <c r="R153">
        <f>IF((MAX($R$4:R152)+1)&gt;Data!$C$1,"",MAX($R$4:R152)+1)</f>
        <v>149</v>
      </c>
    </row>
    <row r="154" spans="1:18" x14ac:dyDescent="0.2">
      <c r="A154" s="11">
        <f>IF(L154="","",RANK(L154,$L$5:$L$500)+COUNTIF($L$3:L153,L154))</f>
        <v>179</v>
      </c>
      <c r="B154" t="str">
        <f>IF(R154="","",VLOOKUP($R154,Data!$C$4:$X$2000,Data!$E$2-2,FALSE))</f>
        <v>A</v>
      </c>
      <c r="C154" t="str">
        <f>IF(R154="","",VLOOKUP($R154,Data!$C$4:$X$2000,Data!$F$2-2,FALSE))</f>
        <v>GENERAL FUND</v>
      </c>
      <c r="D154" t="str">
        <f>IF(R154="","",VLOOKUP($R154,Data!$C$4:$X$2000,Data!$G$2-2,FALSE))</f>
        <v>6010</v>
      </c>
      <c r="E154" t="str">
        <f>IF(R154="","",VLOOKUP($R154,Data!$C$4:$X$2000,Data!$H$2-2,FALSE))</f>
        <v>SOCIAL SERVICES ADMIN</v>
      </c>
      <c r="F154" t="str">
        <f>IF(R154="","",VLOOKUP($R154,Data!$C$4:$X$2000,Data!$I$2-2,FALSE))</f>
        <v>2000</v>
      </c>
      <c r="G154" t="str">
        <f>IF(R154="","",VLOOKUP($R154,Data!$C$4:$X$2000,Data!$J$2-2,FALSE))</f>
        <v>EQUIPMENT</v>
      </c>
      <c r="H154" t="str">
        <f>IF(R154="","",VLOOKUP($R154,Data!$C$4:$X$2000,Data!$K$2-2,FALSE))</f>
        <v>2401</v>
      </c>
      <c r="I154" t="str">
        <f>IF(R154="","",VLOOKUP($R154,Data!$C$4:$X$2000,Data!$L$2-2,FALSE))</f>
        <v>VEHICLES</v>
      </c>
      <c r="J154" s="10">
        <f>IF(R154="","",VLOOKUP($R154,Data!$C$4:$X$2000,Data!$R$2-2,FALSE))</f>
        <v>38000</v>
      </c>
      <c r="K154" s="10">
        <f>IF(R154="","",VLOOKUP($R154,Data!$C$4:$X$2000,Data!$Q$2-2,FALSE)+VLOOKUP($R154,Data!$C$4:$X$2000,Data!$O$2-2,FALSE))</f>
        <v>70887</v>
      </c>
      <c r="L154" s="10">
        <f t="shared" si="4"/>
        <v>-32887</v>
      </c>
      <c r="M154" s="6">
        <f t="shared" si="5"/>
        <v>1.8653999999999999</v>
      </c>
      <c r="R154">
        <f>IF((MAX($R$4:R153)+1)&gt;Data!$C$1,"",MAX($R$4:R153)+1)</f>
        <v>150</v>
      </c>
    </row>
    <row r="155" spans="1:18" x14ac:dyDescent="0.2">
      <c r="A155" s="11">
        <f>IF(L155="","",RANK(L155,$L$5:$L$500)+COUNTIF($L$3:L154,L155))</f>
        <v>130</v>
      </c>
      <c r="B155" t="str">
        <f>IF(R155="","",VLOOKUP($R155,Data!$C$4:$X$2000,Data!$E$2-2,FALSE))</f>
        <v>A</v>
      </c>
      <c r="C155" t="str">
        <f>IF(R155="","",VLOOKUP($R155,Data!$C$4:$X$2000,Data!$F$2-2,FALSE))</f>
        <v>GENERAL FUND</v>
      </c>
      <c r="D155" t="str">
        <f>IF(R155="","",VLOOKUP($R155,Data!$C$4:$X$2000,Data!$G$2-2,FALSE))</f>
        <v>6010</v>
      </c>
      <c r="E155" t="str">
        <f>IF(R155="","",VLOOKUP($R155,Data!$C$4:$X$2000,Data!$H$2-2,FALSE))</f>
        <v>SOCIAL SERVICES ADMIN</v>
      </c>
      <c r="F155" t="str">
        <f>IF(R155="","",VLOOKUP($R155,Data!$C$4:$X$2000,Data!$I$2-2,FALSE))</f>
        <v>4000</v>
      </c>
      <c r="G155" t="str">
        <f>IF(R155="","",VLOOKUP($R155,Data!$C$4:$X$2000,Data!$J$2-2,FALSE))</f>
        <v>CONTRACTUAL EXPENSES</v>
      </c>
      <c r="H155" t="str">
        <f>IF(R155="","",VLOOKUP($R155,Data!$C$4:$X$2000,Data!$K$2-2,FALSE))</f>
        <v>4207</v>
      </c>
      <c r="I155" t="str">
        <f>IF(R155="","",VLOOKUP($R155,Data!$C$4:$X$2000,Data!$L$2-2,FALSE))</f>
        <v>DATA PROCESSING FEES</v>
      </c>
      <c r="J155" s="10">
        <f>IF(R155="","",VLOOKUP($R155,Data!$C$4:$X$2000,Data!$R$2-2,FALSE))</f>
        <v>20000</v>
      </c>
      <c r="K155" s="10">
        <f>IF(R155="","",VLOOKUP($R155,Data!$C$4:$X$2000,Data!$Q$2-2,FALSE)+VLOOKUP($R155,Data!$C$4:$X$2000,Data!$O$2-2,FALSE))</f>
        <v>9900.31</v>
      </c>
      <c r="L155" s="10">
        <f t="shared" si="4"/>
        <v>10099.69</v>
      </c>
      <c r="M155" s="6">
        <f t="shared" si="5"/>
        <v>0.495</v>
      </c>
      <c r="R155">
        <f>IF((MAX($R$4:R154)+1)&gt;Data!$C$1,"",MAX($R$4:R154)+1)</f>
        <v>151</v>
      </c>
    </row>
    <row r="156" spans="1:18" x14ac:dyDescent="0.2">
      <c r="A156" s="11">
        <f>IF(L156="","",RANK(L156,$L$5:$L$500)+COUNTIF($L$3:L155,L156))</f>
        <v>150</v>
      </c>
      <c r="B156" t="str">
        <f>IF(R156="","",VLOOKUP($R156,Data!$C$4:$X$2000,Data!$E$2-2,FALSE))</f>
        <v>A</v>
      </c>
      <c r="C156" t="str">
        <f>IF(R156="","",VLOOKUP($R156,Data!$C$4:$X$2000,Data!$F$2-2,FALSE))</f>
        <v>GENERAL FUND</v>
      </c>
      <c r="D156" t="str">
        <f>IF(R156="","",VLOOKUP($R156,Data!$C$4:$X$2000,Data!$G$2-2,FALSE))</f>
        <v>6010</v>
      </c>
      <c r="E156" t="str">
        <f>IF(R156="","",VLOOKUP($R156,Data!$C$4:$X$2000,Data!$H$2-2,FALSE))</f>
        <v>SOCIAL SERVICES ADMIN</v>
      </c>
      <c r="F156" t="str">
        <f>IF(R156="","",VLOOKUP($R156,Data!$C$4:$X$2000,Data!$I$2-2,FALSE))</f>
        <v>4000</v>
      </c>
      <c r="G156" t="str">
        <f>IF(R156="","",VLOOKUP($R156,Data!$C$4:$X$2000,Data!$J$2-2,FALSE))</f>
        <v>CONTRACTUAL EXPENSES</v>
      </c>
      <c r="H156" t="str">
        <f>IF(R156="","",VLOOKUP($R156,Data!$C$4:$X$2000,Data!$K$2-2,FALSE))</f>
        <v>4280</v>
      </c>
      <c r="I156" t="str">
        <f>IF(R156="","",VLOOKUP($R156,Data!$C$4:$X$2000,Data!$L$2-2,FALSE))</f>
        <v>CHILD ABUSE TEAM</v>
      </c>
      <c r="J156" s="10">
        <f>IF(R156="","",VLOOKUP($R156,Data!$C$4:$X$2000,Data!$R$2-2,FALSE))</f>
        <v>100000</v>
      </c>
      <c r="K156" s="10">
        <f>IF(R156="","",VLOOKUP($R156,Data!$C$4:$X$2000,Data!$Q$2-2,FALSE)+VLOOKUP($R156,Data!$C$4:$X$2000,Data!$O$2-2,FALSE))</f>
        <v>114259.93</v>
      </c>
      <c r="L156" s="10">
        <f t="shared" si="4"/>
        <v>-14259.929999999993</v>
      </c>
      <c r="M156" s="6">
        <f t="shared" si="5"/>
        <v>1.1426000000000001</v>
      </c>
      <c r="R156">
        <f>IF((MAX($R$4:R155)+1)&gt;Data!$C$1,"",MAX($R$4:R155)+1)</f>
        <v>152</v>
      </c>
    </row>
    <row r="157" spans="1:18" x14ac:dyDescent="0.2">
      <c r="A157" s="11">
        <f>IF(L157="","",RANK(L157,$L$5:$L$500)+COUNTIF($L$3:L156,L157))</f>
        <v>192</v>
      </c>
      <c r="B157" t="str">
        <f>IF(R157="","",VLOOKUP($R157,Data!$C$4:$X$2000,Data!$E$2-2,FALSE))</f>
        <v>A</v>
      </c>
      <c r="C157" t="str">
        <f>IF(R157="","",VLOOKUP($R157,Data!$C$4:$X$2000,Data!$F$2-2,FALSE))</f>
        <v>GENERAL FUND</v>
      </c>
      <c r="D157" t="str">
        <f>IF(R157="","",VLOOKUP($R157,Data!$C$4:$X$2000,Data!$G$2-2,FALSE))</f>
        <v>6010</v>
      </c>
      <c r="E157" t="str">
        <f>IF(R157="","",VLOOKUP($R157,Data!$C$4:$X$2000,Data!$H$2-2,FALSE))</f>
        <v>SOCIAL SERVICES ADMIN</v>
      </c>
      <c r="F157" t="str">
        <f>IF(R157="","",VLOOKUP($R157,Data!$C$4:$X$2000,Data!$I$2-2,FALSE))</f>
        <v>4000</v>
      </c>
      <c r="G157" t="str">
        <f>IF(R157="","",VLOOKUP($R157,Data!$C$4:$X$2000,Data!$J$2-2,FALSE))</f>
        <v>CONTRACTUAL EXPENSES</v>
      </c>
      <c r="H157" t="str">
        <f>IF(R157="","",VLOOKUP($R157,Data!$C$4:$X$2000,Data!$K$2-2,FALSE))</f>
        <v>4615</v>
      </c>
      <c r="I157" t="str">
        <f>IF(R157="","",VLOOKUP($R157,Data!$C$4:$X$2000,Data!$L$2-2,FALSE))</f>
        <v>FLEXIBLE FAMILY FUND SERVICE</v>
      </c>
      <c r="J157" s="10">
        <f>IF(R157="","",VLOOKUP($R157,Data!$C$4:$X$2000,Data!$R$2-2,FALSE))</f>
        <v>205000</v>
      </c>
      <c r="K157" s="10">
        <f>IF(R157="","",VLOOKUP($R157,Data!$C$4:$X$2000,Data!$Q$2-2,FALSE)+VLOOKUP($R157,Data!$C$4:$X$2000,Data!$O$2-2,FALSE))</f>
        <v>271180.79999999999</v>
      </c>
      <c r="L157" s="10">
        <f t="shared" si="4"/>
        <v>-66180.799999999988</v>
      </c>
      <c r="M157" s="6">
        <f t="shared" si="5"/>
        <v>1.3228</v>
      </c>
      <c r="R157">
        <f>IF((MAX($R$4:R156)+1)&gt;Data!$C$1,"",MAX($R$4:R156)+1)</f>
        <v>153</v>
      </c>
    </row>
    <row r="158" spans="1:18" x14ac:dyDescent="0.2">
      <c r="A158" s="11">
        <f>IF(L158="","",RANK(L158,$L$5:$L$500)+COUNTIF($L$3:L157,L158))</f>
        <v>178</v>
      </c>
      <c r="B158" t="str">
        <f>IF(R158="","",VLOOKUP($R158,Data!$C$4:$X$2000,Data!$E$2-2,FALSE))</f>
        <v>A</v>
      </c>
      <c r="C158" t="str">
        <f>IF(R158="","",VLOOKUP($R158,Data!$C$4:$X$2000,Data!$F$2-2,FALSE))</f>
        <v>GENERAL FUND</v>
      </c>
      <c r="D158" t="str">
        <f>IF(R158="","",VLOOKUP($R158,Data!$C$4:$X$2000,Data!$G$2-2,FALSE))</f>
        <v>6010</v>
      </c>
      <c r="E158" t="str">
        <f>IF(R158="","",VLOOKUP($R158,Data!$C$4:$X$2000,Data!$H$2-2,FALSE))</f>
        <v>SOCIAL SERVICES ADMIN</v>
      </c>
      <c r="F158" t="str">
        <f>IF(R158="","",VLOOKUP($R158,Data!$C$4:$X$2000,Data!$I$2-2,FALSE))</f>
        <v>4000</v>
      </c>
      <c r="G158" t="str">
        <f>IF(R158="","",VLOOKUP($R158,Data!$C$4:$X$2000,Data!$J$2-2,FALSE))</f>
        <v>CONTRACTUAL EXPENSES</v>
      </c>
      <c r="H158" t="str">
        <f>IF(R158="","",VLOOKUP($R158,Data!$C$4:$X$2000,Data!$K$2-2,FALSE))</f>
        <v>4718</v>
      </c>
      <c r="I158" t="str">
        <f>IF(R158="","",VLOOKUP($R158,Data!$C$4:$X$2000,Data!$L$2-2,FALSE))</f>
        <v>DRUG TESTING</v>
      </c>
      <c r="J158" s="10">
        <f>IF(R158="","",VLOOKUP($R158,Data!$C$4:$X$2000,Data!$R$2-2,FALSE))</f>
        <v>60000</v>
      </c>
      <c r="K158" s="10">
        <f>IF(R158="","",VLOOKUP($R158,Data!$C$4:$X$2000,Data!$Q$2-2,FALSE)+VLOOKUP($R158,Data!$C$4:$X$2000,Data!$O$2-2,FALSE))</f>
        <v>90857.38</v>
      </c>
      <c r="L158" s="10">
        <f t="shared" si="4"/>
        <v>-30857.380000000005</v>
      </c>
      <c r="M158" s="6">
        <f t="shared" si="5"/>
        <v>1.5143</v>
      </c>
      <c r="R158">
        <f>IF((MAX($R$4:R157)+1)&gt;Data!$C$1,"",MAX($R$4:R157)+1)</f>
        <v>154</v>
      </c>
    </row>
    <row r="159" spans="1:18" x14ac:dyDescent="0.2">
      <c r="A159" s="11">
        <f>IF(L159="","",RANK(L159,$L$5:$L$500)+COUNTIF($L$3:L158,L159))</f>
        <v>11</v>
      </c>
      <c r="B159" t="str">
        <f>IF(R159="","",VLOOKUP($R159,Data!$C$4:$X$2000,Data!$E$2-2,FALSE))</f>
        <v>A</v>
      </c>
      <c r="C159" t="str">
        <f>IF(R159="","",VLOOKUP($R159,Data!$C$4:$X$2000,Data!$F$2-2,FALSE))</f>
        <v>GENERAL FUND</v>
      </c>
      <c r="D159" t="str">
        <f>IF(R159="","",VLOOKUP($R159,Data!$C$4:$X$2000,Data!$G$2-2,FALSE))</f>
        <v>6055</v>
      </c>
      <c r="E159" t="str">
        <f>IF(R159="","",VLOOKUP($R159,Data!$C$4:$X$2000,Data!$H$2-2,FALSE))</f>
        <v>DAY CARE</v>
      </c>
      <c r="F159" t="str">
        <f>IF(R159="","",VLOOKUP($R159,Data!$C$4:$X$2000,Data!$I$2-2,FALSE))</f>
        <v>4000</v>
      </c>
      <c r="G159" t="str">
        <f>IF(R159="","",VLOOKUP($R159,Data!$C$4:$X$2000,Data!$J$2-2,FALSE))</f>
        <v>CONTRACTUAL EXPENSES</v>
      </c>
      <c r="H159" t="str">
        <f>IF(R159="","",VLOOKUP($R159,Data!$C$4:$X$2000,Data!$K$2-2,FALSE))</f>
        <v>4615</v>
      </c>
      <c r="I159" t="str">
        <f>IF(R159="","",VLOOKUP($R159,Data!$C$4:$X$2000,Data!$L$2-2,FALSE))</f>
        <v>DAY CARE</v>
      </c>
      <c r="J159" s="10">
        <f>IF(R159="","",VLOOKUP($R159,Data!$C$4:$X$2000,Data!$R$2-2,FALSE))</f>
        <v>400000</v>
      </c>
      <c r="K159" s="10">
        <f>IF(R159="","",VLOOKUP($R159,Data!$C$4:$X$2000,Data!$Q$2-2,FALSE)+VLOOKUP($R159,Data!$C$4:$X$2000,Data!$O$2-2,FALSE))</f>
        <v>254501.64</v>
      </c>
      <c r="L159" s="10">
        <f t="shared" si="4"/>
        <v>145498.35999999999</v>
      </c>
      <c r="M159" s="6">
        <f t="shared" si="5"/>
        <v>0.63629999999999998</v>
      </c>
      <c r="R159">
        <f>IF((MAX($R$4:R158)+1)&gt;Data!$C$1,"",MAX($R$4:R158)+1)</f>
        <v>155</v>
      </c>
    </row>
    <row r="160" spans="1:18" x14ac:dyDescent="0.2">
      <c r="A160" s="11">
        <f>IF(L160="","",RANK(L160,$L$5:$L$500)+COUNTIF($L$3:L159,L160))</f>
        <v>67</v>
      </c>
      <c r="B160" t="str">
        <f>IF(R160="","",VLOOKUP($R160,Data!$C$4:$X$2000,Data!$E$2-2,FALSE))</f>
        <v>A</v>
      </c>
      <c r="C160" t="str">
        <f>IF(R160="","",VLOOKUP($R160,Data!$C$4:$X$2000,Data!$F$2-2,FALSE))</f>
        <v>GENERAL FUND</v>
      </c>
      <c r="D160" t="str">
        <f>IF(R160="","",VLOOKUP($R160,Data!$C$4:$X$2000,Data!$G$2-2,FALSE))</f>
        <v>6070</v>
      </c>
      <c r="E160" t="str">
        <f>IF(R160="","",VLOOKUP($R160,Data!$C$4:$X$2000,Data!$H$2-2,FALSE))</f>
        <v>SERVICES FOR RECIPIENTS</v>
      </c>
      <c r="F160" t="str">
        <f>IF(R160="","",VLOOKUP($R160,Data!$C$4:$X$2000,Data!$I$2-2,FALSE))</f>
        <v>4000</v>
      </c>
      <c r="G160" t="str">
        <f>IF(R160="","",VLOOKUP($R160,Data!$C$4:$X$2000,Data!$J$2-2,FALSE))</f>
        <v>CONTRACTUAL EXPENSES</v>
      </c>
      <c r="H160" t="str">
        <f>IF(R160="","",VLOOKUP($R160,Data!$C$4:$X$2000,Data!$K$2-2,FALSE))</f>
        <v>4272</v>
      </c>
      <c r="I160" t="str">
        <f>IF(R160="","",VLOOKUP($R160,Data!$C$4:$X$2000,Data!$L$2-2,FALSE))</f>
        <v>CLINICAL EVAL/TREATMENT</v>
      </c>
      <c r="J160" s="10">
        <f>IF(R160="","",VLOOKUP($R160,Data!$C$4:$X$2000,Data!$R$2-2,FALSE))</f>
        <v>45000</v>
      </c>
      <c r="K160" s="10">
        <f>IF(R160="","",VLOOKUP($R160,Data!$C$4:$X$2000,Data!$Q$2-2,FALSE)+VLOOKUP($R160,Data!$C$4:$X$2000,Data!$O$2-2,FALSE))</f>
        <v>25277.93</v>
      </c>
      <c r="L160" s="10">
        <f t="shared" si="4"/>
        <v>19722.07</v>
      </c>
      <c r="M160" s="6">
        <f t="shared" si="5"/>
        <v>0.56169999999999998</v>
      </c>
      <c r="R160">
        <f>IF((MAX($R$4:R159)+1)&gt;Data!$C$1,"",MAX($R$4:R159)+1)</f>
        <v>156</v>
      </c>
    </row>
    <row r="161" spans="1:18" x14ac:dyDescent="0.2">
      <c r="A161" s="11">
        <f>IF(L161="","",RANK(L161,$L$5:$L$500)+COUNTIF($L$3:L160,L161))</f>
        <v>73</v>
      </c>
      <c r="B161" t="str">
        <f>IF(R161="","",VLOOKUP($R161,Data!$C$4:$X$2000,Data!$E$2-2,FALSE))</f>
        <v>A</v>
      </c>
      <c r="C161" t="str">
        <f>IF(R161="","",VLOOKUP($R161,Data!$C$4:$X$2000,Data!$F$2-2,FALSE))</f>
        <v>GENERAL FUND</v>
      </c>
      <c r="D161" t="str">
        <f>IF(R161="","",VLOOKUP($R161,Data!$C$4:$X$2000,Data!$G$2-2,FALSE))</f>
        <v>6070</v>
      </c>
      <c r="E161" t="str">
        <f>IF(R161="","",VLOOKUP($R161,Data!$C$4:$X$2000,Data!$H$2-2,FALSE))</f>
        <v>SERVICES FOR RECIPIENTS</v>
      </c>
      <c r="F161" t="str">
        <f>IF(R161="","",VLOOKUP($R161,Data!$C$4:$X$2000,Data!$I$2-2,FALSE))</f>
        <v>4000</v>
      </c>
      <c r="G161" t="str">
        <f>IF(R161="","",VLOOKUP($R161,Data!$C$4:$X$2000,Data!$J$2-2,FALSE))</f>
        <v>CONTRACTUAL EXPENSES</v>
      </c>
      <c r="H161" t="str">
        <f>IF(R161="","",VLOOKUP($R161,Data!$C$4:$X$2000,Data!$K$2-2,FALSE))</f>
        <v>4274</v>
      </c>
      <c r="I161" t="str">
        <f>IF(R161="","",VLOOKUP($R161,Data!$C$4:$X$2000,Data!$L$2-2,FALSE))</f>
        <v>PARENT AIDE</v>
      </c>
      <c r="J161" s="10">
        <f>IF(R161="","",VLOOKUP($R161,Data!$C$4:$X$2000,Data!$R$2-2,FALSE))</f>
        <v>118325</v>
      </c>
      <c r="K161" s="10">
        <f>IF(R161="","",VLOOKUP($R161,Data!$C$4:$X$2000,Data!$Q$2-2,FALSE)+VLOOKUP($R161,Data!$C$4:$X$2000,Data!$O$2-2,FALSE))</f>
        <v>100874.05</v>
      </c>
      <c r="L161" s="10">
        <f t="shared" si="4"/>
        <v>17450.949999999997</v>
      </c>
      <c r="M161" s="6">
        <f t="shared" si="5"/>
        <v>0.85250000000000004</v>
      </c>
      <c r="R161">
        <f>IF((MAX($R$4:R160)+1)&gt;Data!$C$1,"",MAX($R$4:R160)+1)</f>
        <v>157</v>
      </c>
    </row>
    <row r="162" spans="1:18" x14ac:dyDescent="0.2">
      <c r="A162" s="11">
        <f>IF(L162="","",RANK(L162,$L$5:$L$500)+COUNTIF($L$3:L161,L162))</f>
        <v>198</v>
      </c>
      <c r="B162" t="str">
        <f>IF(R162="","",VLOOKUP($R162,Data!$C$4:$X$2000,Data!$E$2-2,FALSE))</f>
        <v>A</v>
      </c>
      <c r="C162" t="str">
        <f>IF(R162="","",VLOOKUP($R162,Data!$C$4:$X$2000,Data!$F$2-2,FALSE))</f>
        <v>GENERAL FUND</v>
      </c>
      <c r="D162" t="str">
        <f>IF(R162="","",VLOOKUP($R162,Data!$C$4:$X$2000,Data!$G$2-2,FALSE))</f>
        <v>6070</v>
      </c>
      <c r="E162" t="str">
        <f>IF(R162="","",VLOOKUP($R162,Data!$C$4:$X$2000,Data!$H$2-2,FALSE))</f>
        <v>SERVICES FOR RECIPIENTS</v>
      </c>
      <c r="F162" t="str">
        <f>IF(R162="","",VLOOKUP($R162,Data!$C$4:$X$2000,Data!$I$2-2,FALSE))</f>
        <v>4000</v>
      </c>
      <c r="G162" t="str">
        <f>IF(R162="","",VLOOKUP($R162,Data!$C$4:$X$2000,Data!$J$2-2,FALSE))</f>
        <v>CONTRACTUAL EXPENSES</v>
      </c>
      <c r="H162" t="str">
        <f>IF(R162="","",VLOOKUP($R162,Data!$C$4:$X$2000,Data!$K$2-2,FALSE))</f>
        <v>4600</v>
      </c>
      <c r="I162" t="str">
        <f>IF(R162="","",VLOOKUP($R162,Data!$C$4:$X$2000,Data!$L$2-2,FALSE))</f>
        <v>MISC PREVENTIVE SERVICES</v>
      </c>
      <c r="J162" s="10">
        <f>IF(R162="","",VLOOKUP($R162,Data!$C$4:$X$2000,Data!$R$2-2,FALSE))</f>
        <v>350000</v>
      </c>
      <c r="K162" s="10">
        <f>IF(R162="","",VLOOKUP($R162,Data!$C$4:$X$2000,Data!$Q$2-2,FALSE)+VLOOKUP($R162,Data!$C$4:$X$2000,Data!$O$2-2,FALSE))</f>
        <v>497253.1</v>
      </c>
      <c r="L162" s="10">
        <f t="shared" si="4"/>
        <v>-147253.09999999998</v>
      </c>
      <c r="M162" s="6">
        <f t="shared" si="5"/>
        <v>1.4207000000000001</v>
      </c>
      <c r="R162">
        <f>IF((MAX($R$4:R161)+1)&gt;Data!$C$1,"",MAX($R$4:R161)+1)</f>
        <v>158</v>
      </c>
    </row>
    <row r="163" spans="1:18" x14ac:dyDescent="0.2">
      <c r="A163" s="11">
        <f>IF(L163="","",RANK(L163,$L$5:$L$500)+COUNTIF($L$3:L162,L163))</f>
        <v>166</v>
      </c>
      <c r="B163" t="str">
        <f>IF(R163="","",VLOOKUP($R163,Data!$C$4:$X$2000,Data!$E$2-2,FALSE))</f>
        <v>A</v>
      </c>
      <c r="C163" t="str">
        <f>IF(R163="","",VLOOKUP($R163,Data!$C$4:$X$2000,Data!$F$2-2,FALSE))</f>
        <v>GENERAL FUND</v>
      </c>
      <c r="D163" t="str">
        <f>IF(R163="","",VLOOKUP($R163,Data!$C$4:$X$2000,Data!$G$2-2,FALSE))</f>
        <v>6070</v>
      </c>
      <c r="E163" t="str">
        <f>IF(R163="","",VLOOKUP($R163,Data!$C$4:$X$2000,Data!$H$2-2,FALSE))</f>
        <v>SERVICES FOR RECIPIENTS</v>
      </c>
      <c r="F163" t="str">
        <f>IF(R163="","",VLOOKUP($R163,Data!$C$4:$X$2000,Data!$I$2-2,FALSE))</f>
        <v>4000</v>
      </c>
      <c r="G163" t="str">
        <f>IF(R163="","",VLOOKUP($R163,Data!$C$4:$X$2000,Data!$J$2-2,FALSE))</f>
        <v>CONTRACTUAL EXPENSES</v>
      </c>
      <c r="H163" t="str">
        <f>IF(R163="","",VLOOKUP($R163,Data!$C$4:$X$2000,Data!$K$2-2,FALSE))</f>
        <v>4610</v>
      </c>
      <c r="I163" t="str">
        <f>IF(R163="","",VLOOKUP($R163,Data!$C$4:$X$2000,Data!$L$2-2,FALSE))</f>
        <v>TURN ABOUT PROGRAM</v>
      </c>
      <c r="J163" s="10">
        <f>IF(R163="","",VLOOKUP($R163,Data!$C$4:$X$2000,Data!$R$2-2,FALSE))</f>
        <v>80000</v>
      </c>
      <c r="K163" s="10">
        <f>IF(R163="","",VLOOKUP($R163,Data!$C$4:$X$2000,Data!$Q$2-2,FALSE)+VLOOKUP($R163,Data!$C$4:$X$2000,Data!$O$2-2,FALSE))</f>
        <v>102490.98</v>
      </c>
      <c r="L163" s="10">
        <f t="shared" si="4"/>
        <v>-22490.979999999996</v>
      </c>
      <c r="M163" s="6">
        <f t="shared" si="5"/>
        <v>1.2810999999999999</v>
      </c>
      <c r="R163">
        <f>IF((MAX($R$4:R162)+1)&gt;Data!$C$1,"",MAX($R$4:R162)+1)</f>
        <v>159</v>
      </c>
    </row>
    <row r="164" spans="1:18" x14ac:dyDescent="0.2">
      <c r="A164" s="11">
        <f>IF(L164="","",RANK(L164,$L$5:$L$500)+COUNTIF($L$3:L163,L164))</f>
        <v>15</v>
      </c>
      <c r="B164" t="str">
        <f>IF(R164="","",VLOOKUP($R164,Data!$C$4:$X$2000,Data!$E$2-2,FALSE))</f>
        <v>A</v>
      </c>
      <c r="C164" t="str">
        <f>IF(R164="","",VLOOKUP($R164,Data!$C$4:$X$2000,Data!$F$2-2,FALSE))</f>
        <v>GENERAL FUND</v>
      </c>
      <c r="D164" t="str">
        <f>IF(R164="","",VLOOKUP($R164,Data!$C$4:$X$2000,Data!$G$2-2,FALSE))</f>
        <v>6070</v>
      </c>
      <c r="E164" t="str">
        <f>IF(R164="","",VLOOKUP($R164,Data!$C$4:$X$2000,Data!$H$2-2,FALSE))</f>
        <v>SERVICES FOR RECIPIENTS</v>
      </c>
      <c r="F164" t="str">
        <f>IF(R164="","",VLOOKUP($R164,Data!$C$4:$X$2000,Data!$I$2-2,FALSE))</f>
        <v>4000</v>
      </c>
      <c r="G164" t="str">
        <f>IF(R164="","",VLOOKUP($R164,Data!$C$4:$X$2000,Data!$J$2-2,FALSE))</f>
        <v>CONTRACTUAL EXPENSES</v>
      </c>
      <c r="H164" t="str">
        <f>IF(R164="","",VLOOKUP($R164,Data!$C$4:$X$2000,Data!$K$2-2,FALSE))</f>
        <v>4611</v>
      </c>
      <c r="I164" t="str">
        <f>IF(R164="","",VLOOKUP($R164,Data!$C$4:$X$2000,Data!$L$2-2,FALSE))</f>
        <v>STEPPING STONES</v>
      </c>
      <c r="J164" s="10">
        <f>IF(R164="","",VLOOKUP($R164,Data!$C$4:$X$2000,Data!$R$2-2,FALSE))</f>
        <v>154674</v>
      </c>
      <c r="K164" s="10">
        <f>IF(R164="","",VLOOKUP($R164,Data!$C$4:$X$2000,Data!$Q$2-2,FALSE)+VLOOKUP($R164,Data!$C$4:$X$2000,Data!$O$2-2,FALSE))</f>
        <v>40155.480000000003</v>
      </c>
      <c r="L164" s="10">
        <f t="shared" si="4"/>
        <v>114518.51999999999</v>
      </c>
      <c r="M164" s="6">
        <f t="shared" si="5"/>
        <v>0.2596</v>
      </c>
      <c r="R164">
        <f>IF((MAX($R$4:R163)+1)&gt;Data!$C$1,"",MAX($R$4:R163)+1)</f>
        <v>160</v>
      </c>
    </row>
    <row r="165" spans="1:18" x14ac:dyDescent="0.2">
      <c r="A165" s="11">
        <f>IF(L165="","",RANK(L165,$L$5:$L$500)+COUNTIF($L$3:L164,L165))</f>
        <v>110</v>
      </c>
      <c r="B165" t="str">
        <f>IF(R165="","",VLOOKUP($R165,Data!$C$4:$X$2000,Data!$E$2-2,FALSE))</f>
        <v>A</v>
      </c>
      <c r="C165" t="str">
        <f>IF(R165="","",VLOOKUP($R165,Data!$C$4:$X$2000,Data!$F$2-2,FALSE))</f>
        <v>GENERAL FUND</v>
      </c>
      <c r="D165" t="str">
        <f>IF(R165="","",VLOOKUP($R165,Data!$C$4:$X$2000,Data!$G$2-2,FALSE))</f>
        <v>6070</v>
      </c>
      <c r="E165" t="str">
        <f>IF(R165="","",VLOOKUP($R165,Data!$C$4:$X$2000,Data!$H$2-2,FALSE))</f>
        <v>SERVICES FOR RECIPIENTS</v>
      </c>
      <c r="F165" t="str">
        <f>IF(R165="","",VLOOKUP($R165,Data!$C$4:$X$2000,Data!$I$2-2,FALSE))</f>
        <v>4000</v>
      </c>
      <c r="G165" t="str">
        <f>IF(R165="","",VLOOKUP($R165,Data!$C$4:$X$2000,Data!$J$2-2,FALSE))</f>
        <v>CONTRACTUAL EXPENSES</v>
      </c>
      <c r="H165" t="str">
        <f>IF(R165="","",VLOOKUP($R165,Data!$C$4:$X$2000,Data!$K$2-2,FALSE))</f>
        <v>4670</v>
      </c>
      <c r="I165" t="str">
        <f>IF(R165="","",VLOOKUP($R165,Data!$C$4:$X$2000,Data!$L$2-2,FALSE))</f>
        <v>CLINICAL PSYCHOLOGIST</v>
      </c>
      <c r="J165" s="10">
        <f>IF(R165="","",VLOOKUP($R165,Data!$C$4:$X$2000,Data!$R$2-2,FALSE))</f>
        <v>80000</v>
      </c>
      <c r="K165" s="10">
        <f>IF(R165="","",VLOOKUP($R165,Data!$C$4:$X$2000,Data!$Q$2-2,FALSE)+VLOOKUP($R165,Data!$C$4:$X$2000,Data!$O$2-2,FALSE))</f>
        <v>68372.2</v>
      </c>
      <c r="L165" s="10">
        <f t="shared" si="4"/>
        <v>11627.800000000003</v>
      </c>
      <c r="M165" s="6">
        <f t="shared" si="5"/>
        <v>0.85470000000000002</v>
      </c>
      <c r="R165">
        <f>IF((MAX($R$4:R164)+1)&gt;Data!$C$1,"",MAX($R$4:R164)+1)</f>
        <v>161</v>
      </c>
    </row>
    <row r="166" spans="1:18" x14ac:dyDescent="0.2">
      <c r="A166" s="11">
        <f>IF(L166="","",RANK(L166,$L$5:$L$500)+COUNTIF($L$3:L165,L166))</f>
        <v>172</v>
      </c>
      <c r="B166" t="str">
        <f>IF(R166="","",VLOOKUP($R166,Data!$C$4:$X$2000,Data!$E$2-2,FALSE))</f>
        <v>A</v>
      </c>
      <c r="C166" t="str">
        <f>IF(R166="","",VLOOKUP($R166,Data!$C$4:$X$2000,Data!$F$2-2,FALSE))</f>
        <v>GENERAL FUND</v>
      </c>
      <c r="D166" t="str">
        <f>IF(R166="","",VLOOKUP($R166,Data!$C$4:$X$2000,Data!$G$2-2,FALSE))</f>
        <v>6101</v>
      </c>
      <c r="E166" t="str">
        <f>IF(R166="","",VLOOKUP($R166,Data!$C$4:$X$2000,Data!$H$2-2,FALSE))</f>
        <v>MEDICAL ASSISTANCE - DSS</v>
      </c>
      <c r="F166" t="str">
        <f>IF(R166="","",VLOOKUP($R166,Data!$C$4:$X$2000,Data!$I$2-2,FALSE))</f>
        <v>4000</v>
      </c>
      <c r="G166" t="str">
        <f>IF(R166="","",VLOOKUP($R166,Data!$C$4:$X$2000,Data!$J$2-2,FALSE))</f>
        <v>CONTRACTUAL EXPENSES</v>
      </c>
      <c r="H166" t="str">
        <f>IF(R166="","",VLOOKUP($R166,Data!$C$4:$X$2000,Data!$K$2-2,FALSE))</f>
        <v>4314</v>
      </c>
      <c r="I166" t="str">
        <f>IF(R166="","",VLOOKUP($R166,Data!$C$4:$X$2000,Data!$L$2-2,FALSE))</f>
        <v>TRANSPORTATION-MEDICAL</v>
      </c>
      <c r="J166" s="10">
        <f>IF(R166="","",VLOOKUP($R166,Data!$C$4:$X$2000,Data!$R$2-2,FALSE))</f>
        <v>0</v>
      </c>
      <c r="K166" s="10">
        <f>IF(R166="","",VLOOKUP($R166,Data!$C$4:$X$2000,Data!$Q$2-2,FALSE)+VLOOKUP($R166,Data!$C$4:$X$2000,Data!$O$2-2,FALSE))</f>
        <v>24066</v>
      </c>
      <c r="L166" s="10">
        <f t="shared" si="4"/>
        <v>-24066</v>
      </c>
      <c r="M166" s="6">
        <f t="shared" si="5"/>
        <v>0</v>
      </c>
      <c r="R166">
        <f>IF((MAX($R$4:R165)+1)&gt;Data!$C$1,"",MAX($R$4:R165)+1)</f>
        <v>162</v>
      </c>
    </row>
    <row r="167" spans="1:18" x14ac:dyDescent="0.2">
      <c r="A167" s="11">
        <f>IF(L167="","",RANK(L167,$L$5:$L$500)+COUNTIF($L$3:L166,L167))</f>
        <v>44</v>
      </c>
      <c r="B167" t="str">
        <f>IF(R167="","",VLOOKUP($R167,Data!$C$4:$X$2000,Data!$E$2-2,FALSE))</f>
        <v>A</v>
      </c>
      <c r="C167" t="str">
        <f>IF(R167="","",VLOOKUP($R167,Data!$C$4:$X$2000,Data!$F$2-2,FALSE))</f>
        <v>GENERAL FUND</v>
      </c>
      <c r="D167" t="str">
        <f>IF(R167="","",VLOOKUP($R167,Data!$C$4:$X$2000,Data!$G$2-2,FALSE))</f>
        <v>6102</v>
      </c>
      <c r="E167" t="str">
        <f>IF(R167="","",VLOOKUP($R167,Data!$C$4:$X$2000,Data!$H$2-2,FALSE))</f>
        <v>MEDICAL ASSISTANCE - MMIS</v>
      </c>
      <c r="F167" t="str">
        <f>IF(R167="","",VLOOKUP($R167,Data!$C$4:$X$2000,Data!$I$2-2,FALSE))</f>
        <v>4000</v>
      </c>
      <c r="G167" t="str">
        <f>IF(R167="","",VLOOKUP($R167,Data!$C$4:$X$2000,Data!$J$2-2,FALSE))</f>
        <v>CONTRACTUAL EXPENSES</v>
      </c>
      <c r="H167" t="str">
        <f>IF(R167="","",VLOOKUP($R167,Data!$C$4:$X$2000,Data!$K$2-2,FALSE))</f>
        <v>4638</v>
      </c>
      <c r="I167" t="str">
        <f>IF(R167="","",VLOOKUP($R167,Data!$C$4:$X$2000,Data!$L$2-2,FALSE))</f>
        <v>MEDICAID-LOCAL SHARE</v>
      </c>
      <c r="J167" s="10">
        <f>IF(R167="","",VLOOKUP($R167,Data!$C$4:$X$2000,Data!$R$2-2,FALSE))</f>
        <v>5518136</v>
      </c>
      <c r="K167" s="10">
        <f>IF(R167="","",VLOOKUP($R167,Data!$C$4:$X$2000,Data!$Q$2-2,FALSE)+VLOOKUP($R167,Data!$C$4:$X$2000,Data!$O$2-2,FALSE))</f>
        <v>5480423</v>
      </c>
      <c r="L167" s="10">
        <f t="shared" si="4"/>
        <v>37713</v>
      </c>
      <c r="M167" s="6">
        <f t="shared" si="5"/>
        <v>0.99319999999999997</v>
      </c>
      <c r="R167">
        <f>IF((MAX($R$4:R166)+1)&gt;Data!$C$1,"",MAX($R$4:R166)+1)</f>
        <v>163</v>
      </c>
    </row>
    <row r="168" spans="1:18" x14ac:dyDescent="0.2">
      <c r="A168" s="11">
        <f>IF(L168="","",RANK(L168,$L$5:$L$500)+COUNTIF($L$3:L167,L168))</f>
        <v>163</v>
      </c>
      <c r="B168" t="str">
        <f>IF(R168="","",VLOOKUP($R168,Data!$C$4:$X$2000,Data!$E$2-2,FALSE))</f>
        <v>A</v>
      </c>
      <c r="C168" t="str">
        <f>IF(R168="","",VLOOKUP($R168,Data!$C$4:$X$2000,Data!$F$2-2,FALSE))</f>
        <v>GENERAL FUND</v>
      </c>
      <c r="D168" t="str">
        <f>IF(R168="","",VLOOKUP($R168,Data!$C$4:$X$2000,Data!$G$2-2,FALSE))</f>
        <v>6109</v>
      </c>
      <c r="E168" t="str">
        <f>IF(R168="","",VLOOKUP($R168,Data!$C$4:$X$2000,Data!$H$2-2,FALSE))</f>
        <v>TEMP ASSISTANCE NEEDY FAMILY</v>
      </c>
      <c r="F168" t="str">
        <f>IF(R168="","",VLOOKUP($R168,Data!$C$4:$X$2000,Data!$I$2-2,FALSE))</f>
        <v>4000</v>
      </c>
      <c r="G168" t="str">
        <f>IF(R168="","",VLOOKUP($R168,Data!$C$4:$X$2000,Data!$J$2-2,FALSE))</f>
        <v>CONTRACTUAL EXPENSES</v>
      </c>
      <c r="H168" t="str">
        <f>IF(R168="","",VLOOKUP($R168,Data!$C$4:$X$2000,Data!$K$2-2,FALSE))</f>
        <v>4640</v>
      </c>
      <c r="I168" t="str">
        <f>IF(R168="","",VLOOKUP($R168,Data!$C$4:$X$2000,Data!$L$2-2,FALSE))</f>
        <v>FAMILY ASSISTANCE</v>
      </c>
      <c r="J168" s="10">
        <f>IF(R168="","",VLOOKUP($R168,Data!$C$4:$X$2000,Data!$R$2-2,FALSE))</f>
        <v>2700000</v>
      </c>
      <c r="K168" s="10">
        <f>IF(R168="","",VLOOKUP($R168,Data!$C$4:$X$2000,Data!$Q$2-2,FALSE)+VLOOKUP($R168,Data!$C$4:$X$2000,Data!$O$2-2,FALSE))</f>
        <v>2720306.11</v>
      </c>
      <c r="L168" s="10">
        <f t="shared" si="4"/>
        <v>-20306.10999999987</v>
      </c>
      <c r="M168" s="6">
        <f t="shared" si="5"/>
        <v>1.0075000000000001</v>
      </c>
      <c r="R168">
        <f>IF((MAX($R$4:R167)+1)&gt;Data!$C$1,"",MAX($R$4:R167)+1)</f>
        <v>164</v>
      </c>
    </row>
    <row r="169" spans="1:18" x14ac:dyDescent="0.2">
      <c r="A169" s="11">
        <f>IF(L169="","",RANK(L169,$L$5:$L$500)+COUNTIF($L$3:L168,L169))</f>
        <v>94</v>
      </c>
      <c r="B169" t="str">
        <f>IF(R169="","",VLOOKUP($R169,Data!$C$4:$X$2000,Data!$E$2-2,FALSE))</f>
        <v>A</v>
      </c>
      <c r="C169" t="str">
        <f>IF(R169="","",VLOOKUP($R169,Data!$C$4:$X$2000,Data!$F$2-2,FALSE))</f>
        <v>GENERAL FUND</v>
      </c>
      <c r="D169" t="str">
        <f>IF(R169="","",VLOOKUP($R169,Data!$C$4:$X$2000,Data!$G$2-2,FALSE))</f>
        <v>6119</v>
      </c>
      <c r="E169" t="str">
        <f>IF(R169="","",VLOOKUP($R169,Data!$C$4:$X$2000,Data!$H$2-2,FALSE))</f>
        <v>FOSTER CARE - RM &amp; BOARD</v>
      </c>
      <c r="F169" t="str">
        <f>IF(R169="","",VLOOKUP($R169,Data!$C$4:$X$2000,Data!$I$2-2,FALSE))</f>
        <v>4000</v>
      </c>
      <c r="G169" t="str">
        <f>IF(R169="","",VLOOKUP($R169,Data!$C$4:$X$2000,Data!$J$2-2,FALSE))</f>
        <v>CONTRACTUAL EXPENSES</v>
      </c>
      <c r="H169" t="str">
        <f>IF(R169="","",VLOOKUP($R169,Data!$C$4:$X$2000,Data!$K$2-2,FALSE))</f>
        <v>4522</v>
      </c>
      <c r="I169" t="str">
        <f>IF(R169="","",VLOOKUP($R169,Data!$C$4:$X$2000,Data!$L$2-2,FALSE))</f>
        <v>ROOM AND BOARD</v>
      </c>
      <c r="J169" s="10">
        <f>IF(R169="","",VLOOKUP($R169,Data!$C$4:$X$2000,Data!$R$2-2,FALSE))</f>
        <v>70000</v>
      </c>
      <c r="K169" s="10">
        <f>IF(R169="","",VLOOKUP($R169,Data!$C$4:$X$2000,Data!$Q$2-2,FALSE)+VLOOKUP($R169,Data!$C$4:$X$2000,Data!$O$2-2,FALSE))</f>
        <v>56107.24</v>
      </c>
      <c r="L169" s="10">
        <f t="shared" si="4"/>
        <v>13892.760000000002</v>
      </c>
      <c r="M169" s="6">
        <f t="shared" si="5"/>
        <v>0.80149999999999999</v>
      </c>
      <c r="R169">
        <f>IF((MAX($R$4:R168)+1)&gt;Data!$C$1,"",MAX($R$4:R168)+1)</f>
        <v>165</v>
      </c>
    </row>
    <row r="170" spans="1:18" x14ac:dyDescent="0.2">
      <c r="A170" s="11">
        <f>IF(L170="","",RANK(L170,$L$5:$L$500)+COUNTIF($L$3:L169,L170))</f>
        <v>6</v>
      </c>
      <c r="B170" t="str">
        <f>IF(R170="","",VLOOKUP($R170,Data!$C$4:$X$2000,Data!$E$2-2,FALSE))</f>
        <v>A</v>
      </c>
      <c r="C170" t="str">
        <f>IF(R170="","",VLOOKUP($R170,Data!$C$4:$X$2000,Data!$F$2-2,FALSE))</f>
        <v>GENERAL FUND</v>
      </c>
      <c r="D170" t="str">
        <f>IF(R170="","",VLOOKUP($R170,Data!$C$4:$X$2000,Data!$G$2-2,FALSE))</f>
        <v>6119</v>
      </c>
      <c r="E170" t="str">
        <f>IF(R170="","",VLOOKUP($R170,Data!$C$4:$X$2000,Data!$H$2-2,FALSE))</f>
        <v>FOSTER CARE - RM &amp; BOARD</v>
      </c>
      <c r="F170" t="str">
        <f>IF(R170="","",VLOOKUP($R170,Data!$C$4:$X$2000,Data!$I$2-2,FALSE))</f>
        <v>4000</v>
      </c>
      <c r="G170" t="str">
        <f>IF(R170="","",VLOOKUP($R170,Data!$C$4:$X$2000,Data!$J$2-2,FALSE))</f>
        <v>CONTRACTUAL EXPENSES</v>
      </c>
      <c r="H170" t="str">
        <f>IF(R170="","",VLOOKUP($R170,Data!$C$4:$X$2000,Data!$K$2-2,FALSE))</f>
        <v>4527</v>
      </c>
      <c r="I170" t="str">
        <f>IF(R170="","",VLOOKUP($R170,Data!$C$4:$X$2000,Data!$L$2-2,FALSE))</f>
        <v>INSTITUTIONAL PLACEMENT</v>
      </c>
      <c r="J170" s="10">
        <f>IF(R170="","",VLOOKUP($R170,Data!$C$4:$X$2000,Data!$R$2-2,FALSE))</f>
        <v>1100000</v>
      </c>
      <c r="K170" s="10">
        <f>IF(R170="","",VLOOKUP($R170,Data!$C$4:$X$2000,Data!$Q$2-2,FALSE)+VLOOKUP($R170,Data!$C$4:$X$2000,Data!$O$2-2,FALSE))</f>
        <v>821892.57</v>
      </c>
      <c r="L170" s="10">
        <f t="shared" si="4"/>
        <v>278107.43000000005</v>
      </c>
      <c r="M170" s="6">
        <f t="shared" si="5"/>
        <v>0.74719999999999998</v>
      </c>
      <c r="R170">
        <f>IF((MAX($R$4:R169)+1)&gt;Data!$C$1,"",MAX($R$4:R169)+1)</f>
        <v>166</v>
      </c>
    </row>
    <row r="171" spans="1:18" x14ac:dyDescent="0.2">
      <c r="A171" s="11">
        <f>IF(L171="","",RANK(L171,$L$5:$L$500)+COUNTIF($L$3:L170,L171))</f>
        <v>29</v>
      </c>
      <c r="B171" t="str">
        <f>IF(R171="","",VLOOKUP($R171,Data!$C$4:$X$2000,Data!$E$2-2,FALSE))</f>
        <v>A</v>
      </c>
      <c r="C171" t="str">
        <f>IF(R171="","",VLOOKUP($R171,Data!$C$4:$X$2000,Data!$F$2-2,FALSE))</f>
        <v>GENERAL FUND</v>
      </c>
      <c r="D171" t="str">
        <f>IF(R171="","",VLOOKUP($R171,Data!$C$4:$X$2000,Data!$G$2-2,FALSE))</f>
        <v>6119</v>
      </c>
      <c r="E171" t="str">
        <f>IF(R171="","",VLOOKUP($R171,Data!$C$4:$X$2000,Data!$H$2-2,FALSE))</f>
        <v>FOSTER CARE - RM &amp; BOARD</v>
      </c>
      <c r="F171" t="str">
        <f>IF(R171="","",VLOOKUP($R171,Data!$C$4:$X$2000,Data!$I$2-2,FALSE))</f>
        <v>4000</v>
      </c>
      <c r="G171" t="str">
        <f>IF(R171="","",VLOOKUP($R171,Data!$C$4:$X$2000,Data!$J$2-2,FALSE))</f>
        <v>CONTRACTUAL EXPENSES</v>
      </c>
      <c r="H171" t="str">
        <f>IF(R171="","",VLOOKUP($R171,Data!$C$4:$X$2000,Data!$K$2-2,FALSE))</f>
        <v>4529</v>
      </c>
      <c r="I171" t="str">
        <f>IF(R171="","",VLOOKUP($R171,Data!$C$4:$X$2000,Data!$L$2-2,FALSE))</f>
        <v>CSE INSTITUION PLACEMT</v>
      </c>
      <c r="J171" s="10">
        <f>IF(R171="","",VLOOKUP($R171,Data!$C$4:$X$2000,Data!$R$2-2,FALSE))</f>
        <v>50000</v>
      </c>
      <c r="K171" s="10">
        <f>IF(R171="","",VLOOKUP($R171,Data!$C$4:$X$2000,Data!$Q$2-2,FALSE)+VLOOKUP($R171,Data!$C$4:$X$2000,Data!$O$2-2,FALSE))</f>
        <v>0</v>
      </c>
      <c r="L171" s="10">
        <f t="shared" si="4"/>
        <v>50000</v>
      </c>
      <c r="M171" s="6">
        <f t="shared" si="5"/>
        <v>0</v>
      </c>
      <c r="R171">
        <f>IF((MAX($R$4:R170)+1)&gt;Data!$C$1,"",MAX($R$4:R170)+1)</f>
        <v>167</v>
      </c>
    </row>
    <row r="172" spans="1:18" x14ac:dyDescent="0.2">
      <c r="A172" s="11">
        <f>IF(L172="","",RANK(L172,$L$5:$L$500)+COUNTIF($L$3:L171,L172))</f>
        <v>197</v>
      </c>
      <c r="B172" t="str">
        <f>IF(R172="","",VLOOKUP($R172,Data!$C$4:$X$2000,Data!$E$2-2,FALSE))</f>
        <v>A</v>
      </c>
      <c r="C172" t="str">
        <f>IF(R172="","",VLOOKUP($R172,Data!$C$4:$X$2000,Data!$F$2-2,FALSE))</f>
        <v>GENERAL FUND</v>
      </c>
      <c r="D172" t="str">
        <f>IF(R172="","",VLOOKUP($R172,Data!$C$4:$X$2000,Data!$G$2-2,FALSE))</f>
        <v>6123</v>
      </c>
      <c r="E172" t="str">
        <f>IF(R172="","",VLOOKUP($R172,Data!$C$4:$X$2000,Data!$H$2-2,FALSE))</f>
        <v>JUVENILE DEL. FOSTER CARE</v>
      </c>
      <c r="F172" t="str">
        <f>IF(R172="","",VLOOKUP($R172,Data!$C$4:$X$2000,Data!$I$2-2,FALSE))</f>
        <v>4000</v>
      </c>
      <c r="G172" t="str">
        <f>IF(R172="","",VLOOKUP($R172,Data!$C$4:$X$2000,Data!$J$2-2,FALSE))</f>
        <v>CONTRACTUAL EXPENSES</v>
      </c>
      <c r="H172" t="str">
        <f>IF(R172="","",VLOOKUP($R172,Data!$C$4:$X$2000,Data!$K$2-2,FALSE))</f>
        <v>4644</v>
      </c>
      <c r="I172" t="str">
        <f>IF(R172="","",VLOOKUP($R172,Data!$C$4:$X$2000,Data!$L$2-2,FALSE))</f>
        <v>JD NONSECURE DETENTION</v>
      </c>
      <c r="J172" s="10">
        <f>IF(R172="","",VLOOKUP($R172,Data!$C$4:$X$2000,Data!$R$2-2,FALSE))</f>
        <v>100000</v>
      </c>
      <c r="K172" s="10">
        <f>IF(R172="","",VLOOKUP($R172,Data!$C$4:$X$2000,Data!$Q$2-2,FALSE)+VLOOKUP($R172,Data!$C$4:$X$2000,Data!$O$2-2,FALSE))</f>
        <v>225429.33</v>
      </c>
      <c r="L172" s="10">
        <f t="shared" si="4"/>
        <v>-125429.32999999999</v>
      </c>
      <c r="M172" s="6">
        <f t="shared" si="5"/>
        <v>2.2543000000000002</v>
      </c>
      <c r="R172">
        <f>IF((MAX($R$4:R171)+1)&gt;Data!$C$1,"",MAX($R$4:R171)+1)</f>
        <v>168</v>
      </c>
    </row>
    <row r="173" spans="1:18" x14ac:dyDescent="0.2">
      <c r="A173" s="11">
        <f>IF(L173="","",RANK(L173,$L$5:$L$500)+COUNTIF($L$3:L172,L173))</f>
        <v>7</v>
      </c>
      <c r="B173" t="str">
        <f>IF(R173="","",VLOOKUP($R173,Data!$C$4:$X$2000,Data!$E$2-2,FALSE))</f>
        <v>A</v>
      </c>
      <c r="C173" t="str">
        <f>IF(R173="","",VLOOKUP($R173,Data!$C$4:$X$2000,Data!$F$2-2,FALSE))</f>
        <v>GENERAL FUND</v>
      </c>
      <c r="D173" t="str">
        <f>IF(R173="","",VLOOKUP($R173,Data!$C$4:$X$2000,Data!$G$2-2,FALSE))</f>
        <v>6129</v>
      </c>
      <c r="E173" t="str">
        <f>IF(R173="","",VLOOKUP($R173,Data!$C$4:$X$2000,Data!$H$2-2,FALSE))</f>
        <v>STATE TRAINING SCHOOL</v>
      </c>
      <c r="F173" t="str">
        <f>IF(R173="","",VLOOKUP($R173,Data!$C$4:$X$2000,Data!$I$2-2,FALSE))</f>
        <v>4000</v>
      </c>
      <c r="G173" t="str">
        <f>IF(R173="","",VLOOKUP($R173,Data!$C$4:$X$2000,Data!$J$2-2,FALSE))</f>
        <v>CONTRACTUAL EXPENSES</v>
      </c>
      <c r="H173" t="str">
        <f>IF(R173="","",VLOOKUP($R173,Data!$C$4:$X$2000,Data!$K$2-2,FALSE))</f>
        <v>4644</v>
      </c>
      <c r="I173" t="str">
        <f>IF(R173="","",VLOOKUP($R173,Data!$C$4:$X$2000,Data!$L$2-2,FALSE))</f>
        <v>STATE TRAINING SCHOOL</v>
      </c>
      <c r="J173" s="10">
        <f>IF(R173="","",VLOOKUP($R173,Data!$C$4:$X$2000,Data!$R$2-2,FALSE))</f>
        <v>300000</v>
      </c>
      <c r="K173" s="10">
        <f>IF(R173="","",VLOOKUP($R173,Data!$C$4:$X$2000,Data!$Q$2-2,FALSE)+VLOOKUP($R173,Data!$C$4:$X$2000,Data!$O$2-2,FALSE))</f>
        <v>54970.94</v>
      </c>
      <c r="L173" s="10">
        <f t="shared" si="4"/>
        <v>245029.06</v>
      </c>
      <c r="M173" s="6">
        <f t="shared" si="5"/>
        <v>0.1832</v>
      </c>
      <c r="R173">
        <f>IF((MAX($R$4:R172)+1)&gt;Data!$C$1,"",MAX($R$4:R172)+1)</f>
        <v>169</v>
      </c>
    </row>
    <row r="174" spans="1:18" x14ac:dyDescent="0.2">
      <c r="A174" s="11">
        <f>IF(L174="","",RANK(L174,$L$5:$L$500)+COUNTIF($L$3:L173,L174))</f>
        <v>10</v>
      </c>
      <c r="B174" t="str">
        <f>IF(R174="","",VLOOKUP($R174,Data!$C$4:$X$2000,Data!$E$2-2,FALSE))</f>
        <v>A</v>
      </c>
      <c r="C174" t="str">
        <f>IF(R174="","",VLOOKUP($R174,Data!$C$4:$X$2000,Data!$F$2-2,FALSE))</f>
        <v>GENERAL FUND</v>
      </c>
      <c r="D174" t="str">
        <f>IF(R174="","",VLOOKUP($R174,Data!$C$4:$X$2000,Data!$G$2-2,FALSE))</f>
        <v>6140</v>
      </c>
      <c r="E174" t="str">
        <f>IF(R174="","",VLOOKUP($R174,Data!$C$4:$X$2000,Data!$H$2-2,FALSE))</f>
        <v>SAFETY NET PROGRAM</v>
      </c>
      <c r="F174" t="str">
        <f>IF(R174="","",VLOOKUP($R174,Data!$C$4:$X$2000,Data!$I$2-2,FALSE))</f>
        <v>4000</v>
      </c>
      <c r="G174" t="str">
        <f>IF(R174="","",VLOOKUP($R174,Data!$C$4:$X$2000,Data!$J$2-2,FALSE))</f>
        <v>CONTRACTUAL EXPENSES</v>
      </c>
      <c r="H174" t="str">
        <f>IF(R174="","",VLOOKUP($R174,Data!$C$4:$X$2000,Data!$K$2-2,FALSE))</f>
        <v>4646</v>
      </c>
      <c r="I174" t="str">
        <f>IF(R174="","",VLOOKUP($R174,Data!$C$4:$X$2000,Data!$L$2-2,FALSE))</f>
        <v>SAFETY NET PROGRAM</v>
      </c>
      <c r="J174" s="10">
        <f>IF(R174="","",VLOOKUP($R174,Data!$C$4:$X$2000,Data!$R$2-2,FALSE))</f>
        <v>750000</v>
      </c>
      <c r="K174" s="10">
        <f>IF(R174="","",VLOOKUP($R174,Data!$C$4:$X$2000,Data!$Q$2-2,FALSE)+VLOOKUP($R174,Data!$C$4:$X$2000,Data!$O$2-2,FALSE))</f>
        <v>581508.28</v>
      </c>
      <c r="L174" s="10">
        <f t="shared" si="4"/>
        <v>168491.71999999997</v>
      </c>
      <c r="M174" s="6">
        <f t="shared" si="5"/>
        <v>0.77529999999999999</v>
      </c>
      <c r="R174">
        <f>IF((MAX($R$4:R173)+1)&gt;Data!$C$1,"",MAX($R$4:R173)+1)</f>
        <v>170</v>
      </c>
    </row>
    <row r="175" spans="1:18" x14ac:dyDescent="0.2">
      <c r="A175" s="11">
        <f>IF(L175="","",RANK(L175,$L$5:$L$500)+COUNTIF($L$3:L174,L175))</f>
        <v>185</v>
      </c>
      <c r="B175" t="str">
        <f>IF(R175="","",VLOOKUP($R175,Data!$C$4:$X$2000,Data!$E$2-2,FALSE))</f>
        <v>A</v>
      </c>
      <c r="C175" t="str">
        <f>IF(R175="","",VLOOKUP($R175,Data!$C$4:$X$2000,Data!$F$2-2,FALSE))</f>
        <v>GENERAL FUND</v>
      </c>
      <c r="D175" t="str">
        <f>IF(R175="","",VLOOKUP($R175,Data!$C$4:$X$2000,Data!$G$2-2,FALSE))</f>
        <v>6142</v>
      </c>
      <c r="E175" t="str">
        <f>IF(R175="","",VLOOKUP($R175,Data!$C$4:$X$2000,Data!$H$2-2,FALSE))</f>
        <v>EMERGENCY ASSISTANCE-ADULTS</v>
      </c>
      <c r="F175" t="str">
        <f>IF(R175="","",VLOOKUP($R175,Data!$C$4:$X$2000,Data!$I$2-2,FALSE))</f>
        <v>4000</v>
      </c>
      <c r="G175" t="str">
        <f>IF(R175="","",VLOOKUP($R175,Data!$C$4:$X$2000,Data!$J$2-2,FALSE))</f>
        <v>CONTRACTUAL EXPENSES</v>
      </c>
      <c r="H175" t="str">
        <f>IF(R175="","",VLOOKUP($R175,Data!$C$4:$X$2000,Data!$K$2-2,FALSE))</f>
        <v>4639</v>
      </c>
      <c r="I175" t="str">
        <f>IF(R175="","",VLOOKUP($R175,Data!$C$4:$X$2000,Data!$L$2-2,FALSE))</f>
        <v>EMERGENCY ASSISTANCE</v>
      </c>
      <c r="J175" s="10">
        <f>IF(R175="","",VLOOKUP($R175,Data!$C$4:$X$2000,Data!$R$2-2,FALSE))</f>
        <v>75000</v>
      </c>
      <c r="K175" s="10">
        <f>IF(R175="","",VLOOKUP($R175,Data!$C$4:$X$2000,Data!$Q$2-2,FALSE)+VLOOKUP($R175,Data!$C$4:$X$2000,Data!$O$2-2,FALSE))</f>
        <v>126715.87</v>
      </c>
      <c r="L175" s="10">
        <f t="shared" si="4"/>
        <v>-51715.869999999995</v>
      </c>
      <c r="M175" s="6">
        <f t="shared" si="5"/>
        <v>1.6895</v>
      </c>
      <c r="R175">
        <f>IF((MAX($R$4:R174)+1)&gt;Data!$C$1,"",MAX($R$4:R174)+1)</f>
        <v>171</v>
      </c>
    </row>
    <row r="176" spans="1:18" x14ac:dyDescent="0.2">
      <c r="A176" s="11">
        <f>IF(L176="","",RANK(L176,$L$5:$L$500)+COUNTIF($L$3:L175,L176))</f>
        <v>149</v>
      </c>
      <c r="B176" t="str">
        <f>IF(R176="","",VLOOKUP($R176,Data!$C$4:$X$2000,Data!$E$2-2,FALSE))</f>
        <v>A</v>
      </c>
      <c r="C176" t="str">
        <f>IF(R176="","",VLOOKUP($R176,Data!$C$4:$X$2000,Data!$F$2-2,FALSE))</f>
        <v>GENERAL FUND</v>
      </c>
      <c r="D176" t="str">
        <f>IF(R176="","",VLOOKUP($R176,Data!$C$4:$X$2000,Data!$G$2-2,FALSE))</f>
        <v>6410</v>
      </c>
      <c r="E176" t="str">
        <f>IF(R176="","",VLOOKUP($R176,Data!$C$4:$X$2000,Data!$H$2-2,FALSE))</f>
        <v>PUBLICITY</v>
      </c>
      <c r="F176" t="str">
        <f>IF(R176="","",VLOOKUP($R176,Data!$C$4:$X$2000,Data!$I$2-2,FALSE))</f>
        <v>4000</v>
      </c>
      <c r="G176" t="str">
        <f>IF(R176="","",VLOOKUP($R176,Data!$C$4:$X$2000,Data!$J$2-2,FALSE))</f>
        <v>CONTRACTUAL EXPENSES</v>
      </c>
      <c r="H176" t="str">
        <f>IF(R176="","",VLOOKUP($R176,Data!$C$4:$X$2000,Data!$K$2-2,FALSE))</f>
        <v>4610</v>
      </c>
      <c r="I176" t="str">
        <f>IF(R176="","",VLOOKUP($R176,Data!$C$4:$X$2000,Data!$L$2-2,FALSE))</f>
        <v>TOURISM AGENCY CONTRACT</v>
      </c>
      <c r="J176" s="10">
        <f>IF(R176="","",VLOOKUP($R176,Data!$C$4:$X$2000,Data!$R$2-2,FALSE))</f>
        <v>125100</v>
      </c>
      <c r="K176" s="10">
        <f>IF(R176="","",VLOOKUP($R176,Data!$C$4:$X$2000,Data!$Q$2-2,FALSE)+VLOOKUP($R176,Data!$C$4:$X$2000,Data!$O$2-2,FALSE))</f>
        <v>138776</v>
      </c>
      <c r="L176" s="10">
        <f t="shared" si="4"/>
        <v>-13676</v>
      </c>
      <c r="M176" s="6">
        <f t="shared" si="5"/>
        <v>1.1093</v>
      </c>
      <c r="R176">
        <f>IF((MAX($R$4:R175)+1)&gt;Data!$C$1,"",MAX($R$4:R175)+1)</f>
        <v>172</v>
      </c>
    </row>
    <row r="177" spans="1:18" x14ac:dyDescent="0.2">
      <c r="A177" s="11">
        <f>IF(L177="","",RANK(L177,$L$5:$L$500)+COUNTIF($L$3:L176,L177))</f>
        <v>174</v>
      </c>
      <c r="B177" t="str">
        <f>IF(R177="","",VLOOKUP($R177,Data!$C$4:$X$2000,Data!$E$2-2,FALSE))</f>
        <v>A</v>
      </c>
      <c r="C177" t="str">
        <f>IF(R177="","",VLOOKUP($R177,Data!$C$4:$X$2000,Data!$F$2-2,FALSE))</f>
        <v>GENERAL FUND</v>
      </c>
      <c r="D177" t="str">
        <f>IF(R177="","",VLOOKUP($R177,Data!$C$4:$X$2000,Data!$G$2-2,FALSE))</f>
        <v>6420</v>
      </c>
      <c r="E177" t="str">
        <f>IF(R177="","",VLOOKUP($R177,Data!$C$4:$X$2000,Data!$H$2-2,FALSE))</f>
        <v>ECONOMIC DEVELOPMENT</v>
      </c>
      <c r="F177" t="str">
        <f>IF(R177="","",VLOOKUP($R177,Data!$C$4:$X$2000,Data!$I$2-2,FALSE))</f>
        <v>4000</v>
      </c>
      <c r="G177" t="str">
        <f>IF(R177="","",VLOOKUP($R177,Data!$C$4:$X$2000,Data!$J$2-2,FALSE))</f>
        <v>CONTRACTUAL EXPENSES</v>
      </c>
      <c r="H177" t="str">
        <f>IF(R177="","",VLOOKUP($R177,Data!$C$4:$X$2000,Data!$K$2-2,FALSE))</f>
        <v>4238</v>
      </c>
      <c r="I177" t="str">
        <f>IF(R177="","",VLOOKUP($R177,Data!$C$4:$X$2000,Data!$L$2-2,FALSE))</f>
        <v>ECONOMIC DEV PLAN</v>
      </c>
      <c r="J177" s="10">
        <f>IF(R177="","",VLOOKUP($R177,Data!$C$4:$X$2000,Data!$R$2-2,FALSE))</f>
        <v>67000</v>
      </c>
      <c r="K177" s="10">
        <f>IF(R177="","",VLOOKUP($R177,Data!$C$4:$X$2000,Data!$Q$2-2,FALSE)+VLOOKUP($R177,Data!$C$4:$X$2000,Data!$O$2-2,FALSE))</f>
        <v>91669.57</v>
      </c>
      <c r="L177" s="10">
        <f t="shared" si="4"/>
        <v>-24669.570000000007</v>
      </c>
      <c r="M177" s="6">
        <f t="shared" si="5"/>
        <v>1.3682000000000001</v>
      </c>
      <c r="R177">
        <f>IF((MAX($R$4:R176)+1)&gt;Data!$C$1,"",MAX($R$4:R176)+1)</f>
        <v>173</v>
      </c>
    </row>
    <row r="178" spans="1:18" x14ac:dyDescent="0.2">
      <c r="A178" s="11">
        <f>IF(L178="","",RANK(L178,$L$5:$L$500)+COUNTIF($L$3:L177,L178))</f>
        <v>64</v>
      </c>
      <c r="B178" t="str">
        <f>IF(R178="","",VLOOKUP($R178,Data!$C$4:$X$2000,Data!$E$2-2,FALSE))</f>
        <v>A</v>
      </c>
      <c r="C178" t="str">
        <f>IF(R178="","",VLOOKUP($R178,Data!$C$4:$X$2000,Data!$F$2-2,FALSE))</f>
        <v>GENERAL FUND</v>
      </c>
      <c r="D178" t="str">
        <f>IF(R178="","",VLOOKUP($R178,Data!$C$4:$X$2000,Data!$G$2-2,FALSE))</f>
        <v>6420</v>
      </c>
      <c r="E178" t="str">
        <f>IF(R178="","",VLOOKUP($R178,Data!$C$4:$X$2000,Data!$H$2-2,FALSE))</f>
        <v>ECONOMIC DEVELOPMENT</v>
      </c>
      <c r="F178" t="str">
        <f>IF(R178="","",VLOOKUP($R178,Data!$C$4:$X$2000,Data!$I$2-2,FALSE))</f>
        <v>4000</v>
      </c>
      <c r="G178" t="str">
        <f>IF(R178="","",VLOOKUP($R178,Data!$C$4:$X$2000,Data!$J$2-2,FALSE))</f>
        <v>CONTRACTUAL EXPENSES</v>
      </c>
      <c r="H178" t="str">
        <f>IF(R178="","",VLOOKUP($R178,Data!$C$4:$X$2000,Data!$K$2-2,FALSE))</f>
        <v>4259</v>
      </c>
      <c r="I178" t="str">
        <f>IF(R178="","",VLOOKUP($R178,Data!$C$4:$X$2000,Data!$L$2-2,FALSE))</f>
        <v>GRANT CONSULTANT</v>
      </c>
      <c r="J178" s="10">
        <f>IF(R178="","",VLOOKUP($R178,Data!$C$4:$X$2000,Data!$R$2-2,FALSE))</f>
        <v>30000</v>
      </c>
      <c r="K178" s="10">
        <f>IF(R178="","",VLOOKUP($R178,Data!$C$4:$X$2000,Data!$Q$2-2,FALSE)+VLOOKUP($R178,Data!$C$4:$X$2000,Data!$O$2-2,FALSE))</f>
        <v>10000</v>
      </c>
      <c r="L178" s="10">
        <f t="shared" si="4"/>
        <v>20000</v>
      </c>
      <c r="M178" s="6">
        <f t="shared" si="5"/>
        <v>0.33329999999999999</v>
      </c>
      <c r="R178">
        <f>IF((MAX($R$4:R177)+1)&gt;Data!$C$1,"",MAX($R$4:R177)+1)</f>
        <v>174</v>
      </c>
    </row>
    <row r="179" spans="1:18" x14ac:dyDescent="0.2">
      <c r="A179" s="11">
        <f>IF(L179="","",RANK(L179,$L$5:$L$500)+COUNTIF($L$3:L178,L179))</f>
        <v>76</v>
      </c>
      <c r="B179" t="str">
        <f>IF(R179="","",VLOOKUP($R179,Data!$C$4:$X$2000,Data!$E$2-2,FALSE))</f>
        <v>A</v>
      </c>
      <c r="C179" t="str">
        <f>IF(R179="","",VLOOKUP($R179,Data!$C$4:$X$2000,Data!$F$2-2,FALSE))</f>
        <v>GENERAL FUND</v>
      </c>
      <c r="D179" t="str">
        <f>IF(R179="","",VLOOKUP($R179,Data!$C$4:$X$2000,Data!$G$2-2,FALSE))</f>
        <v>6510</v>
      </c>
      <c r="E179" t="str">
        <f>IF(R179="","",VLOOKUP($R179,Data!$C$4:$X$2000,Data!$H$2-2,FALSE))</f>
        <v>VETERANS SERVICES</v>
      </c>
      <c r="F179" t="str">
        <f>IF(R179="","",VLOOKUP($R179,Data!$C$4:$X$2000,Data!$I$2-2,FALSE))</f>
        <v>1000</v>
      </c>
      <c r="G179" t="str">
        <f>IF(R179="","",VLOOKUP($R179,Data!$C$4:$X$2000,Data!$J$2-2,FALSE))</f>
        <v>PERSONAL SERVICES</v>
      </c>
      <c r="H179" t="str">
        <f>IF(R179="","",VLOOKUP($R179,Data!$C$4:$X$2000,Data!$K$2-2,FALSE))</f>
        <v>1001</v>
      </c>
      <c r="I179" t="str">
        <f>IF(R179="","",VLOOKUP($R179,Data!$C$4:$X$2000,Data!$L$2-2,FALSE))</f>
        <v>VETERANS SERVICES DIRECTOR</v>
      </c>
      <c r="J179" s="10">
        <f>IF(R179="","",VLOOKUP($R179,Data!$C$4:$X$2000,Data!$R$2-2,FALSE))</f>
        <v>47631</v>
      </c>
      <c r="K179" s="10">
        <f>IF(R179="","",VLOOKUP($R179,Data!$C$4:$X$2000,Data!$Q$2-2,FALSE)+VLOOKUP($R179,Data!$C$4:$X$2000,Data!$O$2-2,FALSE))</f>
        <v>30684.62</v>
      </c>
      <c r="L179" s="10">
        <f t="shared" si="4"/>
        <v>16946.38</v>
      </c>
      <c r="M179" s="6">
        <f t="shared" si="5"/>
        <v>0.64419999999999999</v>
      </c>
      <c r="R179">
        <f>IF((MAX($R$4:R178)+1)&gt;Data!$C$1,"",MAX($R$4:R178)+1)</f>
        <v>175</v>
      </c>
    </row>
    <row r="180" spans="1:18" x14ac:dyDescent="0.2">
      <c r="A180" s="11">
        <f>IF(L180="","",RANK(L180,$L$5:$L$500)+COUNTIF($L$3:L179,L180))</f>
        <v>121</v>
      </c>
      <c r="B180" t="str">
        <f>IF(R180="","",VLOOKUP($R180,Data!$C$4:$X$2000,Data!$E$2-2,FALSE))</f>
        <v>A</v>
      </c>
      <c r="C180" t="str">
        <f>IF(R180="","",VLOOKUP($R180,Data!$C$4:$X$2000,Data!$F$2-2,FALSE))</f>
        <v>GENERAL FUND</v>
      </c>
      <c r="D180" t="str">
        <f>IF(R180="","",VLOOKUP($R180,Data!$C$4:$X$2000,Data!$G$2-2,FALSE))</f>
        <v>6772</v>
      </c>
      <c r="E180" t="str">
        <f>IF(R180="","",VLOOKUP($R180,Data!$C$4:$X$2000,Data!$H$2-2,FALSE))</f>
        <v>OFFICE FOR THE AGING</v>
      </c>
      <c r="F180" t="str">
        <f>IF(R180="","",VLOOKUP($R180,Data!$C$4:$X$2000,Data!$I$2-2,FALSE))</f>
        <v>1000</v>
      </c>
      <c r="G180" t="str">
        <f>IF(R180="","",VLOOKUP($R180,Data!$C$4:$X$2000,Data!$J$2-2,FALSE))</f>
        <v>PERSONAL SERVICES</v>
      </c>
      <c r="H180" t="str">
        <f>IF(R180="","",VLOOKUP($R180,Data!$C$4:$X$2000,Data!$K$2-2,FALSE))</f>
        <v>1013</v>
      </c>
      <c r="I180" t="str">
        <f>IF(R180="","",VLOOKUP($R180,Data!$C$4:$X$2000,Data!$L$2-2,FALSE))</f>
        <v>AGING SERVICES SPEC. II  G13</v>
      </c>
      <c r="J180" s="10">
        <f>IF(R180="","",VLOOKUP($R180,Data!$C$4:$X$2000,Data!$R$2-2,FALSE))</f>
        <v>45425</v>
      </c>
      <c r="K180" s="10">
        <f>IF(R180="","",VLOOKUP($R180,Data!$C$4:$X$2000,Data!$Q$2-2,FALSE)+VLOOKUP($R180,Data!$C$4:$X$2000,Data!$O$2-2,FALSE))</f>
        <v>34630.949999999997</v>
      </c>
      <c r="L180" s="10">
        <f t="shared" si="4"/>
        <v>10794.050000000003</v>
      </c>
      <c r="M180" s="6">
        <f t="shared" si="5"/>
        <v>0.76239999999999997</v>
      </c>
      <c r="R180">
        <f>IF((MAX($R$4:R179)+1)&gt;Data!$C$1,"",MAX($R$4:R179)+1)</f>
        <v>176</v>
      </c>
    </row>
    <row r="181" spans="1:18" x14ac:dyDescent="0.2">
      <c r="A181" s="11">
        <f>IF(L181="","",RANK(L181,$L$5:$L$500)+COUNTIF($L$3:L180,L181))</f>
        <v>132</v>
      </c>
      <c r="B181" t="str">
        <f>IF(R181="","",VLOOKUP($R181,Data!$C$4:$X$2000,Data!$E$2-2,FALSE))</f>
        <v>A</v>
      </c>
      <c r="C181" t="str">
        <f>IF(R181="","",VLOOKUP($R181,Data!$C$4:$X$2000,Data!$F$2-2,FALSE))</f>
        <v>GENERAL FUND</v>
      </c>
      <c r="D181" t="str">
        <f>IF(R181="","",VLOOKUP($R181,Data!$C$4:$X$2000,Data!$G$2-2,FALSE))</f>
        <v>6772</v>
      </c>
      <c r="E181" t="str">
        <f>IF(R181="","",VLOOKUP($R181,Data!$C$4:$X$2000,Data!$H$2-2,FALSE))</f>
        <v>OFFICE FOR THE AGING</v>
      </c>
      <c r="F181" t="str">
        <f>IF(R181="","",VLOOKUP($R181,Data!$C$4:$X$2000,Data!$I$2-2,FALSE))</f>
        <v>1000</v>
      </c>
      <c r="G181" t="str">
        <f>IF(R181="","",VLOOKUP($R181,Data!$C$4:$X$2000,Data!$J$2-2,FALSE))</f>
        <v>PERSONAL SERVICES</v>
      </c>
      <c r="H181" t="str">
        <f>IF(R181="","",VLOOKUP($R181,Data!$C$4:$X$2000,Data!$K$2-2,FALSE))</f>
        <v>1804</v>
      </c>
      <c r="I181" t="str">
        <f>IF(R181="","",VLOOKUP($R181,Data!$C$4:$X$2000,Data!$L$2-2,FALSE))</f>
        <v>AGING SERV SPEC II PT G13</v>
      </c>
      <c r="J181" s="10">
        <f>IF(R181="","",VLOOKUP($R181,Data!$C$4:$X$2000,Data!$R$2-2,FALSE))</f>
        <v>14386</v>
      </c>
      <c r="K181" s="10">
        <f>IF(R181="","",VLOOKUP($R181,Data!$C$4:$X$2000,Data!$Q$2-2,FALSE)+VLOOKUP($R181,Data!$C$4:$X$2000,Data!$O$2-2,FALSE))</f>
        <v>4292.09</v>
      </c>
      <c r="L181" s="10">
        <f t="shared" si="4"/>
        <v>10093.91</v>
      </c>
      <c r="M181" s="6">
        <f t="shared" si="5"/>
        <v>0.2984</v>
      </c>
      <c r="R181">
        <f>IF((MAX($R$4:R180)+1)&gt;Data!$C$1,"",MAX($R$4:R180)+1)</f>
        <v>177</v>
      </c>
    </row>
    <row r="182" spans="1:18" x14ac:dyDescent="0.2">
      <c r="A182" s="11">
        <f>IF(L182="","",RANK(L182,$L$5:$L$500)+COUNTIF($L$3:L181,L182))</f>
        <v>164</v>
      </c>
      <c r="B182" t="str">
        <f>IF(R182="","",VLOOKUP($R182,Data!$C$4:$X$2000,Data!$E$2-2,FALSE))</f>
        <v>A</v>
      </c>
      <c r="C182" t="str">
        <f>IF(R182="","",VLOOKUP($R182,Data!$C$4:$X$2000,Data!$F$2-2,FALSE))</f>
        <v>GENERAL FUND</v>
      </c>
      <c r="D182" t="str">
        <f>IF(R182="","",VLOOKUP($R182,Data!$C$4:$X$2000,Data!$G$2-2,FALSE))</f>
        <v>6772</v>
      </c>
      <c r="E182" t="str">
        <f>IF(R182="","",VLOOKUP($R182,Data!$C$4:$X$2000,Data!$H$2-2,FALSE))</f>
        <v>OFFICE FOR THE AGING</v>
      </c>
      <c r="F182" t="str">
        <f>IF(R182="","",VLOOKUP($R182,Data!$C$4:$X$2000,Data!$I$2-2,FALSE))</f>
        <v>2000</v>
      </c>
      <c r="G182" t="str">
        <f>IF(R182="","",VLOOKUP($R182,Data!$C$4:$X$2000,Data!$J$2-2,FALSE))</f>
        <v>EQUIPMENT</v>
      </c>
      <c r="H182" t="str">
        <f>IF(R182="","",VLOOKUP($R182,Data!$C$4:$X$2000,Data!$K$2-2,FALSE))</f>
        <v>2401</v>
      </c>
      <c r="I182" t="str">
        <f>IF(R182="","",VLOOKUP($R182,Data!$C$4:$X$2000,Data!$L$2-2,FALSE))</f>
        <v>VEHICLE</v>
      </c>
      <c r="J182" s="10">
        <f>IF(R182="","",VLOOKUP($R182,Data!$C$4:$X$2000,Data!$R$2-2,FALSE))</f>
        <v>49000</v>
      </c>
      <c r="K182" s="10">
        <f>IF(R182="","",VLOOKUP($R182,Data!$C$4:$X$2000,Data!$Q$2-2,FALSE)+VLOOKUP($R182,Data!$C$4:$X$2000,Data!$O$2-2,FALSE))</f>
        <v>70567.5</v>
      </c>
      <c r="L182" s="10">
        <f t="shared" si="4"/>
        <v>-21567.5</v>
      </c>
      <c r="M182" s="6">
        <f t="shared" si="5"/>
        <v>1.4401999999999999</v>
      </c>
      <c r="R182">
        <f>IF((MAX($R$4:R181)+1)&gt;Data!$C$1,"",MAX($R$4:R181)+1)</f>
        <v>178</v>
      </c>
    </row>
    <row r="183" spans="1:18" x14ac:dyDescent="0.2">
      <c r="A183" s="11">
        <f>IF(L183="","",RANK(L183,$L$5:$L$500)+COUNTIF($L$3:L182,L183))</f>
        <v>75</v>
      </c>
      <c r="B183" t="str">
        <f>IF(R183="","",VLOOKUP($R183,Data!$C$4:$X$2000,Data!$E$2-2,FALSE))</f>
        <v>A</v>
      </c>
      <c r="C183" t="str">
        <f>IF(R183="","",VLOOKUP($R183,Data!$C$4:$X$2000,Data!$F$2-2,FALSE))</f>
        <v>GENERAL FUND</v>
      </c>
      <c r="D183" t="str">
        <f>IF(R183="","",VLOOKUP($R183,Data!$C$4:$X$2000,Data!$G$2-2,FALSE))</f>
        <v>6772</v>
      </c>
      <c r="E183" t="str">
        <f>IF(R183="","",VLOOKUP($R183,Data!$C$4:$X$2000,Data!$H$2-2,FALSE))</f>
        <v>OFFICE FOR THE AGING</v>
      </c>
      <c r="F183" t="str">
        <f>IF(R183="","",VLOOKUP($R183,Data!$C$4:$X$2000,Data!$I$2-2,FALSE))</f>
        <v>4000</v>
      </c>
      <c r="G183" t="str">
        <f>IF(R183="","",VLOOKUP($R183,Data!$C$4:$X$2000,Data!$J$2-2,FALSE))</f>
        <v>CONTRACTUAL EXPENSES</v>
      </c>
      <c r="H183" t="str">
        <f>IF(R183="","",VLOOKUP($R183,Data!$C$4:$X$2000,Data!$K$2-2,FALSE))</f>
        <v>4238</v>
      </c>
      <c r="I183" t="str">
        <f>IF(R183="","",VLOOKUP($R183,Data!$C$4:$X$2000,Data!$L$2-2,FALSE))</f>
        <v>SR COUNCIL CONTRACT</v>
      </c>
      <c r="J183" s="10">
        <f>IF(R183="","",VLOOKUP($R183,Data!$C$4:$X$2000,Data!$R$2-2,FALSE))</f>
        <v>223078</v>
      </c>
      <c r="K183" s="10">
        <f>IF(R183="","",VLOOKUP($R183,Data!$C$4:$X$2000,Data!$Q$2-2,FALSE)+VLOOKUP($R183,Data!$C$4:$X$2000,Data!$O$2-2,FALSE))</f>
        <v>206012.95</v>
      </c>
      <c r="L183" s="10">
        <f t="shared" si="4"/>
        <v>17065.049999999988</v>
      </c>
      <c r="M183" s="6">
        <f t="shared" si="5"/>
        <v>0.92349999999999999</v>
      </c>
      <c r="R183">
        <f>IF((MAX($R$4:R182)+1)&gt;Data!$C$1,"",MAX($R$4:R182)+1)</f>
        <v>179</v>
      </c>
    </row>
    <row r="184" spans="1:18" x14ac:dyDescent="0.2">
      <c r="A184" s="11">
        <f>IF(L184="","",RANK(L184,$L$5:$L$500)+COUNTIF($L$3:L183,L184))</f>
        <v>84</v>
      </c>
      <c r="B184" t="str">
        <f>IF(R184="","",VLOOKUP($R184,Data!$C$4:$X$2000,Data!$E$2-2,FALSE))</f>
        <v>A</v>
      </c>
      <c r="C184" t="str">
        <f>IF(R184="","",VLOOKUP($R184,Data!$C$4:$X$2000,Data!$F$2-2,FALSE))</f>
        <v>GENERAL FUND</v>
      </c>
      <c r="D184" t="str">
        <f>IF(R184="","",VLOOKUP($R184,Data!$C$4:$X$2000,Data!$G$2-2,FALSE))</f>
        <v>6772</v>
      </c>
      <c r="E184" t="str">
        <f>IF(R184="","",VLOOKUP($R184,Data!$C$4:$X$2000,Data!$H$2-2,FALSE))</f>
        <v>OFFICE FOR THE AGING</v>
      </c>
      <c r="F184" t="str">
        <f>IF(R184="","",VLOOKUP($R184,Data!$C$4:$X$2000,Data!$I$2-2,FALSE))</f>
        <v>4000</v>
      </c>
      <c r="G184" t="str">
        <f>IF(R184="","",VLOOKUP($R184,Data!$C$4:$X$2000,Data!$J$2-2,FALSE))</f>
        <v>CONTRACTUAL EXPENSES</v>
      </c>
      <c r="H184" t="str">
        <f>IF(R184="","",VLOOKUP($R184,Data!$C$4:$X$2000,Data!$K$2-2,FALSE))</f>
        <v>4259</v>
      </c>
      <c r="I184" t="str">
        <f>IF(R184="","",VLOOKUP($R184,Data!$C$4:$X$2000,Data!$L$2-2,FALSE))</f>
        <v>DIETICIAN CONTRACT</v>
      </c>
      <c r="J184" s="10">
        <f>IF(R184="","",VLOOKUP($R184,Data!$C$4:$X$2000,Data!$R$2-2,FALSE))</f>
        <v>20000</v>
      </c>
      <c r="K184" s="10">
        <f>IF(R184="","",VLOOKUP($R184,Data!$C$4:$X$2000,Data!$Q$2-2,FALSE)+VLOOKUP($R184,Data!$C$4:$X$2000,Data!$O$2-2,FALSE))</f>
        <v>4538</v>
      </c>
      <c r="L184" s="10">
        <f t="shared" si="4"/>
        <v>15462</v>
      </c>
      <c r="M184" s="6">
        <f t="shared" si="5"/>
        <v>0.22689999999999999</v>
      </c>
      <c r="R184">
        <f>IF((MAX($R$4:R183)+1)&gt;Data!$C$1,"",MAX($R$4:R183)+1)</f>
        <v>180</v>
      </c>
    </row>
    <row r="185" spans="1:18" x14ac:dyDescent="0.2">
      <c r="A185" s="11">
        <f>IF(L185="","",RANK(L185,$L$5:$L$500)+COUNTIF($L$3:L184,L185))</f>
        <v>147</v>
      </c>
      <c r="B185" t="str">
        <f>IF(R185="","",VLOOKUP($R185,Data!$C$4:$X$2000,Data!$E$2-2,FALSE))</f>
        <v>A</v>
      </c>
      <c r="C185" t="str">
        <f>IF(R185="","",VLOOKUP($R185,Data!$C$4:$X$2000,Data!$F$2-2,FALSE))</f>
        <v>GENERAL FUND</v>
      </c>
      <c r="D185" t="str">
        <f>IF(R185="","",VLOOKUP($R185,Data!$C$4:$X$2000,Data!$G$2-2,FALSE))</f>
        <v>6772</v>
      </c>
      <c r="E185" t="str">
        <f>IF(R185="","",VLOOKUP($R185,Data!$C$4:$X$2000,Data!$H$2-2,FALSE))</f>
        <v>OFFICE FOR THE AGING</v>
      </c>
      <c r="F185" t="str">
        <f>IF(R185="","",VLOOKUP($R185,Data!$C$4:$X$2000,Data!$I$2-2,FALSE))</f>
        <v>4000</v>
      </c>
      <c r="G185" t="str">
        <f>IF(R185="","",VLOOKUP($R185,Data!$C$4:$X$2000,Data!$J$2-2,FALSE))</f>
        <v>CONTRACTUAL EXPENSES</v>
      </c>
      <c r="H185" t="str">
        <f>IF(R185="","",VLOOKUP($R185,Data!$C$4:$X$2000,Data!$K$2-2,FALSE))</f>
        <v>4301</v>
      </c>
      <c r="I185" t="str">
        <f>IF(R185="","",VLOOKUP($R185,Data!$C$4:$X$2000,Data!$L$2-2,FALSE))</f>
        <v>TELEPHONE</v>
      </c>
      <c r="J185" s="10">
        <f>IF(R185="","",VLOOKUP($R185,Data!$C$4:$X$2000,Data!$R$2-2,FALSE))</f>
        <v>1200</v>
      </c>
      <c r="K185" s="10">
        <f>IF(R185="","",VLOOKUP($R185,Data!$C$4:$X$2000,Data!$Q$2-2,FALSE)+VLOOKUP($R185,Data!$C$4:$X$2000,Data!$O$2-2,FALSE))</f>
        <v>14306.73</v>
      </c>
      <c r="L185" s="10">
        <f t="shared" si="4"/>
        <v>-13106.73</v>
      </c>
      <c r="M185" s="6">
        <f t="shared" si="5"/>
        <v>11.9223</v>
      </c>
      <c r="R185">
        <f>IF((MAX($R$4:R184)+1)&gt;Data!$C$1,"",MAX($R$4:R184)+1)</f>
        <v>181</v>
      </c>
    </row>
    <row r="186" spans="1:18" x14ac:dyDescent="0.2">
      <c r="A186" s="11">
        <f>IF(L186="","",RANK(L186,$L$5:$L$500)+COUNTIF($L$3:L185,L186))</f>
        <v>39</v>
      </c>
      <c r="B186" t="str">
        <f>IF(R186="","",VLOOKUP($R186,Data!$C$4:$X$2000,Data!$E$2-2,FALSE))</f>
        <v>A</v>
      </c>
      <c r="C186" t="str">
        <f>IF(R186="","",VLOOKUP($R186,Data!$C$4:$X$2000,Data!$F$2-2,FALSE))</f>
        <v>GENERAL FUND</v>
      </c>
      <c r="D186" t="str">
        <f>IF(R186="","",VLOOKUP($R186,Data!$C$4:$X$2000,Data!$G$2-2,FALSE))</f>
        <v>8020</v>
      </c>
      <c r="E186" t="str">
        <f>IF(R186="","",VLOOKUP($R186,Data!$C$4:$X$2000,Data!$H$2-2,FALSE))</f>
        <v>PLANNING AND DEVELOPMENT</v>
      </c>
      <c r="F186" t="str">
        <f>IF(R186="","",VLOOKUP($R186,Data!$C$4:$X$2000,Data!$I$2-2,FALSE))</f>
        <v>1000</v>
      </c>
      <c r="G186" t="str">
        <f>IF(R186="","",VLOOKUP($R186,Data!$C$4:$X$2000,Data!$J$2-2,FALSE))</f>
        <v>PERSONAL SERVICES</v>
      </c>
      <c r="H186" t="str">
        <f>IF(R186="","",VLOOKUP($R186,Data!$C$4:$X$2000,Data!$K$2-2,FALSE))</f>
        <v>1008</v>
      </c>
      <c r="I186" t="str">
        <f>IF(R186="","",VLOOKUP($R186,Data!$C$4:$X$2000,Data!$L$2-2,FALSE))</f>
        <v>PLANNER    G15</v>
      </c>
      <c r="J186" s="10">
        <f>IF(R186="","",VLOOKUP($R186,Data!$C$4:$X$2000,Data!$R$2-2,FALSE))</f>
        <v>41324</v>
      </c>
      <c r="K186" s="10">
        <f>IF(R186="","",VLOOKUP($R186,Data!$C$4:$X$2000,Data!$Q$2-2,FALSE)+VLOOKUP($R186,Data!$C$4:$X$2000,Data!$O$2-2,FALSE))</f>
        <v>0</v>
      </c>
      <c r="L186" s="10">
        <f t="shared" si="4"/>
        <v>41324</v>
      </c>
      <c r="M186" s="6">
        <f t="shared" si="5"/>
        <v>0</v>
      </c>
      <c r="R186">
        <f>IF((MAX($R$4:R185)+1)&gt;Data!$C$1,"",MAX($R$4:R185)+1)</f>
        <v>182</v>
      </c>
    </row>
    <row r="187" spans="1:18" x14ac:dyDescent="0.2">
      <c r="A187" s="11">
        <f>IF(L187="","",RANK(L187,$L$5:$L$500)+COUNTIF($L$3:L186,L187))</f>
        <v>20</v>
      </c>
      <c r="B187" t="str">
        <f>IF(R187="","",VLOOKUP($R187,Data!$C$4:$X$2000,Data!$E$2-2,FALSE))</f>
        <v>A</v>
      </c>
      <c r="C187" t="str">
        <f>IF(R187="","",VLOOKUP($R187,Data!$C$4:$X$2000,Data!$F$2-2,FALSE))</f>
        <v>GENERAL FUND</v>
      </c>
      <c r="D187" t="str">
        <f>IF(R187="","",VLOOKUP($R187,Data!$C$4:$X$2000,Data!$G$2-2,FALSE))</f>
        <v>8020</v>
      </c>
      <c r="E187" t="str">
        <f>IF(R187="","",VLOOKUP($R187,Data!$C$4:$X$2000,Data!$H$2-2,FALSE))</f>
        <v>PLANNING AND DEVELOPMENT</v>
      </c>
      <c r="F187" t="str">
        <f>IF(R187="","",VLOOKUP($R187,Data!$C$4:$X$2000,Data!$I$2-2,FALSE))</f>
        <v>4000</v>
      </c>
      <c r="G187" t="str">
        <f>IF(R187="","",VLOOKUP($R187,Data!$C$4:$X$2000,Data!$J$2-2,FALSE))</f>
        <v>CONTRACTUAL EXPENSES</v>
      </c>
      <c r="H187" t="str">
        <f>IF(R187="","",VLOOKUP($R187,Data!$C$4:$X$2000,Data!$K$2-2,FALSE))</f>
        <v>4233</v>
      </c>
      <c r="I187" t="str">
        <f>IF(R187="","",VLOOKUP($R187,Data!$C$4:$X$2000,Data!$L$2-2,FALSE))</f>
        <v>MULTI-USE TRAIL</v>
      </c>
      <c r="J187" s="10">
        <f>IF(R187="","",VLOOKUP($R187,Data!$C$4:$X$2000,Data!$R$2-2,FALSE))</f>
        <v>98200</v>
      </c>
      <c r="K187" s="10">
        <f>IF(R187="","",VLOOKUP($R187,Data!$C$4:$X$2000,Data!$Q$2-2,FALSE)+VLOOKUP($R187,Data!$C$4:$X$2000,Data!$O$2-2,FALSE))</f>
        <v>15745.63</v>
      </c>
      <c r="L187" s="10">
        <f t="shared" si="4"/>
        <v>82454.37</v>
      </c>
      <c r="M187" s="6">
        <f t="shared" si="5"/>
        <v>0.1603</v>
      </c>
      <c r="R187">
        <f>IF((MAX($R$4:R186)+1)&gt;Data!$C$1,"",MAX($R$4:R186)+1)</f>
        <v>183</v>
      </c>
    </row>
    <row r="188" spans="1:18" x14ac:dyDescent="0.2">
      <c r="A188" s="11">
        <f>IF(L188="","",RANK(L188,$L$5:$L$500)+COUNTIF($L$3:L187,L188))</f>
        <v>9</v>
      </c>
      <c r="B188" t="str">
        <f>IF(R188="","",VLOOKUP($R188,Data!$C$4:$X$2000,Data!$E$2-2,FALSE))</f>
        <v>A</v>
      </c>
      <c r="C188" t="str">
        <f>IF(R188="","",VLOOKUP($R188,Data!$C$4:$X$2000,Data!$F$2-2,FALSE))</f>
        <v>GENERAL FUND</v>
      </c>
      <c r="D188" t="str">
        <f>IF(R188="","",VLOOKUP($R188,Data!$C$4:$X$2000,Data!$G$2-2,FALSE))</f>
        <v>8020</v>
      </c>
      <c r="E188" t="str">
        <f>IF(R188="","",VLOOKUP($R188,Data!$C$4:$X$2000,Data!$H$2-2,FALSE))</f>
        <v>PLANNING AND DEVELOPMENT</v>
      </c>
      <c r="F188" t="str">
        <f>IF(R188="","",VLOOKUP($R188,Data!$C$4:$X$2000,Data!$I$2-2,FALSE))</f>
        <v>4000</v>
      </c>
      <c r="G188" t="str">
        <f>IF(R188="","",VLOOKUP($R188,Data!$C$4:$X$2000,Data!$J$2-2,FALSE))</f>
        <v>CONTRACTUAL EXPENSES</v>
      </c>
      <c r="H188" t="str">
        <f>IF(R188="","",VLOOKUP($R188,Data!$C$4:$X$2000,Data!$K$2-2,FALSE))</f>
        <v>4235</v>
      </c>
      <c r="I188" t="str">
        <f>IF(R188="","",VLOOKUP($R188,Data!$C$4:$X$2000,Data!$L$2-2,FALSE))</f>
        <v>MICRO-ENTERPRISE PROGRAM</v>
      </c>
      <c r="J188" s="10">
        <f>IF(R188="","",VLOOKUP($R188,Data!$C$4:$X$2000,Data!$R$2-2,FALSE))</f>
        <v>200000</v>
      </c>
      <c r="K188" s="10">
        <f>IF(R188="","",VLOOKUP($R188,Data!$C$4:$X$2000,Data!$Q$2-2,FALSE)+VLOOKUP($R188,Data!$C$4:$X$2000,Data!$O$2-2,FALSE))</f>
        <v>0</v>
      </c>
      <c r="L188" s="10">
        <f t="shared" si="4"/>
        <v>200000</v>
      </c>
      <c r="M188" s="6">
        <f t="shared" si="5"/>
        <v>0</v>
      </c>
      <c r="R188">
        <f>IF((MAX($R$4:R187)+1)&gt;Data!$C$1,"",MAX($R$4:R187)+1)</f>
        <v>184</v>
      </c>
    </row>
    <row r="189" spans="1:18" x14ac:dyDescent="0.2">
      <c r="A189" s="11">
        <f>IF(L189="","",RANK(L189,$L$5:$L$500)+COUNTIF($L$3:L188,L189))</f>
        <v>3</v>
      </c>
      <c r="B189" t="str">
        <f>IF(R189="","",VLOOKUP($R189,Data!$C$4:$X$2000,Data!$E$2-2,FALSE))</f>
        <v>A</v>
      </c>
      <c r="C189" t="str">
        <f>IF(R189="","",VLOOKUP($R189,Data!$C$4:$X$2000,Data!$F$2-2,FALSE))</f>
        <v>GENERAL FUND</v>
      </c>
      <c r="D189" t="str">
        <f>IF(R189="","",VLOOKUP($R189,Data!$C$4:$X$2000,Data!$G$2-2,FALSE))</f>
        <v>8020</v>
      </c>
      <c r="E189" t="str">
        <f>IF(R189="","",VLOOKUP($R189,Data!$C$4:$X$2000,Data!$H$2-2,FALSE))</f>
        <v>PLANNING AND DEVELOPMENT</v>
      </c>
      <c r="F189" t="str">
        <f>IF(R189="","",VLOOKUP($R189,Data!$C$4:$X$2000,Data!$I$2-2,FALSE))</f>
        <v>4000</v>
      </c>
      <c r="G189" t="str">
        <f>IF(R189="","",VLOOKUP($R189,Data!$C$4:$X$2000,Data!$J$2-2,FALSE))</f>
        <v>CONTRACTUAL EXPENSES</v>
      </c>
      <c r="H189" t="str">
        <f>IF(R189="","",VLOOKUP($R189,Data!$C$4:$X$2000,Data!$K$2-2,FALSE))</f>
        <v>4239</v>
      </c>
      <c r="I189" t="str">
        <f>IF(R189="","",VLOOKUP($R189,Data!$C$4:$X$2000,Data!$L$2-2,FALSE))</f>
        <v>HOUSING REHABILITATION GRANT</v>
      </c>
      <c r="J189" s="10">
        <f>IF(R189="","",VLOOKUP($R189,Data!$C$4:$X$2000,Data!$R$2-2,FALSE))</f>
        <v>400000</v>
      </c>
      <c r="K189" s="10">
        <f>IF(R189="","",VLOOKUP($R189,Data!$C$4:$X$2000,Data!$Q$2-2,FALSE)+VLOOKUP($R189,Data!$C$4:$X$2000,Data!$O$2-2,FALSE))</f>
        <v>0</v>
      </c>
      <c r="L189" s="10">
        <f t="shared" si="4"/>
        <v>400000</v>
      </c>
      <c r="M189" s="6">
        <f t="shared" si="5"/>
        <v>0</v>
      </c>
      <c r="R189">
        <f>IF((MAX($R$4:R188)+1)&gt;Data!$C$1,"",MAX($R$4:R188)+1)</f>
        <v>185</v>
      </c>
    </row>
    <row r="190" spans="1:18" x14ac:dyDescent="0.2">
      <c r="A190" s="11">
        <f>IF(L190="","",RANK(L190,$L$5:$L$500)+COUNTIF($L$3:L189,L190))</f>
        <v>91</v>
      </c>
      <c r="B190" t="str">
        <f>IF(R190="","",VLOOKUP($R190,Data!$C$4:$X$2000,Data!$E$2-2,FALSE))</f>
        <v>A</v>
      </c>
      <c r="C190" t="str">
        <f>IF(R190="","",VLOOKUP($R190,Data!$C$4:$X$2000,Data!$F$2-2,FALSE))</f>
        <v>GENERAL FUND</v>
      </c>
      <c r="D190" t="str">
        <f>IF(R190="","",VLOOKUP($R190,Data!$C$4:$X$2000,Data!$G$2-2,FALSE))</f>
        <v>8020</v>
      </c>
      <c r="E190" t="str">
        <f>IF(R190="","",VLOOKUP($R190,Data!$C$4:$X$2000,Data!$H$2-2,FALSE))</f>
        <v>PLANNING AND DEVELOPMENT</v>
      </c>
      <c r="F190" t="str">
        <f>IF(R190="","",VLOOKUP($R190,Data!$C$4:$X$2000,Data!$I$2-2,FALSE))</f>
        <v>4000</v>
      </c>
      <c r="G190" t="str">
        <f>IF(R190="","",VLOOKUP($R190,Data!$C$4:$X$2000,Data!$J$2-2,FALSE))</f>
        <v>CONTRACTUAL EXPENSES</v>
      </c>
      <c r="H190" t="str">
        <f>IF(R190="","",VLOOKUP($R190,Data!$C$4:$X$2000,Data!$K$2-2,FALSE))</f>
        <v>4242</v>
      </c>
      <c r="I190" t="str">
        <f>IF(R190="","",VLOOKUP($R190,Data!$C$4:$X$2000,Data!$L$2-2,FALSE))</f>
        <v>FLOOD REMEDIATION PROGRAM</v>
      </c>
      <c r="J190" s="10">
        <f>IF(R190="","",VLOOKUP($R190,Data!$C$4:$X$2000,Data!$R$2-2,FALSE))</f>
        <v>60000</v>
      </c>
      <c r="K190" s="10">
        <f>IF(R190="","",VLOOKUP($R190,Data!$C$4:$X$2000,Data!$Q$2-2,FALSE)+VLOOKUP($R190,Data!$C$4:$X$2000,Data!$O$2-2,FALSE))</f>
        <v>45232.85</v>
      </c>
      <c r="L190" s="10">
        <f t="shared" si="4"/>
        <v>14767.150000000001</v>
      </c>
      <c r="M190" s="6">
        <f t="shared" si="5"/>
        <v>0.75390000000000001</v>
      </c>
      <c r="R190">
        <f>IF((MAX($R$4:R189)+1)&gt;Data!$C$1,"",MAX($R$4:R189)+1)</f>
        <v>186</v>
      </c>
    </row>
    <row r="191" spans="1:18" x14ac:dyDescent="0.2">
      <c r="A191" s="11">
        <f>IF(L191="","",RANK(L191,$L$5:$L$500)+COUNTIF($L$3:L190,L191))</f>
        <v>2</v>
      </c>
      <c r="B191" t="str">
        <f>IF(R191="","",VLOOKUP($R191,Data!$C$4:$X$2000,Data!$E$2-2,FALSE))</f>
        <v>A</v>
      </c>
      <c r="C191" t="str">
        <f>IF(R191="","",VLOOKUP($R191,Data!$C$4:$X$2000,Data!$F$2-2,FALSE))</f>
        <v>GENERAL FUND</v>
      </c>
      <c r="D191" t="str">
        <f>IF(R191="","",VLOOKUP($R191,Data!$C$4:$X$2000,Data!$G$2-2,FALSE))</f>
        <v>8020</v>
      </c>
      <c r="E191" t="str">
        <f>IF(R191="","",VLOOKUP($R191,Data!$C$4:$X$2000,Data!$H$2-2,FALSE))</f>
        <v>PLANNING AND DEVELOPMENT</v>
      </c>
      <c r="F191" t="str">
        <f>IF(R191="","",VLOOKUP($R191,Data!$C$4:$X$2000,Data!$I$2-2,FALSE))</f>
        <v>4000</v>
      </c>
      <c r="G191" t="str">
        <f>IF(R191="","",VLOOKUP($R191,Data!$C$4:$X$2000,Data!$J$2-2,FALSE))</f>
        <v>CONTRACTUAL EXPENSES</v>
      </c>
      <c r="H191" t="str">
        <f>IF(R191="","",VLOOKUP($R191,Data!$C$4:$X$2000,Data!$K$2-2,FALSE))</f>
        <v>4243</v>
      </c>
      <c r="I191" t="str">
        <f>IF(R191="","",VLOOKUP($R191,Data!$C$4:$X$2000,Data!$L$2-2,FALSE))</f>
        <v>CDBG-DISASTER RECOVERY</v>
      </c>
      <c r="J191" s="10">
        <f>IF(R191="","",VLOOKUP($R191,Data!$C$4:$X$2000,Data!$R$2-2,FALSE))</f>
        <v>2900000</v>
      </c>
      <c r="K191" s="10">
        <f>IF(R191="","",VLOOKUP($R191,Data!$C$4:$X$2000,Data!$Q$2-2,FALSE)+VLOOKUP($R191,Data!$C$4:$X$2000,Data!$O$2-2,FALSE))</f>
        <v>154042.5</v>
      </c>
      <c r="L191" s="10">
        <f t="shared" si="4"/>
        <v>2745957.5</v>
      </c>
      <c r="M191" s="6">
        <f t="shared" si="5"/>
        <v>5.3100000000000001E-2</v>
      </c>
      <c r="R191">
        <f>IF((MAX($R$4:R190)+1)&gt;Data!$C$1,"",MAX($R$4:R190)+1)</f>
        <v>187</v>
      </c>
    </row>
    <row r="192" spans="1:18" x14ac:dyDescent="0.2">
      <c r="A192" s="11">
        <f>IF(L192="","",RANK(L192,$L$5:$L$500)+COUNTIF($L$3:L191,L192))</f>
        <v>158</v>
      </c>
      <c r="B192" t="str">
        <f>IF(R192="","",VLOOKUP($R192,Data!$C$4:$X$2000,Data!$E$2-2,FALSE))</f>
        <v>A</v>
      </c>
      <c r="C192" t="str">
        <f>IF(R192="","",VLOOKUP($R192,Data!$C$4:$X$2000,Data!$F$2-2,FALSE))</f>
        <v>GENERAL FUND</v>
      </c>
      <c r="D192" t="str">
        <f>IF(R192="","",VLOOKUP($R192,Data!$C$4:$X$2000,Data!$G$2-2,FALSE))</f>
        <v>8090</v>
      </c>
      <c r="E192" t="str">
        <f>IF(R192="","",VLOOKUP($R192,Data!$C$4:$X$2000,Data!$H$2-2,FALSE))</f>
        <v>RECYCLING &amp; SOLID WASTE</v>
      </c>
      <c r="F192" t="str">
        <f>IF(R192="","",VLOOKUP($R192,Data!$C$4:$X$2000,Data!$I$2-2,FALSE))</f>
        <v>4000</v>
      </c>
      <c r="G192" t="str">
        <f>IF(R192="","",VLOOKUP($R192,Data!$C$4:$X$2000,Data!$J$2-2,FALSE))</f>
        <v>CONTRACTUAL EXPENSES</v>
      </c>
      <c r="H192" t="str">
        <f>IF(R192="","",VLOOKUP($R192,Data!$C$4:$X$2000,Data!$K$2-2,FALSE))</f>
        <v>4307</v>
      </c>
      <c r="I192" t="str">
        <f>IF(R192="","",VLOOKUP($R192,Data!$C$4:$X$2000,Data!$L$2-2,FALSE))</f>
        <v>REIMBURSEMENT TO TOWNS</v>
      </c>
      <c r="J192" s="10">
        <f>IF(R192="","",VLOOKUP($R192,Data!$C$4:$X$2000,Data!$R$2-2,FALSE))</f>
        <v>45000</v>
      </c>
      <c r="K192" s="10">
        <f>IF(R192="","",VLOOKUP($R192,Data!$C$4:$X$2000,Data!$Q$2-2,FALSE)+VLOOKUP($R192,Data!$C$4:$X$2000,Data!$O$2-2,FALSE))</f>
        <v>61958.9</v>
      </c>
      <c r="L192" s="10">
        <f t="shared" si="4"/>
        <v>-16958.900000000001</v>
      </c>
      <c r="M192" s="6">
        <f t="shared" si="5"/>
        <v>1.3769</v>
      </c>
      <c r="R192">
        <f>IF((MAX($R$4:R191)+1)&gt;Data!$C$1,"",MAX($R$4:R191)+1)</f>
        <v>188</v>
      </c>
    </row>
    <row r="193" spans="1:18" x14ac:dyDescent="0.2">
      <c r="A193" s="11">
        <f>IF(L193="","",RANK(L193,$L$5:$L$500)+COUNTIF($L$3:L192,L193))</f>
        <v>173</v>
      </c>
      <c r="B193" t="str">
        <f>IF(R193="","",VLOOKUP($R193,Data!$C$4:$X$2000,Data!$E$2-2,FALSE))</f>
        <v>A</v>
      </c>
      <c r="C193" t="str">
        <f>IF(R193="","",VLOOKUP($R193,Data!$C$4:$X$2000,Data!$F$2-2,FALSE))</f>
        <v>GENERAL FUND</v>
      </c>
      <c r="D193" t="str">
        <f>IF(R193="","",VLOOKUP($R193,Data!$C$4:$X$2000,Data!$G$2-2,FALSE))</f>
        <v>8720</v>
      </c>
      <c r="E193" t="str">
        <f>IF(R193="","",VLOOKUP($R193,Data!$C$4:$X$2000,Data!$H$2-2,FALSE))</f>
        <v>SOIL AND WATER CONSERVATION</v>
      </c>
      <c r="F193" t="str">
        <f>IF(R193="","",VLOOKUP($R193,Data!$C$4:$X$2000,Data!$I$2-2,FALSE))</f>
        <v>4000</v>
      </c>
      <c r="G193" t="str">
        <f>IF(R193="","",VLOOKUP($R193,Data!$C$4:$X$2000,Data!$J$2-2,FALSE))</f>
        <v>CONTRACTUAL EXPENSES</v>
      </c>
      <c r="H193" t="str">
        <f>IF(R193="","",VLOOKUP($R193,Data!$C$4:$X$2000,Data!$K$2-2,FALSE))</f>
        <v>4412</v>
      </c>
      <c r="I193" t="str">
        <f>IF(R193="","",VLOOKUP($R193,Data!$C$4:$X$2000,Data!$L$2-2,FALSE))</f>
        <v>WATERSHED REVITALIZATION</v>
      </c>
      <c r="J193" s="10">
        <f>IF(R193="","",VLOOKUP($R193,Data!$C$4:$X$2000,Data!$R$2-2,FALSE))</f>
        <v>0</v>
      </c>
      <c r="K193" s="10">
        <f>IF(R193="","",VLOOKUP($R193,Data!$C$4:$X$2000,Data!$Q$2-2,FALSE)+VLOOKUP($R193,Data!$C$4:$X$2000,Data!$O$2-2,FALSE))</f>
        <v>24417.279999999999</v>
      </c>
      <c r="L193" s="10">
        <f t="shared" si="4"/>
        <v>-24417.279999999999</v>
      </c>
      <c r="M193" s="6">
        <f t="shared" si="5"/>
        <v>0</v>
      </c>
      <c r="R193">
        <f>IF((MAX($R$4:R192)+1)&gt;Data!$C$1,"",MAX($R$4:R192)+1)</f>
        <v>189</v>
      </c>
    </row>
    <row r="194" spans="1:18" x14ac:dyDescent="0.2">
      <c r="A194" s="11">
        <f>IF(L194="","",RANK(L194,$L$5:$L$500)+COUNTIF($L$3:L193,L194))</f>
        <v>120</v>
      </c>
      <c r="B194" t="str">
        <f>IF(R194="","",VLOOKUP($R194,Data!$C$4:$X$2000,Data!$E$2-2,FALSE))</f>
        <v>A</v>
      </c>
      <c r="C194" t="str">
        <f>IF(R194="","",VLOOKUP($R194,Data!$C$4:$X$2000,Data!$F$2-2,FALSE))</f>
        <v>GENERAL FUND</v>
      </c>
      <c r="D194" t="str">
        <f>IF(R194="","",VLOOKUP($R194,Data!$C$4:$X$2000,Data!$G$2-2,FALSE))</f>
        <v>8730</v>
      </c>
      <c r="E194" t="str">
        <f>IF(R194="","",VLOOKUP($R194,Data!$C$4:$X$2000,Data!$H$2-2,FALSE))</f>
        <v>COOPERATIVE EXTENSION</v>
      </c>
      <c r="F194" t="str">
        <f>IF(R194="","",VLOOKUP($R194,Data!$C$4:$X$2000,Data!$I$2-2,FALSE))</f>
        <v>4000</v>
      </c>
      <c r="G194" t="str">
        <f>IF(R194="","",VLOOKUP($R194,Data!$C$4:$X$2000,Data!$J$2-2,FALSE))</f>
        <v>CONTRACTUAL EXPENSES</v>
      </c>
      <c r="H194" t="str">
        <f>IF(R194="","",VLOOKUP($R194,Data!$C$4:$X$2000,Data!$K$2-2,FALSE))</f>
        <v>4238</v>
      </c>
      <c r="I194" t="str">
        <f>IF(R194="","",VLOOKUP($R194,Data!$C$4:$X$2000,Data!$L$2-2,FALSE))</f>
        <v>COOPERATIVE EXTENSION</v>
      </c>
      <c r="J194" s="10">
        <f>IF(R194="","",VLOOKUP($R194,Data!$C$4:$X$2000,Data!$R$2-2,FALSE))</f>
        <v>298870</v>
      </c>
      <c r="K194" s="10">
        <f>IF(R194="","",VLOOKUP($R194,Data!$C$4:$X$2000,Data!$Q$2-2,FALSE)+VLOOKUP($R194,Data!$C$4:$X$2000,Data!$O$2-2,FALSE))</f>
        <v>288000</v>
      </c>
      <c r="L194" s="10">
        <f t="shared" si="4"/>
        <v>10870</v>
      </c>
      <c r="M194" s="6">
        <f t="shared" si="5"/>
        <v>0.96360000000000001</v>
      </c>
      <c r="R194">
        <f>IF((MAX($R$4:R193)+1)&gt;Data!$C$1,"",MAX($R$4:R193)+1)</f>
        <v>190</v>
      </c>
    </row>
    <row r="195" spans="1:18" x14ac:dyDescent="0.2">
      <c r="A195" s="11">
        <f>IF(L195="","",RANK(L195,$L$5:$L$500)+COUNTIF($L$3:L194,L195))</f>
        <v>104</v>
      </c>
      <c r="B195" t="str">
        <f>IF(R195="","",VLOOKUP($R195,Data!$C$4:$X$2000,Data!$E$2-2,FALSE))</f>
        <v>A</v>
      </c>
      <c r="C195" t="str">
        <f>IF(R195="","",VLOOKUP($R195,Data!$C$4:$X$2000,Data!$F$2-2,FALSE))</f>
        <v>GENERAL FUND</v>
      </c>
      <c r="D195" t="str">
        <f>IF(R195="","",VLOOKUP($R195,Data!$C$4:$X$2000,Data!$G$2-2,FALSE))</f>
        <v>8745</v>
      </c>
      <c r="E195" t="str">
        <f>IF(R195="","",VLOOKUP($R195,Data!$C$4:$X$2000,Data!$H$2-2,FALSE))</f>
        <v>FLOOD &amp; EROSION CONTROL</v>
      </c>
      <c r="F195" t="str">
        <f>IF(R195="","",VLOOKUP($R195,Data!$C$4:$X$2000,Data!$I$2-2,FALSE))</f>
        <v>4000</v>
      </c>
      <c r="G195" t="str">
        <f>IF(R195="","",VLOOKUP($R195,Data!$C$4:$X$2000,Data!$J$2-2,FALSE))</f>
        <v>FLOOD &amp; EROSION CONTROL</v>
      </c>
      <c r="H195" t="str">
        <f>IF(R195="","",VLOOKUP($R195,Data!$C$4:$X$2000,Data!$K$2-2,FALSE))</f>
        <v>4001</v>
      </c>
      <c r="I195" t="str">
        <f>IF(R195="","",VLOOKUP($R195,Data!$C$4:$X$2000,Data!$L$2-2,FALSE))</f>
        <v>FLOOD &amp; EROSION CONTROL</v>
      </c>
      <c r="J195" s="10">
        <f>IF(R195="","",VLOOKUP($R195,Data!$C$4:$X$2000,Data!$R$2-2,FALSE))</f>
        <v>12100</v>
      </c>
      <c r="K195" s="10">
        <f>IF(R195="","",VLOOKUP($R195,Data!$C$4:$X$2000,Data!$Q$2-2,FALSE)+VLOOKUP($R195,Data!$C$4:$X$2000,Data!$O$2-2,FALSE))</f>
        <v>0</v>
      </c>
      <c r="L195" s="10">
        <f t="shared" si="4"/>
        <v>12100</v>
      </c>
      <c r="M195" s="6">
        <f t="shared" si="5"/>
        <v>0</v>
      </c>
      <c r="R195">
        <f>IF((MAX($R$4:R194)+1)&gt;Data!$C$1,"",MAX($R$4:R194)+1)</f>
        <v>191</v>
      </c>
    </row>
    <row r="196" spans="1:18" x14ac:dyDescent="0.2">
      <c r="A196" s="11">
        <f>IF(L196="","",RANK(L196,$L$5:$L$500)+COUNTIF($L$3:L195,L196))</f>
        <v>18</v>
      </c>
      <c r="B196" t="str">
        <f>IF(R196="","",VLOOKUP($R196,Data!$C$4:$X$2000,Data!$E$2-2,FALSE))</f>
        <v>A</v>
      </c>
      <c r="C196" t="str">
        <f>IF(R196="","",VLOOKUP($R196,Data!$C$4:$X$2000,Data!$F$2-2,FALSE))</f>
        <v>GENERAL FUND</v>
      </c>
      <c r="D196" t="str">
        <f>IF(R196="","",VLOOKUP($R196,Data!$C$4:$X$2000,Data!$G$2-2,FALSE))</f>
        <v>9010</v>
      </c>
      <c r="E196" t="str">
        <f>IF(R196="","",VLOOKUP($R196,Data!$C$4:$X$2000,Data!$H$2-2,FALSE))</f>
        <v>RETIREMENT</v>
      </c>
      <c r="F196" t="str">
        <f>IF(R196="","",VLOOKUP($R196,Data!$C$4:$X$2000,Data!$I$2-2,FALSE))</f>
        <v>8000</v>
      </c>
      <c r="G196" t="str">
        <f>IF(R196="","",VLOOKUP($R196,Data!$C$4:$X$2000,Data!$J$2-2,FALSE))</f>
        <v>EMPLOYEE BENEFITS</v>
      </c>
      <c r="H196" t="str">
        <f>IF(R196="","",VLOOKUP($R196,Data!$C$4:$X$2000,Data!$K$2-2,FALSE))</f>
        <v>8001</v>
      </c>
      <c r="I196" t="str">
        <f>IF(R196="","",VLOOKUP($R196,Data!$C$4:$X$2000,Data!$L$2-2,FALSE))</f>
        <v>RETIREMENT</v>
      </c>
      <c r="J196" s="10">
        <f>IF(R196="","",VLOOKUP($R196,Data!$C$4:$X$2000,Data!$R$2-2,FALSE))</f>
        <v>2150000</v>
      </c>
      <c r="K196" s="10">
        <f>IF(R196="","",VLOOKUP($R196,Data!$C$4:$X$2000,Data!$Q$2-2,FALSE)+VLOOKUP($R196,Data!$C$4:$X$2000,Data!$O$2-2,FALSE))</f>
        <v>2050931.83</v>
      </c>
      <c r="L196" s="10">
        <f t="shared" si="4"/>
        <v>99068.169999999925</v>
      </c>
      <c r="M196" s="6">
        <f t="shared" si="5"/>
        <v>0.95389999999999997</v>
      </c>
      <c r="R196">
        <f>IF((MAX($R$4:R195)+1)&gt;Data!$C$1,"",MAX($R$4:R195)+1)</f>
        <v>192</v>
      </c>
    </row>
    <row r="197" spans="1:18" x14ac:dyDescent="0.2">
      <c r="A197" s="11">
        <f>IF(L197="","",RANK(L197,$L$5:$L$500)+COUNTIF($L$3:L196,L197))</f>
        <v>14</v>
      </c>
      <c r="B197" t="str">
        <f>IF(R197="","",VLOOKUP($R197,Data!$C$4:$X$2000,Data!$E$2-2,FALSE))</f>
        <v>A</v>
      </c>
      <c r="C197" t="str">
        <f>IF(R197="","",VLOOKUP($R197,Data!$C$4:$X$2000,Data!$F$2-2,FALSE))</f>
        <v>GENERAL FUND</v>
      </c>
      <c r="D197" t="str">
        <f>IF(R197="","",VLOOKUP($R197,Data!$C$4:$X$2000,Data!$G$2-2,FALSE))</f>
        <v>9030</v>
      </c>
      <c r="E197" t="str">
        <f>IF(R197="","",VLOOKUP($R197,Data!$C$4:$X$2000,Data!$H$2-2,FALSE))</f>
        <v>SOCIAL SECURITY</v>
      </c>
      <c r="F197" t="str">
        <f>IF(R197="","",VLOOKUP($R197,Data!$C$4:$X$2000,Data!$I$2-2,FALSE))</f>
        <v>8000</v>
      </c>
      <c r="G197" t="str">
        <f>IF(R197="","",VLOOKUP($R197,Data!$C$4:$X$2000,Data!$J$2-2,FALSE))</f>
        <v>EMPLOYEE BENEFITS</v>
      </c>
      <c r="H197" t="str">
        <f>IF(R197="","",VLOOKUP($R197,Data!$C$4:$X$2000,Data!$K$2-2,FALSE))</f>
        <v>8002</v>
      </c>
      <c r="I197" t="str">
        <f>IF(R197="","",VLOOKUP($R197,Data!$C$4:$X$2000,Data!$L$2-2,FALSE))</f>
        <v>SOCIAL SECURITY</v>
      </c>
      <c r="J197" s="10">
        <f>IF(R197="","",VLOOKUP($R197,Data!$C$4:$X$2000,Data!$R$2-2,FALSE))</f>
        <v>1252400</v>
      </c>
      <c r="K197" s="10">
        <f>IF(R197="","",VLOOKUP($R197,Data!$C$4:$X$2000,Data!$Q$2-2,FALSE)+VLOOKUP($R197,Data!$C$4:$X$2000,Data!$O$2-2,FALSE))</f>
        <v>1135667.5900000001</v>
      </c>
      <c r="L197" s="10">
        <f t="shared" si="4"/>
        <v>116732.40999999992</v>
      </c>
      <c r="M197" s="6">
        <f t="shared" si="5"/>
        <v>0.90680000000000005</v>
      </c>
      <c r="R197">
        <f>IF((MAX($R$4:R196)+1)&gt;Data!$C$1,"",MAX($R$4:R196)+1)</f>
        <v>193</v>
      </c>
    </row>
    <row r="198" spans="1:18" x14ac:dyDescent="0.2">
      <c r="A198" s="11">
        <f>IF(L198="","",RANK(L198,$L$5:$L$500)+COUNTIF($L$3:L197,L198))</f>
        <v>157</v>
      </c>
      <c r="B198" t="str">
        <f>IF(R198="","",VLOOKUP($R198,Data!$C$4:$X$2000,Data!$E$2-2,FALSE))</f>
        <v>A</v>
      </c>
      <c r="C198" t="str">
        <f>IF(R198="","",VLOOKUP($R198,Data!$C$4:$X$2000,Data!$F$2-2,FALSE))</f>
        <v>GENERAL FUND</v>
      </c>
      <c r="D198" t="str">
        <f>IF(R198="","",VLOOKUP($R198,Data!$C$4:$X$2000,Data!$G$2-2,FALSE))</f>
        <v>9040</v>
      </c>
      <c r="E198" t="str">
        <f>IF(R198="","",VLOOKUP($R198,Data!$C$4:$X$2000,Data!$H$2-2,FALSE))</f>
        <v>WORKERS COMPENSATION</v>
      </c>
      <c r="F198" t="str">
        <f>IF(R198="","",VLOOKUP($R198,Data!$C$4:$X$2000,Data!$I$2-2,FALSE))</f>
        <v>8000</v>
      </c>
      <c r="G198" t="str">
        <f>IF(R198="","",VLOOKUP($R198,Data!$C$4:$X$2000,Data!$J$2-2,FALSE))</f>
        <v>EMPLOYEE BENEFITS</v>
      </c>
      <c r="H198" t="str">
        <f>IF(R198="","",VLOOKUP($R198,Data!$C$4:$X$2000,Data!$K$2-2,FALSE))</f>
        <v>8003</v>
      </c>
      <c r="I198" t="str">
        <f>IF(R198="","",VLOOKUP($R198,Data!$C$4:$X$2000,Data!$L$2-2,FALSE))</f>
        <v>WORKERS COMPENSATION</v>
      </c>
      <c r="J198" s="10">
        <f>IF(R198="","",VLOOKUP($R198,Data!$C$4:$X$2000,Data!$R$2-2,FALSE))</f>
        <v>234300</v>
      </c>
      <c r="K198" s="10">
        <f>IF(R198="","",VLOOKUP($R198,Data!$C$4:$X$2000,Data!$Q$2-2,FALSE)+VLOOKUP($R198,Data!$C$4:$X$2000,Data!$O$2-2,FALSE))</f>
        <v>251075.4</v>
      </c>
      <c r="L198" s="10">
        <f t="shared" ref="L198:L261" si="6">IF(R198="","",J198-K198)</f>
        <v>-16775.399999999994</v>
      </c>
      <c r="M198" s="6">
        <f t="shared" ref="M198:M261" si="7">IF(R198="","",IF(J198=0,0,ROUND((K198)/J198,4)))</f>
        <v>1.0716000000000001</v>
      </c>
      <c r="R198">
        <f>IF((MAX($R$4:R197)+1)&gt;Data!$C$1,"",MAX($R$4:R197)+1)</f>
        <v>194</v>
      </c>
    </row>
    <row r="199" spans="1:18" x14ac:dyDescent="0.2">
      <c r="A199" s="11">
        <f>IF(L199="","",RANK(L199,$L$5:$L$500)+COUNTIF($L$3:L198,L199))</f>
        <v>97</v>
      </c>
      <c r="B199" t="str">
        <f>IF(R199="","",VLOOKUP($R199,Data!$C$4:$X$2000,Data!$E$2-2,FALSE))</f>
        <v>A</v>
      </c>
      <c r="C199" t="str">
        <f>IF(R199="","",VLOOKUP($R199,Data!$C$4:$X$2000,Data!$F$2-2,FALSE))</f>
        <v>GENERAL FUND</v>
      </c>
      <c r="D199" t="str">
        <f>IF(R199="","",VLOOKUP($R199,Data!$C$4:$X$2000,Data!$G$2-2,FALSE))</f>
        <v>9050</v>
      </c>
      <c r="E199" t="str">
        <f>IF(R199="","",VLOOKUP($R199,Data!$C$4:$X$2000,Data!$H$2-2,FALSE))</f>
        <v>UNEMPLOYMENT INSURANCE</v>
      </c>
      <c r="F199" t="str">
        <f>IF(R199="","",VLOOKUP($R199,Data!$C$4:$X$2000,Data!$I$2-2,FALSE))</f>
        <v>8000</v>
      </c>
      <c r="G199" t="str">
        <f>IF(R199="","",VLOOKUP($R199,Data!$C$4:$X$2000,Data!$J$2-2,FALSE))</f>
        <v>EMPLOYEE BENEFITS</v>
      </c>
      <c r="H199" t="str">
        <f>IF(R199="","",VLOOKUP($R199,Data!$C$4:$X$2000,Data!$K$2-2,FALSE))</f>
        <v>8005</v>
      </c>
      <c r="I199" t="str">
        <f>IF(R199="","",VLOOKUP($R199,Data!$C$4:$X$2000,Data!$L$2-2,FALSE))</f>
        <v>UNEMPLOYMENT INSURANCE</v>
      </c>
      <c r="J199" s="10">
        <f>IF(R199="","",VLOOKUP($R199,Data!$C$4:$X$2000,Data!$R$2-2,FALSE))</f>
        <v>20000</v>
      </c>
      <c r="K199" s="10">
        <f>IF(R199="","",VLOOKUP($R199,Data!$C$4:$X$2000,Data!$Q$2-2,FALSE)+VLOOKUP($R199,Data!$C$4:$X$2000,Data!$O$2-2,FALSE))</f>
        <v>6387.57</v>
      </c>
      <c r="L199" s="10">
        <f t="shared" si="6"/>
        <v>13612.43</v>
      </c>
      <c r="M199" s="6">
        <f t="shared" si="7"/>
        <v>0.31940000000000002</v>
      </c>
      <c r="R199">
        <f>IF((MAX($R$4:R198)+1)&gt;Data!$C$1,"",MAX($R$4:R198)+1)</f>
        <v>195</v>
      </c>
    </row>
    <row r="200" spans="1:18" x14ac:dyDescent="0.2">
      <c r="A200" s="11">
        <f>IF(L200="","",RANK(L200,$L$5:$L$500)+COUNTIF($L$3:L199,L200))</f>
        <v>31</v>
      </c>
      <c r="B200" t="str">
        <f>IF(R200="","",VLOOKUP($R200,Data!$C$4:$X$2000,Data!$E$2-2,FALSE))</f>
        <v>A</v>
      </c>
      <c r="C200" t="str">
        <f>IF(R200="","",VLOOKUP($R200,Data!$C$4:$X$2000,Data!$F$2-2,FALSE))</f>
        <v>GENERAL FUND</v>
      </c>
      <c r="D200" t="str">
        <f>IF(R200="","",VLOOKUP($R200,Data!$C$4:$X$2000,Data!$G$2-2,FALSE))</f>
        <v>9060</v>
      </c>
      <c r="E200" t="str">
        <f>IF(R200="","",VLOOKUP($R200,Data!$C$4:$X$2000,Data!$H$2-2,FALSE))</f>
        <v>MEDICAL INSURANCE</v>
      </c>
      <c r="F200" t="str">
        <f>IF(R200="","",VLOOKUP($R200,Data!$C$4:$X$2000,Data!$I$2-2,FALSE))</f>
        <v>8000</v>
      </c>
      <c r="G200" t="str">
        <f>IF(R200="","",VLOOKUP($R200,Data!$C$4:$X$2000,Data!$J$2-2,FALSE))</f>
        <v>EMPLOYEE BENEFITS</v>
      </c>
      <c r="H200" t="str">
        <f>IF(R200="","",VLOOKUP($R200,Data!$C$4:$X$2000,Data!$K$2-2,FALSE))</f>
        <v>8004</v>
      </c>
      <c r="I200" t="str">
        <f>IF(R200="","",VLOOKUP($R200,Data!$C$4:$X$2000,Data!$L$2-2,FALSE))</f>
        <v>HEALTH INSURANCE</v>
      </c>
      <c r="J200" s="10">
        <f>IF(R200="","",VLOOKUP($R200,Data!$C$4:$X$2000,Data!$R$2-2,FALSE))</f>
        <v>6750000</v>
      </c>
      <c r="K200" s="10">
        <f>IF(R200="","",VLOOKUP($R200,Data!$C$4:$X$2000,Data!$Q$2-2,FALSE)+VLOOKUP($R200,Data!$C$4:$X$2000,Data!$O$2-2,FALSE))</f>
        <v>6702003.4299999997</v>
      </c>
      <c r="L200" s="10">
        <f t="shared" si="6"/>
        <v>47996.570000000298</v>
      </c>
      <c r="M200" s="6">
        <f t="shared" si="7"/>
        <v>0.9929</v>
      </c>
      <c r="R200">
        <f>IF((MAX($R$4:R199)+1)&gt;Data!$C$1,"",MAX($R$4:R199)+1)</f>
        <v>196</v>
      </c>
    </row>
    <row r="201" spans="1:18" x14ac:dyDescent="0.2">
      <c r="A201" s="11">
        <f>IF(L201="","",RANK(L201,$L$5:$L$500)+COUNTIF($L$3:L200,L201))</f>
        <v>195</v>
      </c>
      <c r="B201" t="str">
        <f>IF(R201="","",VLOOKUP($R201,Data!$C$4:$X$2000,Data!$E$2-2,FALSE))</f>
        <v>A</v>
      </c>
      <c r="C201" t="str">
        <f>IF(R201="","",VLOOKUP($R201,Data!$C$4:$X$2000,Data!$F$2-2,FALSE))</f>
        <v>GENERAL FUND</v>
      </c>
      <c r="D201" t="str">
        <f>IF(R201="","",VLOOKUP($R201,Data!$C$4:$X$2000,Data!$G$2-2,FALSE))</f>
        <v>9566</v>
      </c>
      <c r="E201" t="str">
        <f>IF(R201="","",VLOOKUP($R201,Data!$C$4:$X$2000,Data!$H$2-2,FALSE))</f>
        <v>TRANSFER TO DEBT SERVICE</v>
      </c>
      <c r="F201" t="str">
        <f>IF(R201="","",VLOOKUP($R201,Data!$C$4:$X$2000,Data!$I$2-2,FALSE))</f>
        <v>9000</v>
      </c>
      <c r="G201" t="str">
        <f>IF(R201="","",VLOOKUP($R201,Data!$C$4:$X$2000,Data!$J$2-2,FALSE))</f>
        <v>TRANSFERS</v>
      </c>
      <c r="H201" t="str">
        <f>IF(R201="","",VLOOKUP($R201,Data!$C$4:$X$2000,Data!$K$2-2,FALSE))</f>
        <v>9002</v>
      </c>
      <c r="I201" t="str">
        <f>IF(R201="","",VLOOKUP($R201,Data!$C$4:$X$2000,Data!$L$2-2,FALSE))</f>
        <v>TRANS./DEBT SERVICE FUND</v>
      </c>
      <c r="J201" s="10">
        <f>IF(R201="","",VLOOKUP($R201,Data!$C$4:$X$2000,Data!$R$2-2,FALSE))</f>
        <v>812500</v>
      </c>
      <c r="K201" s="10">
        <f>IF(R201="","",VLOOKUP($R201,Data!$C$4:$X$2000,Data!$Q$2-2,FALSE)+VLOOKUP($R201,Data!$C$4:$X$2000,Data!$O$2-2,FALSE))</f>
        <v>921308.65</v>
      </c>
      <c r="L201" s="10">
        <f t="shared" si="6"/>
        <v>-108808.65000000002</v>
      </c>
      <c r="M201" s="6">
        <f t="shared" si="7"/>
        <v>1.1338999999999999</v>
      </c>
      <c r="R201">
        <f>IF((MAX($R$4:R200)+1)&gt;Data!$C$1,"",MAX($R$4:R200)+1)</f>
        <v>197</v>
      </c>
    </row>
    <row r="202" spans="1:18" x14ac:dyDescent="0.2">
      <c r="A202" s="11">
        <f>IF(L202="","",RANK(L202,$L$5:$L$500)+COUNTIF($L$3:L201,L202))</f>
        <v>12</v>
      </c>
      <c r="B202" t="str">
        <f>IF(R202="","",VLOOKUP($R202,Data!$C$4:$X$2000,Data!$E$2-2,FALSE))</f>
        <v>A</v>
      </c>
      <c r="C202" t="str">
        <f>IF(R202="","",VLOOKUP($R202,Data!$C$4:$X$2000,Data!$F$2-2,FALSE))</f>
        <v>GENERAL FUND</v>
      </c>
      <c r="D202" t="str">
        <f>IF(R202="","",VLOOKUP($R202,Data!$C$4:$X$2000,Data!$G$2-2,FALSE))</f>
        <v>9901</v>
      </c>
      <c r="E202" t="str">
        <f>IF(R202="","",VLOOKUP($R202,Data!$C$4:$X$2000,Data!$H$2-2,FALSE))</f>
        <v>TRANSFER TO COUNTY ROAD</v>
      </c>
      <c r="F202" t="str">
        <f>IF(R202="","",VLOOKUP($R202,Data!$C$4:$X$2000,Data!$I$2-2,FALSE))</f>
        <v>9000</v>
      </c>
      <c r="G202" t="str">
        <f>IF(R202="","",VLOOKUP($R202,Data!$C$4:$X$2000,Data!$J$2-2,FALSE))</f>
        <v>TRANSFERS</v>
      </c>
      <c r="H202" t="str">
        <f>IF(R202="","",VLOOKUP($R202,Data!$C$4:$X$2000,Data!$K$2-2,FALSE))</f>
        <v>9551</v>
      </c>
      <c r="I202" t="str">
        <f>IF(R202="","",VLOOKUP($R202,Data!$C$4:$X$2000,Data!$L$2-2,FALSE))</f>
        <v>TRANSFER TO COUNTY ROAD</v>
      </c>
      <c r="J202" s="10">
        <f>IF(R202="","",VLOOKUP($R202,Data!$C$4:$X$2000,Data!$R$2-2,FALSE))</f>
        <v>8842664</v>
      </c>
      <c r="K202" s="10">
        <f>IF(R202="","",VLOOKUP($R202,Data!$C$4:$X$2000,Data!$Q$2-2,FALSE)+VLOOKUP($R202,Data!$C$4:$X$2000,Data!$O$2-2,FALSE))</f>
        <v>8714967</v>
      </c>
      <c r="L202" s="10">
        <f t="shared" si="6"/>
        <v>127697</v>
      </c>
      <c r="M202" s="6">
        <f t="shared" si="7"/>
        <v>0.98560000000000003</v>
      </c>
      <c r="R202">
        <f>IF((MAX($R$4:R201)+1)&gt;Data!$C$1,"",MAX($R$4:R201)+1)</f>
        <v>198</v>
      </c>
    </row>
    <row r="203" spans="1:18" x14ac:dyDescent="0.2">
      <c r="A203" s="11">
        <f>IF(L203="","",RANK(L203,$L$5:$L$500)+COUNTIF($L$3:L202,L203))</f>
        <v>1</v>
      </c>
      <c r="B203" t="str">
        <f>IF(R203="","",VLOOKUP($R203,Data!$C$4:$X$2000,Data!$E$2-2,FALSE))</f>
        <v>A</v>
      </c>
      <c r="C203" t="str">
        <f>IF(R203="","",VLOOKUP($R203,Data!$C$4:$X$2000,Data!$F$2-2,FALSE))</f>
        <v>GENERAL FUND</v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>
        <f>IF(R203="","",VLOOKUP($R203,Data!$C$4:$X$2000,Data!$R$2-2,FALSE))</f>
        <v>71395754</v>
      </c>
      <c r="K203" s="10">
        <f>IF(R203="","",VLOOKUP($R203,Data!$C$4:$X$2000,Data!$Q$2-2,FALSE)+VLOOKUP($R203,Data!$C$4:$X$2000,Data!$O$2-2,FALSE))</f>
        <v>64853472.720000006</v>
      </c>
      <c r="L203" s="10">
        <f t="shared" si="6"/>
        <v>6542281.2799999937</v>
      </c>
      <c r="M203" s="6">
        <f t="shared" si="7"/>
        <v>0.90839999999999999</v>
      </c>
      <c r="R203">
        <f>IF((MAX($R$4:R202)+1)&gt;Data!$C$1,"",MAX($R$4:R202)+1)</f>
        <v>199</v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41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A</v>
      </c>
      <c r="B5" t="str">
        <f>IF($Q5="","",VLOOKUP($Q5,'Adopted vs YTD acct'!$A$5:$M$500,3,FALSE))</f>
        <v>GENERAL FUND</v>
      </c>
      <c r="C5" t="str">
        <f>IF($Q5="","",VLOOKUP($Q5,'Adopted vs YTD acct'!$A$5:$M$500,4,FALSE))</f>
        <v/>
      </c>
      <c r="D5" t="str">
        <f>IF($Q5="","",VLOOKUP($Q5,'Adopted vs YTD acct'!$A$5:$M$500,5,FALSE))</f>
        <v/>
      </c>
      <c r="E5" t="str">
        <f>IF($Q5="","",VLOOKUP($Q5,'Adopted vs YTD acct'!$A$5:$M$500,6,FALSE))</f>
        <v/>
      </c>
      <c r="F5" t="str">
        <f>IF($Q5="","",VLOOKUP($Q5,'Adopted vs YTD acct'!$A$5:$M$500,7,FALSE))</f>
        <v/>
      </c>
      <c r="G5" t="str">
        <f>IF($Q5="","",VLOOKUP($Q5,'Adopted vs YTD acct'!$A$5:$M$500,8,FALSE))</f>
        <v/>
      </c>
      <c r="H5" t="str">
        <f>IF($Q5="","",VLOOKUP($Q5,'Adopted vs YTD acct'!$A$5:$M$500,9,FALSE))</f>
        <v/>
      </c>
      <c r="I5" s="10">
        <f>IF($Q5="","",VLOOKUP($Q5,'Adopted vs YTD acct'!$A$5:$M$500,10,FALSE))</f>
        <v>70689360</v>
      </c>
      <c r="J5" s="10">
        <f>IF($Q5="","",VLOOKUP($Q5,'Adopted vs YTD acct'!$A$5:$M$500,11,FALSE))</f>
        <v>64853472.720000006</v>
      </c>
      <c r="K5" s="10">
        <f>IF(Q5="","",I5-J5)</f>
        <v>5835887.2799999937</v>
      </c>
      <c r="L5" s="6">
        <f>IF(Q5="","",IF(I5=0,0,ROUND((J5)/I5,4)))</f>
        <v>0.91739999999999999</v>
      </c>
      <c r="Q5">
        <v>1</v>
      </c>
    </row>
    <row r="6" spans="1:17" x14ac:dyDescent="0.2">
      <c r="A6" t="str">
        <f>IF($Q6="","",VLOOKUP($Q6,'Adopted vs YTD acct'!$A$5:$M$500,2,FALSE))</f>
        <v>A</v>
      </c>
      <c r="B6" t="str">
        <f>IF($Q6="","",VLOOKUP($Q6,'Adopted vs YTD acct'!$A$5:$M$500,3,FALSE))</f>
        <v>GENERAL FUND</v>
      </c>
      <c r="C6" t="str">
        <f>IF($Q6="","",VLOOKUP($Q6,'Adopted vs YTD acct'!$A$5:$M$500,4,FALSE))</f>
        <v>8020</v>
      </c>
      <c r="D6" t="str">
        <f>IF($Q6="","",VLOOKUP($Q6,'Adopted vs YTD acct'!$A$5:$M$500,5,FALSE))</f>
        <v>PLANNING AND DEVELOPMENT</v>
      </c>
      <c r="E6" t="str">
        <f>IF($Q6="","",VLOOKUP($Q6,'Adopted vs YTD acct'!$A$5:$M$500,6,FALSE))</f>
        <v>4000</v>
      </c>
      <c r="F6" t="str">
        <f>IF($Q6="","",VLOOKUP($Q6,'Adopted vs YTD acct'!$A$5:$M$500,7,FALSE))</f>
        <v>CONTRACTUAL EXPENSES</v>
      </c>
      <c r="G6" t="str">
        <f>IF($Q6="","",VLOOKUP($Q6,'Adopted vs YTD acct'!$A$5:$M$500,8,FALSE))</f>
        <v>4243</v>
      </c>
      <c r="H6" t="str">
        <f>IF($Q6="","",VLOOKUP($Q6,'Adopted vs YTD acct'!$A$5:$M$500,9,FALSE))</f>
        <v>CDBG-DISASTER RECOVERY</v>
      </c>
      <c r="I6" s="10">
        <f>IF($Q6="","",VLOOKUP($Q6,'Adopted vs YTD acct'!$A$5:$M$500,10,FALSE))</f>
        <v>2900000</v>
      </c>
      <c r="J6" s="10">
        <f>IF($Q6="","",VLOOKUP($Q6,'Adopted vs YTD acct'!$A$5:$M$500,11,FALSE))</f>
        <v>154042.5</v>
      </c>
      <c r="K6" s="10">
        <f t="shared" ref="K6:K69" si="0">IF(Q6="","",I6-J6)</f>
        <v>2745957.5</v>
      </c>
      <c r="L6" s="6">
        <f t="shared" ref="L6:L69" si="1">IF(Q6="","",IF(I6=0,0,ROUND((J6)/I6,4)))</f>
        <v>5.3100000000000001E-2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 t="str">
        <f>IF($Q7="","",VLOOKUP($Q7,'Adopted vs YTD acct'!$A$5:$M$500,3,FALSE))</f>
        <v>GENERAL FUND</v>
      </c>
      <c r="C7" t="str">
        <f>IF($Q7="","",VLOOKUP($Q7,'Adopted vs YTD acct'!$A$5:$M$500,4,FALSE))</f>
        <v>1990</v>
      </c>
      <c r="D7" t="str">
        <f>IF($Q7="","",VLOOKUP($Q7,'Adopted vs YTD acct'!$A$5:$M$500,5,FALSE))</f>
        <v>CONTINGENT ACCOUNT</v>
      </c>
      <c r="E7" t="str">
        <f>IF($Q7="","",VLOOKUP($Q7,'Adopted vs YTD acct'!$A$5:$M$500,6,FALSE))</f>
        <v>4000</v>
      </c>
      <c r="F7" t="str">
        <f>IF($Q7="","",VLOOKUP($Q7,'Adopted vs YTD acct'!$A$5:$M$500,7,FALSE))</f>
        <v>CONTRACTUAL EXPENSES</v>
      </c>
      <c r="G7" t="str">
        <f>IF($Q7="","",VLOOKUP($Q7,'Adopted vs YTD acct'!$A$5:$M$500,8,FALSE))</f>
        <v>4298</v>
      </c>
      <c r="H7" t="str">
        <f>IF($Q7="","",VLOOKUP($Q7,'Adopted vs YTD acct'!$A$5:$M$500,9,FALSE))</f>
        <v>CONTINGENT ACCOUNT</v>
      </c>
      <c r="I7" s="10">
        <f>IF($Q7="","",VLOOKUP($Q7,'Adopted vs YTD acct'!$A$5:$M$500,10,FALSE))</f>
        <v>687557</v>
      </c>
      <c r="J7" s="10">
        <f>IF($Q7="","",VLOOKUP($Q7,'Adopted vs YTD acct'!$A$5:$M$500,11,FALSE))</f>
        <v>0</v>
      </c>
      <c r="K7" s="10">
        <f t="shared" si="0"/>
        <v>687557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 t="str">
        <f>IF($Q8="","",VLOOKUP($Q8,'Adopted vs YTD acct'!$A$5:$M$500,3,FALSE))</f>
        <v>GENERAL FUND</v>
      </c>
      <c r="C8" t="str">
        <f>IF($Q8="","",VLOOKUP($Q8,'Adopted vs YTD acct'!$A$5:$M$500,4,FALSE))</f>
        <v>8020</v>
      </c>
      <c r="D8" t="str">
        <f>IF($Q8="","",VLOOKUP($Q8,'Adopted vs YTD acct'!$A$5:$M$500,5,FALSE))</f>
        <v>PLANNING AND DEVELOPMENT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4239</v>
      </c>
      <c r="H8" t="str">
        <f>IF($Q8="","",VLOOKUP($Q8,'Adopted vs YTD acct'!$A$5:$M$500,9,FALSE))</f>
        <v>HOUSING REHABILITATION GRANT</v>
      </c>
      <c r="I8" s="10">
        <f>IF($Q8="","",VLOOKUP($Q8,'Adopted vs YTD acct'!$A$5:$M$500,10,FALSE))</f>
        <v>400000</v>
      </c>
      <c r="J8" s="10">
        <f>IF($Q8="","",VLOOKUP($Q8,'Adopted vs YTD acct'!$A$5:$M$500,11,FALSE))</f>
        <v>0</v>
      </c>
      <c r="K8" s="10">
        <f t="shared" si="0"/>
        <v>400000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 t="str">
        <f>IF($Q9="","",VLOOKUP($Q9,'Adopted vs YTD acct'!$A$5:$M$500,3,FALSE))</f>
        <v>GENERAL FUND</v>
      </c>
      <c r="C9" t="str">
        <f>IF($Q9="","",VLOOKUP($Q9,'Adopted vs YTD acct'!$A$5:$M$500,4,FALSE))</f>
        <v>3170</v>
      </c>
      <c r="D9" t="str">
        <f>IF($Q9="","",VLOOKUP($Q9,'Adopted vs YTD acct'!$A$5:$M$500,5,FALSE))</f>
        <v>OTHER CORRECTIONAL AGENCIES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4224</v>
      </c>
      <c r="H9" t="str">
        <f>IF($Q9="","",VLOOKUP($Q9,'Adopted vs YTD acct'!$A$5:$M$500,9,FALSE))</f>
        <v>INMATE BOARDING</v>
      </c>
      <c r="I9" s="10">
        <f>IF($Q9="","",VLOOKUP($Q9,'Adopted vs YTD acct'!$A$5:$M$500,10,FALSE))</f>
        <v>950000</v>
      </c>
      <c r="J9" s="10">
        <f>IF($Q9="","",VLOOKUP($Q9,'Adopted vs YTD acct'!$A$5:$M$500,11,FALSE))</f>
        <v>603764.66</v>
      </c>
      <c r="K9" s="10">
        <f t="shared" si="0"/>
        <v>346235.33999999997</v>
      </c>
      <c r="L9" s="6">
        <f t="shared" si="1"/>
        <v>0.63549999999999995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 t="str">
        <f>IF($Q10="","",VLOOKUP($Q10,'Adopted vs YTD acct'!$A$5:$M$500,3,FALSE))</f>
        <v>GENERAL FUND</v>
      </c>
      <c r="C10" t="str">
        <f>IF($Q10="","",VLOOKUP($Q10,'Adopted vs YTD acct'!$A$5:$M$500,4,FALSE))</f>
        <v>6119</v>
      </c>
      <c r="D10" t="str">
        <f>IF($Q10="","",VLOOKUP($Q10,'Adopted vs YTD acct'!$A$5:$M$500,5,FALSE))</f>
        <v>FOSTER CARE - RM &amp; BOARD</v>
      </c>
      <c r="E10" t="str">
        <f>IF($Q10="","",VLOOKUP($Q10,'Adopted vs YTD acct'!$A$5:$M$500,6,FALSE))</f>
        <v>4000</v>
      </c>
      <c r="F10" t="str">
        <f>IF($Q10="","",VLOOKUP($Q10,'Adopted vs YTD acct'!$A$5:$M$500,7,FALSE))</f>
        <v>CONTRACTUAL EXPENSES</v>
      </c>
      <c r="G10" t="str">
        <f>IF($Q10="","",VLOOKUP($Q10,'Adopted vs YTD acct'!$A$5:$M$500,8,FALSE))</f>
        <v>4527</v>
      </c>
      <c r="H10" t="str">
        <f>IF($Q10="","",VLOOKUP($Q10,'Adopted vs YTD acct'!$A$5:$M$500,9,FALSE))</f>
        <v>INSTITUTIONAL PLACEMENT</v>
      </c>
      <c r="I10" s="10">
        <f>IF($Q10="","",VLOOKUP($Q10,'Adopted vs YTD acct'!$A$5:$M$500,10,FALSE))</f>
        <v>1100000</v>
      </c>
      <c r="J10" s="10">
        <f>IF($Q10="","",VLOOKUP($Q10,'Adopted vs YTD acct'!$A$5:$M$500,11,FALSE))</f>
        <v>821892.57</v>
      </c>
      <c r="K10" s="10">
        <f t="shared" si="0"/>
        <v>278107.43000000005</v>
      </c>
      <c r="L10" s="6">
        <f t="shared" si="1"/>
        <v>0.74719999999999998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 t="str">
        <f>IF($Q11="","",VLOOKUP($Q11,'Adopted vs YTD acct'!$A$5:$M$500,3,FALSE))</f>
        <v>GENERAL FUND</v>
      </c>
      <c r="C11" t="str">
        <f>IF($Q11="","",VLOOKUP($Q11,'Adopted vs YTD acct'!$A$5:$M$500,4,FALSE))</f>
        <v>5630</v>
      </c>
      <c r="D11" t="str">
        <f>IF($Q11="","",VLOOKUP($Q11,'Adopted vs YTD acct'!$A$5:$M$500,5,FALSE))</f>
        <v>TRANSPORTATION</v>
      </c>
      <c r="E11" t="str">
        <f>IF($Q11="","",VLOOKUP($Q11,'Adopted vs YTD acct'!$A$5:$M$500,6,FALSE))</f>
        <v>4000</v>
      </c>
      <c r="F11" t="str">
        <f>IF($Q11="","",VLOOKUP($Q11,'Adopted vs YTD acct'!$A$5:$M$500,7,FALSE))</f>
        <v>CONTRACTUAL EXPENSES</v>
      </c>
      <c r="G11" t="str">
        <f>IF($Q11="","",VLOOKUP($Q11,'Adopted vs YTD acct'!$A$5:$M$500,8,FALSE))</f>
        <v>4245</v>
      </c>
      <c r="H11" t="str">
        <f>IF($Q11="","",VLOOKUP($Q11,'Adopted vs YTD acct'!$A$5:$M$500,9,FALSE))</f>
        <v>BUILDING IMPROVEMENTS</v>
      </c>
      <c r="I11" s="10">
        <f>IF($Q11="","",VLOOKUP($Q11,'Adopted vs YTD acct'!$A$5:$M$500,10,FALSE))</f>
        <v>241006</v>
      </c>
      <c r="J11" s="10">
        <f>IF($Q11="","",VLOOKUP($Q11,'Adopted vs YTD acct'!$A$5:$M$500,11,FALSE))</f>
        <v>20708.5</v>
      </c>
      <c r="K11" s="10">
        <f t="shared" si="0"/>
        <v>220297.5</v>
      </c>
      <c r="L11" s="6">
        <f t="shared" si="1"/>
        <v>8.5900000000000004E-2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 t="str">
        <f>IF($Q12="","",VLOOKUP($Q12,'Adopted vs YTD acct'!$A$5:$M$500,3,FALSE))</f>
        <v>GENERAL FUND</v>
      </c>
      <c r="C12" t="str">
        <f>IF($Q12="","",VLOOKUP($Q12,'Adopted vs YTD acct'!$A$5:$M$500,4,FALSE))</f>
        <v>8020</v>
      </c>
      <c r="D12" t="str">
        <f>IF($Q12="","",VLOOKUP($Q12,'Adopted vs YTD acct'!$A$5:$M$500,5,FALSE))</f>
        <v>PLANNING AND DEVELOPMENT</v>
      </c>
      <c r="E12" t="str">
        <f>IF($Q12="","",VLOOKUP($Q12,'Adopted vs YTD acct'!$A$5:$M$500,6,FALSE))</f>
        <v>4000</v>
      </c>
      <c r="F12" t="str">
        <f>IF($Q12="","",VLOOKUP($Q12,'Adopted vs YTD acct'!$A$5:$M$500,7,FALSE))</f>
        <v>CONTRACTUAL EXPENSES</v>
      </c>
      <c r="G12" t="str">
        <f>IF($Q12="","",VLOOKUP($Q12,'Adopted vs YTD acct'!$A$5:$M$500,8,FALSE))</f>
        <v>4235</v>
      </c>
      <c r="H12" t="str">
        <f>IF($Q12="","",VLOOKUP($Q12,'Adopted vs YTD acct'!$A$5:$M$500,9,FALSE))</f>
        <v>MICRO-ENTERPRISE PROGRAM</v>
      </c>
      <c r="I12" s="10">
        <f>IF($Q12="","",VLOOKUP($Q12,'Adopted vs YTD acct'!$A$5:$M$500,10,FALSE))</f>
        <v>200000</v>
      </c>
      <c r="J12" s="10">
        <f>IF($Q12="","",VLOOKUP($Q12,'Adopted vs YTD acct'!$A$5:$M$500,11,FALSE))</f>
        <v>0</v>
      </c>
      <c r="K12" s="10">
        <f t="shared" si="0"/>
        <v>200000</v>
      </c>
      <c r="L12" s="6">
        <f t="shared" si="1"/>
        <v>0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 t="str">
        <f>IF($Q13="","",VLOOKUP($Q13,'Adopted vs YTD acct'!$A$5:$M$500,3,FALSE))</f>
        <v>GENERAL FUND</v>
      </c>
      <c r="C13" t="str">
        <f>IF($Q13="","",VLOOKUP($Q13,'Adopted vs YTD acct'!$A$5:$M$500,4,FALSE))</f>
        <v>6140</v>
      </c>
      <c r="D13" t="str">
        <f>IF($Q13="","",VLOOKUP($Q13,'Adopted vs YTD acct'!$A$5:$M$500,5,FALSE))</f>
        <v>SAFETY NET PROGRAM</v>
      </c>
      <c r="E13" t="str">
        <f>IF($Q13="","",VLOOKUP($Q13,'Adopted vs YTD acct'!$A$5:$M$500,6,FALSE))</f>
        <v>4000</v>
      </c>
      <c r="F13" t="str">
        <f>IF($Q13="","",VLOOKUP($Q13,'Adopted vs YTD acct'!$A$5:$M$500,7,FALSE))</f>
        <v>CONTRACTUAL EXPENSES</v>
      </c>
      <c r="G13" t="str">
        <f>IF($Q13="","",VLOOKUP($Q13,'Adopted vs YTD acct'!$A$5:$M$500,8,FALSE))</f>
        <v>4646</v>
      </c>
      <c r="H13" t="str">
        <f>IF($Q13="","",VLOOKUP($Q13,'Adopted vs YTD acct'!$A$5:$M$500,9,FALSE))</f>
        <v>SAFETY NET PROGRAM</v>
      </c>
      <c r="I13" s="10">
        <f>IF($Q13="","",VLOOKUP($Q13,'Adopted vs YTD acct'!$A$5:$M$500,10,FALSE))</f>
        <v>750000</v>
      </c>
      <c r="J13" s="10">
        <f>IF($Q13="","",VLOOKUP($Q13,'Adopted vs YTD acct'!$A$5:$M$500,11,FALSE))</f>
        <v>581508.28</v>
      </c>
      <c r="K13" s="10">
        <f t="shared" si="0"/>
        <v>168491.71999999997</v>
      </c>
      <c r="L13" s="6">
        <f t="shared" si="1"/>
        <v>0.77529999999999999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 t="str">
        <f>IF($Q14="","",VLOOKUP($Q14,'Adopted vs YTD acct'!$A$5:$M$500,3,FALSE))</f>
        <v>GENERAL FUND</v>
      </c>
      <c r="C14" t="str">
        <f>IF($Q14="","",VLOOKUP($Q14,'Adopted vs YTD acct'!$A$5:$M$500,4,FALSE))</f>
        <v>6055</v>
      </c>
      <c r="D14" t="str">
        <f>IF($Q14="","",VLOOKUP($Q14,'Adopted vs YTD acct'!$A$5:$M$500,5,FALSE))</f>
        <v>DAY CARE</v>
      </c>
      <c r="E14" t="str">
        <f>IF($Q14="","",VLOOKUP($Q14,'Adopted vs YTD acct'!$A$5:$M$500,6,FALSE))</f>
        <v>4000</v>
      </c>
      <c r="F14" t="str">
        <f>IF($Q14="","",VLOOKUP($Q14,'Adopted vs YTD acct'!$A$5:$M$500,7,FALSE))</f>
        <v>CONTRACTUAL EXPENSES</v>
      </c>
      <c r="G14" t="str">
        <f>IF($Q14="","",VLOOKUP($Q14,'Adopted vs YTD acct'!$A$5:$M$500,8,FALSE))</f>
        <v>4615</v>
      </c>
      <c r="H14" t="str">
        <f>IF($Q14="","",VLOOKUP($Q14,'Adopted vs YTD acct'!$A$5:$M$500,9,FALSE))</f>
        <v>DAY CARE</v>
      </c>
      <c r="I14" s="10">
        <f>IF($Q14="","",VLOOKUP($Q14,'Adopted vs YTD acct'!$A$5:$M$500,10,FALSE))</f>
        <v>400000</v>
      </c>
      <c r="J14" s="10">
        <f>IF($Q14="","",VLOOKUP($Q14,'Adopted vs YTD acct'!$A$5:$M$500,11,FALSE))</f>
        <v>254501.64</v>
      </c>
      <c r="K14" s="10">
        <f t="shared" si="0"/>
        <v>145498.35999999999</v>
      </c>
      <c r="L14" s="6">
        <f t="shared" si="1"/>
        <v>0.63629999999999998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 t="str">
        <f>IF($Q15="","",VLOOKUP($Q15,'Adopted vs YTD acct'!$A$5:$M$500,3,FALSE))</f>
        <v>GENERAL FUND</v>
      </c>
      <c r="C15" t="str">
        <f>IF($Q15="","",VLOOKUP($Q15,'Adopted vs YTD acct'!$A$5:$M$500,4,FALSE))</f>
        <v>6129</v>
      </c>
      <c r="D15" t="str">
        <f>IF($Q15="","",VLOOKUP($Q15,'Adopted vs YTD acct'!$A$5:$M$500,5,FALSE))</f>
        <v>STATE TRAINING SCHOOL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4644</v>
      </c>
      <c r="H15" t="str">
        <f>IF($Q15="","",VLOOKUP($Q15,'Adopted vs YTD acct'!$A$5:$M$500,9,FALSE))</f>
        <v>STATE TRAINING SCHOOL</v>
      </c>
      <c r="I15" s="10">
        <f>IF($Q15="","",VLOOKUP($Q15,'Adopted vs YTD acct'!$A$5:$M$500,10,FALSE))</f>
        <v>200000</v>
      </c>
      <c r="J15" s="10">
        <f>IF($Q15="","",VLOOKUP($Q15,'Adopted vs YTD acct'!$A$5:$M$500,11,FALSE))</f>
        <v>54970.94</v>
      </c>
      <c r="K15" s="10">
        <f t="shared" si="0"/>
        <v>145029.06</v>
      </c>
      <c r="L15" s="6">
        <f t="shared" si="1"/>
        <v>0.27489999999999998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 t="str">
        <f>IF($Q16="","",VLOOKUP($Q16,'Adopted vs YTD acct'!$A$5:$M$500,3,FALSE))</f>
        <v>GENERAL FUND</v>
      </c>
      <c r="C16" t="str">
        <f>IF($Q16="","",VLOOKUP($Q16,'Adopted vs YTD acct'!$A$5:$M$500,4,FALSE))</f>
        <v>5630</v>
      </c>
      <c r="D16" t="str">
        <f>IF($Q16="","",VLOOKUP($Q16,'Adopted vs YTD acct'!$A$5:$M$500,5,FALSE))</f>
        <v>TRANSPORTATION</v>
      </c>
      <c r="E16" t="str">
        <f>IF($Q16="","",VLOOKUP($Q16,'Adopted vs YTD acct'!$A$5:$M$500,6,FALSE))</f>
        <v>2000</v>
      </c>
      <c r="F16" t="str">
        <f>IF($Q16="","",VLOOKUP($Q16,'Adopted vs YTD acct'!$A$5:$M$500,7,FALSE))</f>
        <v>EQUIPMENT</v>
      </c>
      <c r="G16" t="str">
        <f>IF($Q16="","",VLOOKUP($Q16,'Adopted vs YTD acct'!$A$5:$M$500,8,FALSE))</f>
        <v>2451</v>
      </c>
      <c r="H16" t="str">
        <f>IF($Q16="","",VLOOKUP($Q16,'Adopted vs YTD acct'!$A$5:$M$500,9,FALSE))</f>
        <v>BUS EQUIPMENT</v>
      </c>
      <c r="I16" s="10">
        <f>IF($Q16="","",VLOOKUP($Q16,'Adopted vs YTD acct'!$A$5:$M$500,10,FALSE))</f>
        <v>165928</v>
      </c>
      <c r="J16" s="10">
        <f>IF($Q16="","",VLOOKUP($Q16,'Adopted vs YTD acct'!$A$5:$M$500,11,FALSE))</f>
        <v>45535</v>
      </c>
      <c r="K16" s="10">
        <f t="shared" si="0"/>
        <v>120393</v>
      </c>
      <c r="L16" s="6">
        <f t="shared" si="1"/>
        <v>0.27439999999999998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 t="str">
        <f>IF($Q17="","",VLOOKUP($Q17,'Adopted vs YTD acct'!$A$5:$M$500,3,FALSE))</f>
        <v>GENERAL FUND</v>
      </c>
      <c r="C17" t="str">
        <f>IF($Q17="","",VLOOKUP($Q17,'Adopted vs YTD acct'!$A$5:$M$500,4,FALSE))</f>
        <v>9030</v>
      </c>
      <c r="D17" t="str">
        <f>IF($Q17="","",VLOOKUP($Q17,'Adopted vs YTD acct'!$A$5:$M$500,5,FALSE))</f>
        <v>SOCIAL SECURITY</v>
      </c>
      <c r="E17" t="str">
        <f>IF($Q17="","",VLOOKUP($Q17,'Adopted vs YTD acct'!$A$5:$M$500,6,FALSE))</f>
        <v>8000</v>
      </c>
      <c r="F17" t="str">
        <f>IF($Q17="","",VLOOKUP($Q17,'Adopted vs YTD acct'!$A$5:$M$500,7,FALSE))</f>
        <v>EMPLOYEE BENEFITS</v>
      </c>
      <c r="G17" t="str">
        <f>IF($Q17="","",VLOOKUP($Q17,'Adopted vs YTD acct'!$A$5:$M$500,8,FALSE))</f>
        <v>8002</v>
      </c>
      <c r="H17" t="str">
        <f>IF($Q17="","",VLOOKUP($Q17,'Adopted vs YTD acct'!$A$5:$M$500,9,FALSE))</f>
        <v>SOCIAL SECURITY</v>
      </c>
      <c r="I17" s="10">
        <f>IF($Q17="","",VLOOKUP($Q17,'Adopted vs YTD acct'!$A$5:$M$500,10,FALSE))</f>
        <v>1252400</v>
      </c>
      <c r="J17" s="10">
        <f>IF($Q17="","",VLOOKUP($Q17,'Adopted vs YTD acct'!$A$5:$M$500,11,FALSE))</f>
        <v>1135667.5900000001</v>
      </c>
      <c r="K17" s="10">
        <f t="shared" si="0"/>
        <v>116732.40999999992</v>
      </c>
      <c r="L17" s="6">
        <f t="shared" si="1"/>
        <v>0.90680000000000005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 t="str">
        <f>IF($Q18="","",VLOOKUP($Q18,'Adopted vs YTD acct'!$A$5:$M$500,3,FALSE))</f>
        <v>GENERAL FUND</v>
      </c>
      <c r="C18" t="str">
        <f>IF($Q18="","",VLOOKUP($Q18,'Adopted vs YTD acct'!$A$5:$M$500,4,FALSE))</f>
        <v>2960</v>
      </c>
      <c r="D18" t="str">
        <f>IF($Q18="","",VLOOKUP($Q18,'Adopted vs YTD acct'!$A$5:$M$500,5,FALSE))</f>
        <v>EDUCATION OF PHYS HAND CHILD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4212</v>
      </c>
      <c r="H18" t="str">
        <f>IF($Q18="","",VLOOKUP($Q18,'Adopted vs YTD acct'!$A$5:$M$500,9,FALSE))</f>
        <v>SERVICES AGE 3-5</v>
      </c>
      <c r="I18" s="10">
        <f>IF($Q18="","",VLOOKUP($Q18,'Adopted vs YTD acct'!$A$5:$M$500,10,FALSE))</f>
        <v>1200000</v>
      </c>
      <c r="J18" s="10">
        <f>IF($Q18="","",VLOOKUP($Q18,'Adopted vs YTD acct'!$A$5:$M$500,11,FALSE))</f>
        <v>1093586.77</v>
      </c>
      <c r="K18" s="10">
        <f t="shared" si="0"/>
        <v>106413.22999999998</v>
      </c>
      <c r="L18" s="6">
        <f t="shared" si="1"/>
        <v>0.9113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 t="str">
        <f>IF($Q19="","",VLOOKUP($Q19,'Adopted vs YTD acct'!$A$5:$M$500,3,FALSE))</f>
        <v>GENERAL FUND</v>
      </c>
      <c r="C19" t="str">
        <f>IF($Q19="","",VLOOKUP($Q19,'Adopted vs YTD acct'!$A$5:$M$500,4,FALSE))</f>
        <v>9010</v>
      </c>
      <c r="D19" t="str">
        <f>IF($Q19="","",VLOOKUP($Q19,'Adopted vs YTD acct'!$A$5:$M$500,5,FALSE))</f>
        <v>RETIREMENT</v>
      </c>
      <c r="E19" t="str">
        <f>IF($Q19="","",VLOOKUP($Q19,'Adopted vs YTD acct'!$A$5:$M$500,6,FALSE))</f>
        <v>8000</v>
      </c>
      <c r="F19" t="str">
        <f>IF($Q19="","",VLOOKUP($Q19,'Adopted vs YTD acct'!$A$5:$M$500,7,FALSE))</f>
        <v>EMPLOYEE BENEFITS</v>
      </c>
      <c r="G19" t="str">
        <f>IF($Q19="","",VLOOKUP($Q19,'Adopted vs YTD acct'!$A$5:$M$500,8,FALSE))</f>
        <v>8001</v>
      </c>
      <c r="H19" t="str">
        <f>IF($Q19="","",VLOOKUP($Q19,'Adopted vs YTD acct'!$A$5:$M$500,9,FALSE))</f>
        <v>RETIREMENT</v>
      </c>
      <c r="I19" s="10">
        <f>IF($Q19="","",VLOOKUP($Q19,'Adopted vs YTD acct'!$A$5:$M$500,10,FALSE))</f>
        <v>2150000</v>
      </c>
      <c r="J19" s="10">
        <f>IF($Q19="","",VLOOKUP($Q19,'Adopted vs YTD acct'!$A$5:$M$500,11,FALSE))</f>
        <v>2050931.83</v>
      </c>
      <c r="K19" s="10">
        <f t="shared" si="0"/>
        <v>99068.169999999925</v>
      </c>
      <c r="L19" s="6">
        <f t="shared" si="1"/>
        <v>0.95389999999999997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 t="str">
        <f>IF($Q20="","",VLOOKUP($Q20,'Adopted vs YTD acct'!$A$5:$M$500,3,FALSE))</f>
        <v>GENERAL FUND</v>
      </c>
      <c r="C20" t="str">
        <f>IF($Q20="","",VLOOKUP($Q20,'Adopted vs YTD acct'!$A$5:$M$500,4,FALSE))</f>
        <v>5630</v>
      </c>
      <c r="D20" t="str">
        <f>IF($Q20="","",VLOOKUP($Q20,'Adopted vs YTD acct'!$A$5:$M$500,5,FALSE))</f>
        <v>TRANSPORTATION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4308</v>
      </c>
      <c r="H20" t="str">
        <f>IF($Q20="","",VLOOKUP($Q20,'Adopted vs YTD acct'!$A$5:$M$500,9,FALSE))</f>
        <v>SENIOR COUNCIL CONTRACT</v>
      </c>
      <c r="I20" s="10">
        <f>IF($Q20="","",VLOOKUP($Q20,'Adopted vs YTD acct'!$A$5:$M$500,10,FALSE))</f>
        <v>580000</v>
      </c>
      <c r="J20" s="10">
        <f>IF($Q20="","",VLOOKUP($Q20,'Adopted vs YTD acct'!$A$5:$M$500,11,FALSE))</f>
        <v>497483.84</v>
      </c>
      <c r="K20" s="10">
        <f t="shared" si="0"/>
        <v>82516.159999999974</v>
      </c>
      <c r="L20" s="6">
        <f t="shared" si="1"/>
        <v>0.85770000000000002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 t="str">
        <f>IF($Q21="","",VLOOKUP($Q21,'Adopted vs YTD acct'!$A$5:$M$500,3,FALSE))</f>
        <v>GENERAL FUND</v>
      </c>
      <c r="C21" t="str">
        <f>IF($Q21="","",VLOOKUP($Q21,'Adopted vs YTD acct'!$A$5:$M$500,4,FALSE))</f>
        <v>8020</v>
      </c>
      <c r="D21" t="str">
        <f>IF($Q21="","",VLOOKUP($Q21,'Adopted vs YTD acct'!$A$5:$M$500,5,FALSE))</f>
        <v>PLANNING AND DEVELOPMENT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4233</v>
      </c>
      <c r="H21" t="str">
        <f>IF($Q21="","",VLOOKUP($Q21,'Adopted vs YTD acct'!$A$5:$M$500,9,FALSE))</f>
        <v>MULTI-USE TRAIL</v>
      </c>
      <c r="I21" s="10">
        <f>IF($Q21="","",VLOOKUP($Q21,'Adopted vs YTD acct'!$A$5:$M$500,10,FALSE))</f>
        <v>98200</v>
      </c>
      <c r="J21" s="10">
        <f>IF($Q21="","",VLOOKUP($Q21,'Adopted vs YTD acct'!$A$5:$M$500,11,FALSE))</f>
        <v>15745.63</v>
      </c>
      <c r="K21" s="10">
        <f t="shared" si="0"/>
        <v>82454.37</v>
      </c>
      <c r="L21" s="6">
        <f t="shared" si="1"/>
        <v>0.1603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 t="str">
        <f>IF($Q22="","",VLOOKUP($Q22,'Adopted vs YTD acct'!$A$5:$M$500,3,FALSE))</f>
        <v>GENERAL FUND</v>
      </c>
      <c r="C22" t="str">
        <f>IF($Q22="","",VLOOKUP($Q22,'Adopted vs YTD acct'!$A$5:$M$500,4,FALSE))</f>
        <v>3020</v>
      </c>
      <c r="D22" t="str">
        <f>IF($Q22="","",VLOOKUP($Q22,'Adopted vs YTD acct'!$A$5:$M$500,5,FALSE))</f>
        <v>COMMUNICATION SYSTEM</v>
      </c>
      <c r="E22" t="str">
        <f>IF($Q22="","",VLOOKUP($Q22,'Adopted vs YTD acct'!$A$5:$M$500,6,FALSE))</f>
        <v>2000</v>
      </c>
      <c r="F22" t="str">
        <f>IF($Q22="","",VLOOKUP($Q22,'Adopted vs YTD acct'!$A$5:$M$500,7,FALSE))</f>
        <v>EQUIPMENT</v>
      </c>
      <c r="G22" t="str">
        <f>IF($Q22="","",VLOOKUP($Q22,'Adopted vs YTD acct'!$A$5:$M$500,8,FALSE))</f>
        <v>2510</v>
      </c>
      <c r="H22" t="str">
        <f>IF($Q22="","",VLOOKUP($Q22,'Adopted vs YTD acct'!$A$5:$M$500,9,FALSE))</f>
        <v>SICG EQUIPMENT</v>
      </c>
      <c r="I22" s="10">
        <f>IF($Q22="","",VLOOKUP($Q22,'Adopted vs YTD acct'!$A$5:$M$500,10,FALSE))</f>
        <v>2000000</v>
      </c>
      <c r="J22" s="10">
        <f>IF($Q22="","",VLOOKUP($Q22,'Adopted vs YTD acct'!$A$5:$M$500,11,FALSE))</f>
        <v>1921423.9100000001</v>
      </c>
      <c r="K22" s="10">
        <f t="shared" si="0"/>
        <v>78576.089999999851</v>
      </c>
      <c r="L22" s="6">
        <f t="shared" si="1"/>
        <v>0.9607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 t="str">
        <f>IF($Q23="","",VLOOKUP($Q23,'Adopted vs YTD acct'!$A$5:$M$500,3,FALSE))</f>
        <v>GENERAL FUND</v>
      </c>
      <c r="C23" t="str">
        <f>IF($Q23="","",VLOOKUP($Q23,'Adopted vs YTD acct'!$A$5:$M$500,4,FALSE))</f>
        <v>1620</v>
      </c>
      <c r="D23" t="str">
        <f>IF($Q23="","",VLOOKUP($Q23,'Adopted vs YTD acct'!$A$5:$M$500,5,FALSE))</f>
        <v>BUILDINGS &amp; GROUNDS</v>
      </c>
      <c r="E23" t="str">
        <f>IF($Q23="","",VLOOKUP($Q23,'Adopted vs YTD acct'!$A$5:$M$500,6,FALSE))</f>
        <v>2000</v>
      </c>
      <c r="F23" t="str">
        <f>IF($Q23="","",VLOOKUP($Q23,'Adopted vs YTD acct'!$A$5:$M$500,7,FALSE))</f>
        <v>EQUIPMENT</v>
      </c>
      <c r="G23" t="str">
        <f>IF($Q23="","",VLOOKUP($Q23,'Adopted vs YTD acct'!$A$5:$M$500,8,FALSE))</f>
        <v>2960</v>
      </c>
      <c r="H23" t="str">
        <f>IF($Q23="","",VLOOKUP($Q23,'Adopted vs YTD acct'!$A$5:$M$500,9,FALSE))</f>
        <v>COUNTY OFFICE ANNEX</v>
      </c>
      <c r="I23" s="10">
        <f>IF($Q23="","",VLOOKUP($Q23,'Adopted vs YTD acct'!$A$5:$M$500,10,FALSE))</f>
        <v>65000</v>
      </c>
      <c r="J23" s="10">
        <f>IF($Q23="","",VLOOKUP($Q23,'Adopted vs YTD acct'!$A$5:$M$500,11,FALSE))</f>
        <v>0</v>
      </c>
      <c r="K23" s="10">
        <f t="shared" si="0"/>
        <v>65000</v>
      </c>
      <c r="L23" s="6">
        <f t="shared" si="1"/>
        <v>0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 t="str">
        <f>IF($Q24="","",VLOOKUP($Q24,'Adopted vs YTD acct'!$A$5:$M$500,3,FALSE))</f>
        <v>GENERAL FUND</v>
      </c>
      <c r="C24" t="str">
        <f>IF($Q24="","",VLOOKUP($Q24,'Adopted vs YTD acct'!$A$5:$M$500,4,FALSE))</f>
        <v>4310</v>
      </c>
      <c r="D24" t="str">
        <f>IF($Q24="","",VLOOKUP($Q24,'Adopted vs YTD acct'!$A$5:$M$500,5,FALSE))</f>
        <v>MENTAL HEALTH</v>
      </c>
      <c r="E24" t="str">
        <f>IF($Q24="","",VLOOKUP($Q24,'Adopted vs YTD acct'!$A$5:$M$500,6,FALSE))</f>
        <v>1000</v>
      </c>
      <c r="F24" t="str">
        <f>IF($Q24="","",VLOOKUP($Q24,'Adopted vs YTD acct'!$A$5:$M$500,7,FALSE))</f>
        <v>PERSONAL SERVICES</v>
      </c>
      <c r="G24" t="str">
        <f>IF($Q24="","",VLOOKUP($Q24,'Adopted vs YTD acct'!$A$5:$M$500,8,FALSE))</f>
        <v>1002</v>
      </c>
      <c r="H24" t="str">
        <f>IF($Q24="","",VLOOKUP($Q24,'Adopted vs YTD acct'!$A$5:$M$500,9,FALSE))</f>
        <v>DEPUTY DIRECTOR</v>
      </c>
      <c r="I24" s="10">
        <f>IF($Q24="","",VLOOKUP($Q24,'Adopted vs YTD acct'!$A$5:$M$500,10,FALSE))</f>
        <v>64909</v>
      </c>
      <c r="J24" s="10">
        <f>IF($Q24="","",VLOOKUP($Q24,'Adopted vs YTD acct'!$A$5:$M$500,11,FALSE))</f>
        <v>0</v>
      </c>
      <c r="K24" s="10">
        <f t="shared" si="0"/>
        <v>64909</v>
      </c>
      <c r="L24" s="6">
        <f t="shared" si="1"/>
        <v>0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 t="str">
        <f>IF($Q25="","",VLOOKUP($Q25,'Adopted vs YTD acct'!$A$5:$M$500,3,FALSE))</f>
        <v>GENERAL FUND</v>
      </c>
      <c r="C25" t="str">
        <f>IF($Q25="","",VLOOKUP($Q25,'Adopted vs YTD acct'!$A$5:$M$500,4,FALSE))</f>
        <v>2960</v>
      </c>
      <c r="D25" t="str">
        <f>IF($Q25="","",VLOOKUP($Q25,'Adopted vs YTD acct'!$A$5:$M$500,5,FALSE))</f>
        <v>EDUCATION OF PHYS HAND CHILD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4238</v>
      </c>
      <c r="H25" t="str">
        <f>IF($Q25="","",VLOOKUP($Q25,'Adopted vs YTD acct'!$A$5:$M$500,9,FALSE))</f>
        <v>TRANSPORTATION 3-5</v>
      </c>
      <c r="I25" s="10">
        <f>IF($Q25="","",VLOOKUP($Q25,'Adopted vs YTD acct'!$A$5:$M$500,10,FALSE))</f>
        <v>280000</v>
      </c>
      <c r="J25" s="10">
        <f>IF($Q25="","",VLOOKUP($Q25,'Adopted vs YTD acct'!$A$5:$M$500,11,FALSE))</f>
        <v>220947.8</v>
      </c>
      <c r="K25" s="10">
        <f t="shared" si="0"/>
        <v>59052.200000000012</v>
      </c>
      <c r="L25" s="6">
        <f t="shared" si="1"/>
        <v>0.78910000000000002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 t="str">
        <f>IF($Q26="","",VLOOKUP($Q26,'Adopted vs YTD acct'!$A$5:$M$500,3,FALSE))</f>
        <v>GENERAL FUND</v>
      </c>
      <c r="C26" t="str">
        <f>IF($Q26="","",VLOOKUP($Q26,'Adopted vs YTD acct'!$A$5:$M$500,4,FALSE))</f>
        <v>1430</v>
      </c>
      <c r="D26" t="str">
        <f>IF($Q26="","",VLOOKUP($Q26,'Adopted vs YTD acct'!$A$5:$M$500,5,FALSE))</f>
        <v>PERSONNEL</v>
      </c>
      <c r="E26" t="str">
        <f>IF($Q26="","",VLOOKUP($Q26,'Adopted vs YTD acct'!$A$5:$M$500,6,FALSE))</f>
        <v>1000</v>
      </c>
      <c r="F26" t="str">
        <f>IF($Q26="","",VLOOKUP($Q26,'Adopted vs YTD acct'!$A$5:$M$500,7,FALSE))</f>
        <v>PERSONAL SERVICES</v>
      </c>
      <c r="G26" t="str">
        <f>IF($Q26="","",VLOOKUP($Q26,'Adopted vs YTD acct'!$A$5:$M$500,8,FALSE))</f>
        <v>1003</v>
      </c>
      <c r="H26" t="str">
        <f>IF($Q26="","",VLOOKUP($Q26,'Adopted vs YTD acct'!$A$5:$M$500,9,FALSE))</f>
        <v>DEP. DIRECTOR OF PERSONNEL</v>
      </c>
      <c r="I26" s="10">
        <f>IF($Q26="","",VLOOKUP($Q26,'Adopted vs YTD acct'!$A$5:$M$500,10,FALSE))</f>
        <v>60160</v>
      </c>
      <c r="J26" s="10">
        <f>IF($Q26="","",VLOOKUP($Q26,'Adopted vs YTD acct'!$A$5:$M$500,11,FALSE))</f>
        <v>3918.46</v>
      </c>
      <c r="K26" s="10">
        <f t="shared" si="0"/>
        <v>56241.54</v>
      </c>
      <c r="L26" s="6">
        <f t="shared" si="1"/>
        <v>6.5100000000000005E-2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 t="str">
        <f>IF($Q27="","",VLOOKUP($Q27,'Adopted vs YTD acct'!$A$5:$M$500,3,FALSE))</f>
        <v>GENERAL FUND</v>
      </c>
      <c r="C27" t="str">
        <f>IF($Q27="","",VLOOKUP($Q27,'Adopted vs YTD acct'!$A$5:$M$500,4,FALSE))</f>
        <v>1620</v>
      </c>
      <c r="D27" t="str">
        <f>IF($Q27="","",VLOOKUP($Q27,'Adopted vs YTD acct'!$A$5:$M$500,5,FALSE))</f>
        <v>BUILDINGS &amp; GROUNDS</v>
      </c>
      <c r="E27" t="str">
        <f>IF($Q27="","",VLOOKUP($Q27,'Adopted vs YTD acct'!$A$5:$M$500,6,FALSE))</f>
        <v>4000</v>
      </c>
      <c r="F27" t="str">
        <f>IF($Q27="","",VLOOKUP($Q27,'Adopted vs YTD acct'!$A$5:$M$500,7,FALSE))</f>
        <v>CONTRACTUAL EXPENSES</v>
      </c>
      <c r="G27" t="str">
        <f>IF($Q27="","",VLOOKUP($Q27,'Adopted vs YTD acct'!$A$5:$M$500,8,FALSE))</f>
        <v>4799</v>
      </c>
      <c r="H27" t="str">
        <f>IF($Q27="","",VLOOKUP($Q27,'Adopted vs YTD acct'!$A$5:$M$500,9,FALSE))</f>
        <v>RECONSTRUCT/REEQUIP COSTS</v>
      </c>
      <c r="I27" s="10">
        <f>IF($Q27="","",VLOOKUP($Q27,'Adopted vs YTD acct'!$A$5:$M$500,10,FALSE))</f>
        <v>282000</v>
      </c>
      <c r="J27" s="10">
        <f>IF($Q27="","",VLOOKUP($Q27,'Adopted vs YTD acct'!$A$5:$M$500,11,FALSE))</f>
        <v>231658.97</v>
      </c>
      <c r="K27" s="10">
        <f t="shared" si="0"/>
        <v>50341.03</v>
      </c>
      <c r="L27" s="6">
        <f t="shared" si="1"/>
        <v>0.82150000000000001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 t="str">
        <f>IF($Q28="","",VLOOKUP($Q28,'Adopted vs YTD acct'!$A$5:$M$500,3,FALSE))</f>
        <v>GENERAL FUND</v>
      </c>
      <c r="C28" t="str">
        <f>IF($Q28="","",VLOOKUP($Q28,'Adopted vs YTD acct'!$A$5:$M$500,4,FALSE))</f>
        <v>6119</v>
      </c>
      <c r="D28" t="str">
        <f>IF($Q28="","",VLOOKUP($Q28,'Adopted vs YTD acct'!$A$5:$M$500,5,FALSE))</f>
        <v>FOSTER CARE - RM &amp; BOARD</v>
      </c>
      <c r="E28" t="str">
        <f>IF($Q28="","",VLOOKUP($Q28,'Adopted vs YTD acct'!$A$5:$M$500,6,FALSE))</f>
        <v>4000</v>
      </c>
      <c r="F28" t="str">
        <f>IF($Q28="","",VLOOKUP($Q28,'Adopted vs YTD acct'!$A$5:$M$500,7,FALSE))</f>
        <v>CONTRACTUAL EXPENSES</v>
      </c>
      <c r="G28" t="str">
        <f>IF($Q28="","",VLOOKUP($Q28,'Adopted vs YTD acct'!$A$5:$M$500,8,FALSE))</f>
        <v>4529</v>
      </c>
      <c r="H28" t="str">
        <f>IF($Q28="","",VLOOKUP($Q28,'Adopted vs YTD acct'!$A$5:$M$500,9,FALSE))</f>
        <v>CSE INSTITUION PLACEMT</v>
      </c>
      <c r="I28" s="10">
        <f>IF($Q28="","",VLOOKUP($Q28,'Adopted vs YTD acct'!$A$5:$M$500,10,FALSE))</f>
        <v>50000</v>
      </c>
      <c r="J28" s="10">
        <f>IF($Q28="","",VLOOKUP($Q28,'Adopted vs YTD acct'!$A$5:$M$500,11,FALSE))</f>
        <v>0</v>
      </c>
      <c r="K28" s="10">
        <f t="shared" si="0"/>
        <v>50000</v>
      </c>
      <c r="L28" s="6">
        <f t="shared" si="1"/>
        <v>0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 t="str">
        <f>IF($Q29="","",VLOOKUP($Q29,'Adopted vs YTD acct'!$A$5:$M$500,3,FALSE))</f>
        <v>GENERAL FUND</v>
      </c>
      <c r="C29" t="str">
        <f>IF($Q29="","",VLOOKUP($Q29,'Adopted vs YTD acct'!$A$5:$M$500,4,FALSE))</f>
        <v>3110</v>
      </c>
      <c r="D29" t="str">
        <f>IF($Q29="","",VLOOKUP($Q29,'Adopted vs YTD acct'!$A$5:$M$500,5,FALSE))</f>
        <v>SHERIFF</v>
      </c>
      <c r="E29" t="str">
        <f>IF($Q29="","",VLOOKUP($Q29,'Adopted vs YTD acct'!$A$5:$M$500,6,FALSE))</f>
        <v>2000</v>
      </c>
      <c r="F29" t="str">
        <f>IF($Q29="","",VLOOKUP($Q29,'Adopted vs YTD acct'!$A$5:$M$500,7,FALSE))</f>
        <v>EQUIPMENT</v>
      </c>
      <c r="G29" t="str">
        <f>IF($Q29="","",VLOOKUP($Q29,'Adopted vs YTD acct'!$A$5:$M$500,8,FALSE))</f>
        <v>2325</v>
      </c>
      <c r="H29" t="str">
        <f>IF($Q29="","",VLOOKUP($Q29,'Adopted vs YTD acct'!$A$5:$M$500,9,FALSE))</f>
        <v>LETPP EQUIPMENT</v>
      </c>
      <c r="I29" s="10">
        <f>IF($Q29="","",VLOOKUP($Q29,'Adopted vs YTD acct'!$A$5:$M$500,10,FALSE))</f>
        <v>62629</v>
      </c>
      <c r="J29" s="10">
        <f>IF($Q29="","",VLOOKUP($Q29,'Adopted vs YTD acct'!$A$5:$M$500,11,FALSE))</f>
        <v>14307.75</v>
      </c>
      <c r="K29" s="10">
        <f t="shared" si="0"/>
        <v>48321.25</v>
      </c>
      <c r="L29" s="6">
        <f t="shared" si="1"/>
        <v>0.22850000000000001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 t="str">
        <f>IF($Q30="","",VLOOKUP($Q30,'Adopted vs YTD acct'!$A$5:$M$500,3,FALSE))</f>
        <v>GENERAL FUND</v>
      </c>
      <c r="C30" t="str">
        <f>IF($Q30="","",VLOOKUP($Q30,'Adopted vs YTD acct'!$A$5:$M$500,4,FALSE))</f>
        <v>9060</v>
      </c>
      <c r="D30" t="str">
        <f>IF($Q30="","",VLOOKUP($Q30,'Adopted vs YTD acct'!$A$5:$M$500,5,FALSE))</f>
        <v>MEDICAL INSURANCE</v>
      </c>
      <c r="E30" t="str">
        <f>IF($Q30="","",VLOOKUP($Q30,'Adopted vs YTD acct'!$A$5:$M$500,6,FALSE))</f>
        <v>8000</v>
      </c>
      <c r="F30" t="str">
        <f>IF($Q30="","",VLOOKUP($Q30,'Adopted vs YTD acct'!$A$5:$M$500,7,FALSE))</f>
        <v>EMPLOYEE BENEFITS</v>
      </c>
      <c r="G30" t="str">
        <f>IF($Q30="","",VLOOKUP($Q30,'Adopted vs YTD acct'!$A$5:$M$500,8,FALSE))</f>
        <v>8004</v>
      </c>
      <c r="H30" t="str">
        <f>IF($Q30="","",VLOOKUP($Q30,'Adopted vs YTD acct'!$A$5:$M$500,9,FALSE))</f>
        <v>HEALTH INSURANCE</v>
      </c>
      <c r="I30" s="10">
        <f>IF($Q30="","",VLOOKUP($Q30,'Adopted vs YTD acct'!$A$5:$M$500,10,FALSE))</f>
        <v>6750000</v>
      </c>
      <c r="J30" s="10">
        <f>IF($Q30="","",VLOOKUP($Q30,'Adopted vs YTD acct'!$A$5:$M$500,11,FALSE))</f>
        <v>6702003.4299999997</v>
      </c>
      <c r="K30" s="10">
        <f t="shared" si="0"/>
        <v>47996.570000000298</v>
      </c>
      <c r="L30" s="6">
        <f t="shared" si="1"/>
        <v>0.9929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 t="str">
        <f>IF($Q31="","",VLOOKUP($Q31,'Adopted vs YTD acct'!$A$5:$M$500,3,FALSE))</f>
        <v>GENERAL FUND</v>
      </c>
      <c r="C31" t="str">
        <f>IF($Q31="","",VLOOKUP($Q31,'Adopted vs YTD acct'!$A$5:$M$500,4,FALSE))</f>
        <v>6010</v>
      </c>
      <c r="D31" t="str">
        <f>IF($Q31="","",VLOOKUP($Q31,'Adopted vs YTD acct'!$A$5:$M$500,5,FALSE))</f>
        <v>SOCIAL SERVICES ADMIN</v>
      </c>
      <c r="E31" t="str">
        <f>IF($Q31="","",VLOOKUP($Q31,'Adopted vs YTD acct'!$A$5:$M$500,6,FALSE))</f>
        <v>1000</v>
      </c>
      <c r="F31" t="str">
        <f>IF($Q31="","",VLOOKUP($Q31,'Adopted vs YTD acct'!$A$5:$M$500,7,FALSE))</f>
        <v>PERSONAL SERVICES</v>
      </c>
      <c r="G31" t="str">
        <f>IF($Q31="","",VLOOKUP($Q31,'Adopted vs YTD acct'!$A$5:$M$500,8,FALSE))</f>
        <v>1324</v>
      </c>
      <c r="H31" t="str">
        <f>IF($Q31="","",VLOOKUP($Q31,'Adopted vs YTD acct'!$A$5:$M$500,9,FALSE))</f>
        <v>SR. SW EXAM   G13</v>
      </c>
      <c r="I31" s="10">
        <f>IF($Q31="","",VLOOKUP($Q31,'Adopted vs YTD acct'!$A$5:$M$500,10,FALSE))</f>
        <v>47983</v>
      </c>
      <c r="J31" s="10">
        <f>IF($Q31="","",VLOOKUP($Q31,'Adopted vs YTD acct'!$A$5:$M$500,11,FALSE))</f>
        <v>0</v>
      </c>
      <c r="K31" s="10">
        <f t="shared" si="0"/>
        <v>47983</v>
      </c>
      <c r="L31" s="6">
        <f t="shared" si="1"/>
        <v>0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 t="str">
        <f>IF($Q32="","",VLOOKUP($Q32,'Adopted vs YTD acct'!$A$5:$M$500,3,FALSE))</f>
        <v>GENERAL FUND</v>
      </c>
      <c r="C32" t="str">
        <f>IF($Q32="","",VLOOKUP($Q32,'Adopted vs YTD acct'!$A$5:$M$500,4,FALSE))</f>
        <v>4059</v>
      </c>
      <c r="D32" t="str">
        <f>IF($Q32="","",VLOOKUP($Q32,'Adopted vs YTD acct'!$A$5:$M$500,5,FALSE))</f>
        <v>EARLY INTERVENTION PROGRAM</v>
      </c>
      <c r="E32" t="str">
        <f>IF($Q32="","",VLOOKUP($Q32,'Adopted vs YTD acct'!$A$5:$M$500,6,FALSE))</f>
        <v>4000</v>
      </c>
      <c r="F32" t="str">
        <f>IF($Q32="","",VLOOKUP($Q32,'Adopted vs YTD acct'!$A$5:$M$500,7,FALSE))</f>
        <v>CONTRACTUAL EXPENSES</v>
      </c>
      <c r="G32" t="str">
        <f>IF($Q32="","",VLOOKUP($Q32,'Adopted vs YTD acct'!$A$5:$M$500,8,FALSE))</f>
        <v>4237</v>
      </c>
      <c r="H32" t="str">
        <f>IF($Q32="","",VLOOKUP($Q32,'Adopted vs YTD acct'!$A$5:$M$500,9,FALSE))</f>
        <v>TRANSPORTATION</v>
      </c>
      <c r="I32" s="10">
        <f>IF($Q32="","",VLOOKUP($Q32,'Adopted vs YTD acct'!$A$5:$M$500,10,FALSE))</f>
        <v>50000</v>
      </c>
      <c r="J32" s="10">
        <f>IF($Q32="","",VLOOKUP($Q32,'Adopted vs YTD acct'!$A$5:$M$500,11,FALSE))</f>
        <v>5810.34</v>
      </c>
      <c r="K32" s="10">
        <f t="shared" si="0"/>
        <v>44189.66</v>
      </c>
      <c r="L32" s="6">
        <f t="shared" si="1"/>
        <v>0.1162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 t="str">
        <f>IF($Q33="","",VLOOKUP($Q33,'Adopted vs YTD acct'!$A$5:$M$500,3,FALSE))</f>
        <v>GENERAL FUND</v>
      </c>
      <c r="C33" t="str">
        <f>IF($Q33="","",VLOOKUP($Q33,'Adopted vs YTD acct'!$A$5:$M$500,4,FALSE))</f>
        <v>5630</v>
      </c>
      <c r="D33" t="str">
        <f>IF($Q33="","",VLOOKUP($Q33,'Adopted vs YTD acct'!$A$5:$M$500,5,FALSE))</f>
        <v>TRANSPORTATION</v>
      </c>
      <c r="E33" t="str">
        <f>IF($Q33="","",VLOOKUP($Q33,'Adopted vs YTD acct'!$A$5:$M$500,6,FALSE))</f>
        <v>4000</v>
      </c>
      <c r="F33" t="str">
        <f>IF($Q33="","",VLOOKUP($Q33,'Adopted vs YTD acct'!$A$5:$M$500,7,FALSE))</f>
        <v>CONTRACTUAL EXPENSES</v>
      </c>
      <c r="G33" t="str">
        <f>IF($Q33="","",VLOOKUP($Q33,'Adopted vs YTD acct'!$A$5:$M$500,8,FALSE))</f>
        <v>4307</v>
      </c>
      <c r="H33" t="str">
        <f>IF($Q33="","",VLOOKUP($Q33,'Adopted vs YTD acct'!$A$5:$M$500,9,FALSE))</f>
        <v>MEDICAID SR COUNCIL CONTRACT</v>
      </c>
      <c r="I33" s="10">
        <f>IF($Q33="","",VLOOKUP($Q33,'Adopted vs YTD acct'!$A$5:$M$500,10,FALSE))</f>
        <v>205000</v>
      </c>
      <c r="J33" s="10">
        <f>IF($Q33="","",VLOOKUP($Q33,'Adopted vs YTD acct'!$A$5:$M$500,11,FALSE))</f>
        <v>162416.07</v>
      </c>
      <c r="K33" s="10">
        <f t="shared" si="0"/>
        <v>42583.929999999993</v>
      </c>
      <c r="L33" s="6">
        <f t="shared" si="1"/>
        <v>0.7923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 t="str">
        <f>IF($Q34="","",VLOOKUP($Q34,'Adopted vs YTD acct'!$A$5:$M$500,3,FALSE))</f>
        <v>GENERAL FUND</v>
      </c>
      <c r="C34" t="str">
        <f>IF($Q34="","",VLOOKUP($Q34,'Adopted vs YTD acct'!$A$5:$M$500,4,FALSE))</f>
        <v>1170</v>
      </c>
      <c r="D34" t="str">
        <f>IF($Q34="","",VLOOKUP($Q34,'Adopted vs YTD acct'!$A$5:$M$500,5,FALSE))</f>
        <v>LEGAL DEFENSE OF INDIGENTS</v>
      </c>
      <c r="E34" t="str">
        <f>IF($Q34="","",VLOOKUP($Q34,'Adopted vs YTD acct'!$A$5:$M$500,6,FALSE))</f>
        <v>4000</v>
      </c>
      <c r="F34" t="str">
        <f>IF($Q34="","",VLOOKUP($Q34,'Adopted vs YTD acct'!$A$5:$M$500,7,FALSE))</f>
        <v>CONTRACTUAL EXPENSES</v>
      </c>
      <c r="G34" t="str">
        <f>IF($Q34="","",VLOOKUP($Q34,'Adopted vs YTD acct'!$A$5:$M$500,8,FALSE))</f>
        <v>4222</v>
      </c>
      <c r="H34" t="str">
        <f>IF($Q34="","",VLOOKUP($Q34,'Adopted vs YTD acct'!$A$5:$M$500,9,FALSE))</f>
        <v>CLIENT SERVICES</v>
      </c>
      <c r="I34" s="10">
        <f>IF($Q34="","",VLOOKUP($Q34,'Adopted vs YTD acct'!$A$5:$M$500,10,FALSE))</f>
        <v>45660</v>
      </c>
      <c r="J34" s="10">
        <f>IF($Q34="","",VLOOKUP($Q34,'Adopted vs YTD acct'!$A$5:$M$500,11,FALSE))</f>
        <v>3983.81</v>
      </c>
      <c r="K34" s="10">
        <f t="shared" si="0"/>
        <v>41676.19</v>
      </c>
      <c r="L34" s="6">
        <f t="shared" si="1"/>
        <v>8.72E-2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 t="str">
        <f>IF($Q35="","",VLOOKUP($Q35,'Adopted vs YTD acct'!$A$5:$M$500,3,FALSE))</f>
        <v>GENERAL FUND</v>
      </c>
      <c r="C35" t="str">
        <f>IF($Q35="","",VLOOKUP($Q35,'Adopted vs YTD acct'!$A$5:$M$500,4,FALSE))</f>
        <v>4252</v>
      </c>
      <c r="D35" t="str">
        <f>IF($Q35="","",VLOOKUP($Q35,'Adopted vs YTD acct'!$A$5:$M$500,5,FALSE))</f>
        <v>CHEMICAL DEPENDENCY CLINIC</v>
      </c>
      <c r="E35" t="str">
        <f>IF($Q35="","",VLOOKUP($Q35,'Adopted vs YTD acct'!$A$5:$M$500,6,FALSE))</f>
        <v>1000</v>
      </c>
      <c r="F35" t="str">
        <f>IF($Q35="","",VLOOKUP($Q35,'Adopted vs YTD acct'!$A$5:$M$500,7,FALSE))</f>
        <v>PERSONAL SERVICES</v>
      </c>
      <c r="G35" t="str">
        <f>IF($Q35="","",VLOOKUP($Q35,'Adopted vs YTD acct'!$A$5:$M$500,8,FALSE))</f>
        <v>1017</v>
      </c>
      <c r="H35" t="str">
        <f>IF($Q35="","",VLOOKUP($Q35,'Adopted vs YTD acct'!$A$5:$M$500,9,FALSE))</f>
        <v>CREDENTIALED CDC G-16</v>
      </c>
      <c r="I35" s="10">
        <f>IF($Q35="","",VLOOKUP($Q35,'Adopted vs YTD acct'!$A$5:$M$500,10,FALSE))</f>
        <v>44942</v>
      </c>
      <c r="J35" s="10">
        <f>IF($Q35="","",VLOOKUP($Q35,'Adopted vs YTD acct'!$A$5:$M$500,11,FALSE))</f>
        <v>3713.61</v>
      </c>
      <c r="K35" s="10">
        <f t="shared" si="0"/>
        <v>41228.39</v>
      </c>
      <c r="L35" s="6">
        <f t="shared" si="1"/>
        <v>8.2600000000000007E-2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 t="str">
        <f>IF($Q36="","",VLOOKUP($Q36,'Adopted vs YTD acct'!$A$5:$M$500,3,FALSE))</f>
        <v>GENERAL FUND</v>
      </c>
      <c r="C36" t="str">
        <f>IF($Q36="","",VLOOKUP($Q36,'Adopted vs YTD acct'!$A$5:$M$500,4,FALSE))</f>
        <v>5630</v>
      </c>
      <c r="D36" t="str">
        <f>IF($Q36="","",VLOOKUP($Q36,'Adopted vs YTD acct'!$A$5:$M$500,5,FALSE))</f>
        <v>TRANSPORTATION</v>
      </c>
      <c r="E36" t="str">
        <f>IF($Q36="","",VLOOKUP($Q36,'Adopted vs YTD acct'!$A$5:$M$500,6,FALSE))</f>
        <v>2000</v>
      </c>
      <c r="F36" t="str">
        <f>IF($Q36="","",VLOOKUP($Q36,'Adopted vs YTD acct'!$A$5:$M$500,7,FALSE))</f>
        <v>EQUIPMENT</v>
      </c>
      <c r="G36" t="str">
        <f>IF($Q36="","",VLOOKUP($Q36,'Adopted vs YTD acct'!$A$5:$M$500,8,FALSE))</f>
        <v>2201</v>
      </c>
      <c r="H36" t="str">
        <f>IF($Q36="","",VLOOKUP($Q36,'Adopted vs YTD acct'!$A$5:$M$500,9,FALSE))</f>
        <v>OFFICE EQUIPMENT</v>
      </c>
      <c r="I36" s="10">
        <f>IF($Q36="","",VLOOKUP($Q36,'Adopted vs YTD acct'!$A$5:$M$500,10,FALSE))</f>
        <v>40400</v>
      </c>
      <c r="J36" s="10">
        <f>IF($Q36="","",VLOOKUP($Q36,'Adopted vs YTD acct'!$A$5:$M$500,11,FALSE))</f>
        <v>0</v>
      </c>
      <c r="K36" s="10">
        <f t="shared" si="0"/>
        <v>40400</v>
      </c>
      <c r="L36" s="6">
        <f t="shared" si="1"/>
        <v>0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 t="str">
        <f>IF($Q37="","",VLOOKUP($Q37,'Adopted vs YTD acct'!$A$5:$M$500,3,FALSE))</f>
        <v>GENERAL FUND</v>
      </c>
      <c r="C37" t="str">
        <f>IF($Q37="","",VLOOKUP($Q37,'Adopted vs YTD acct'!$A$5:$M$500,4,FALSE))</f>
        <v>4252</v>
      </c>
      <c r="D37" t="str">
        <f>IF($Q37="","",VLOOKUP($Q37,'Adopted vs YTD acct'!$A$5:$M$500,5,FALSE))</f>
        <v>CHEMICAL DEPENDENCY CLINIC</v>
      </c>
      <c r="E37" t="str">
        <f>IF($Q37="","",VLOOKUP($Q37,'Adopted vs YTD acct'!$A$5:$M$500,6,FALSE))</f>
        <v>1000</v>
      </c>
      <c r="F37" t="str">
        <f>IF($Q37="","",VLOOKUP($Q37,'Adopted vs YTD acct'!$A$5:$M$500,7,FALSE))</f>
        <v>PERSONAL SERVICES</v>
      </c>
      <c r="G37" t="str">
        <f>IF($Q37="","",VLOOKUP($Q37,'Adopted vs YTD acct'!$A$5:$M$500,8,FALSE))</f>
        <v>1022</v>
      </c>
      <c r="H37" t="str">
        <f>IF($Q37="","",VLOOKUP($Q37,'Adopted vs YTD acct'!$A$5:$M$500,9,FALSE))</f>
        <v>ADMINISTRATIVE SUPP III G12</v>
      </c>
      <c r="I37" s="10">
        <f>IF($Q37="","",VLOOKUP($Q37,'Adopted vs YTD acct'!$A$5:$M$500,10,FALSE))</f>
        <v>42173</v>
      </c>
      <c r="J37" s="10">
        <f>IF($Q37="","",VLOOKUP($Q37,'Adopted vs YTD acct'!$A$5:$M$500,11,FALSE))</f>
        <v>4104.1899999999996</v>
      </c>
      <c r="K37" s="10">
        <f t="shared" si="0"/>
        <v>38068.81</v>
      </c>
      <c r="L37" s="6">
        <f t="shared" si="1"/>
        <v>9.7299999999999998E-2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 t="str">
        <f>IF($Q38="","",VLOOKUP($Q38,'Adopted vs YTD acct'!$A$5:$M$500,3,FALSE))</f>
        <v>GENERAL FUND</v>
      </c>
      <c r="C38" t="str">
        <f>IF($Q38="","",VLOOKUP($Q38,'Adopted vs YTD acct'!$A$5:$M$500,4,FALSE))</f>
        <v>6102</v>
      </c>
      <c r="D38" t="str">
        <f>IF($Q38="","",VLOOKUP($Q38,'Adopted vs YTD acct'!$A$5:$M$500,5,FALSE))</f>
        <v>MEDICAL ASSISTANCE - MMIS</v>
      </c>
      <c r="E38" t="str">
        <f>IF($Q38="","",VLOOKUP($Q38,'Adopted vs YTD acct'!$A$5:$M$500,6,FALSE))</f>
        <v>4000</v>
      </c>
      <c r="F38" t="str">
        <f>IF($Q38="","",VLOOKUP($Q38,'Adopted vs YTD acct'!$A$5:$M$500,7,FALSE))</f>
        <v>CONTRACTUAL EXPENSES</v>
      </c>
      <c r="G38" t="str">
        <f>IF($Q38="","",VLOOKUP($Q38,'Adopted vs YTD acct'!$A$5:$M$500,8,FALSE))</f>
        <v>4638</v>
      </c>
      <c r="H38" t="str">
        <f>IF($Q38="","",VLOOKUP($Q38,'Adopted vs YTD acct'!$A$5:$M$500,9,FALSE))</f>
        <v>MEDICAID-LOCAL SHARE</v>
      </c>
      <c r="I38" s="10">
        <f>IF($Q38="","",VLOOKUP($Q38,'Adopted vs YTD acct'!$A$5:$M$500,10,FALSE))</f>
        <v>5518136</v>
      </c>
      <c r="J38" s="10">
        <f>IF($Q38="","",VLOOKUP($Q38,'Adopted vs YTD acct'!$A$5:$M$500,11,FALSE))</f>
        <v>5480423</v>
      </c>
      <c r="K38" s="10">
        <f t="shared" si="0"/>
        <v>37713</v>
      </c>
      <c r="L38" s="6">
        <f t="shared" si="1"/>
        <v>0.99319999999999997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 t="str">
        <f>IF($Q39="","",VLOOKUP($Q39,'Adopted vs YTD acct'!$A$5:$M$500,3,FALSE))</f>
        <v>GENERAL FUND</v>
      </c>
      <c r="C39" t="str">
        <f>IF($Q39="","",VLOOKUP($Q39,'Adopted vs YTD acct'!$A$5:$M$500,4,FALSE))</f>
        <v>6070</v>
      </c>
      <c r="D39" t="str">
        <f>IF($Q39="","",VLOOKUP($Q39,'Adopted vs YTD acct'!$A$5:$M$500,5,FALSE))</f>
        <v>SERVICES FOR RECIPIENTS</v>
      </c>
      <c r="E39" t="str">
        <f>IF($Q39="","",VLOOKUP($Q39,'Adopted vs YTD acct'!$A$5:$M$500,6,FALSE))</f>
        <v>4000</v>
      </c>
      <c r="F39" t="str">
        <f>IF($Q39="","",VLOOKUP($Q39,'Adopted vs YTD acct'!$A$5:$M$500,7,FALSE))</f>
        <v>CONTRACTUAL EXPENSES</v>
      </c>
      <c r="G39" t="str">
        <f>IF($Q39="","",VLOOKUP($Q39,'Adopted vs YTD acct'!$A$5:$M$500,8,FALSE))</f>
        <v>4611</v>
      </c>
      <c r="H39" t="str">
        <f>IF($Q39="","",VLOOKUP($Q39,'Adopted vs YTD acct'!$A$5:$M$500,9,FALSE))</f>
        <v>STEPPING STONES</v>
      </c>
      <c r="I39" s="10">
        <f>IF($Q39="","",VLOOKUP($Q39,'Adopted vs YTD acct'!$A$5:$M$500,10,FALSE))</f>
        <v>77337</v>
      </c>
      <c r="J39" s="10">
        <f>IF($Q39="","",VLOOKUP($Q39,'Adopted vs YTD acct'!$A$5:$M$500,11,FALSE))</f>
        <v>40155.480000000003</v>
      </c>
      <c r="K39" s="10">
        <f t="shared" si="0"/>
        <v>37181.519999999997</v>
      </c>
      <c r="L39" s="6">
        <f t="shared" si="1"/>
        <v>0.51919999999999999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 t="str">
        <f>IF($Q40="","",VLOOKUP($Q40,'Adopted vs YTD acct'!$A$5:$M$500,3,FALSE))</f>
        <v>GENERAL FUND</v>
      </c>
      <c r="C40" t="str">
        <f>IF($Q40="","",VLOOKUP($Q40,'Adopted vs YTD acct'!$A$5:$M$500,4,FALSE))</f>
        <v>3110</v>
      </c>
      <c r="D40" t="str">
        <f>IF($Q40="","",VLOOKUP($Q40,'Adopted vs YTD acct'!$A$5:$M$500,5,FALSE))</f>
        <v>SHERIFF</v>
      </c>
      <c r="E40" t="str">
        <f>IF($Q40="","",VLOOKUP($Q40,'Adopted vs YTD acct'!$A$5:$M$500,6,FALSE))</f>
        <v>1000</v>
      </c>
      <c r="F40" t="str">
        <f>IF($Q40="","",VLOOKUP($Q40,'Adopted vs YTD acct'!$A$5:$M$500,7,FALSE))</f>
        <v>PERSONAL SERVICES</v>
      </c>
      <c r="G40" t="str">
        <f>IF($Q40="","",VLOOKUP($Q40,'Adopted vs YTD acct'!$A$5:$M$500,8,FALSE))</f>
        <v>1002</v>
      </c>
      <c r="H40" t="str">
        <f>IF($Q40="","",VLOOKUP($Q40,'Adopted vs YTD acct'!$A$5:$M$500,9,FALSE))</f>
        <v>CHIEF DEPUTY</v>
      </c>
      <c r="I40" s="10">
        <f>IF($Q40="","",VLOOKUP($Q40,'Adopted vs YTD acct'!$A$5:$M$500,10,FALSE))</f>
        <v>60160</v>
      </c>
      <c r="J40" s="10">
        <f>IF($Q40="","",VLOOKUP($Q40,'Adopted vs YTD acct'!$A$5:$M$500,11,FALSE))</f>
        <v>25046.19</v>
      </c>
      <c r="K40" s="10">
        <f t="shared" si="0"/>
        <v>35113.81</v>
      </c>
      <c r="L40" s="6">
        <f t="shared" si="1"/>
        <v>0.4163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 t="str">
        <f>IF($Q41="","",VLOOKUP($Q41,'Adopted vs YTD acct'!$A$5:$M$500,3,FALSE))</f>
        <v>GENERAL FUND</v>
      </c>
      <c r="C41" t="str">
        <f>IF($Q41="","",VLOOKUP($Q41,'Adopted vs YTD acct'!$A$5:$M$500,4,FALSE))</f>
        <v>4059</v>
      </c>
      <c r="D41" t="str">
        <f>IF($Q41="","",VLOOKUP($Q41,'Adopted vs YTD acct'!$A$5:$M$500,5,FALSE))</f>
        <v>EARLY INTERVENTION PROGRAM</v>
      </c>
      <c r="E41" t="str">
        <f>IF($Q41="","",VLOOKUP($Q41,'Adopted vs YTD acct'!$A$5:$M$500,6,FALSE))</f>
        <v>4000</v>
      </c>
      <c r="F41" t="str">
        <f>IF($Q41="","",VLOOKUP($Q41,'Adopted vs YTD acct'!$A$5:$M$500,7,FALSE))</f>
        <v>CONTRACTUAL EXPENSES</v>
      </c>
      <c r="G41" t="str">
        <f>IF($Q41="","",VLOOKUP($Q41,'Adopted vs YTD acct'!$A$5:$M$500,8,FALSE))</f>
        <v>4209</v>
      </c>
      <c r="H41" t="str">
        <f>IF($Q41="","",VLOOKUP($Q41,'Adopted vs YTD acct'!$A$5:$M$500,9,FALSE))</f>
        <v>E.I. SERVICES</v>
      </c>
      <c r="I41" s="10">
        <f>IF($Q41="","",VLOOKUP($Q41,'Adopted vs YTD acct'!$A$5:$M$500,10,FALSE))</f>
        <v>95000</v>
      </c>
      <c r="J41" s="10">
        <f>IF($Q41="","",VLOOKUP($Q41,'Adopted vs YTD acct'!$A$5:$M$500,11,FALSE))</f>
        <v>61316.49</v>
      </c>
      <c r="K41" s="10">
        <f t="shared" si="0"/>
        <v>33683.51</v>
      </c>
      <c r="L41" s="6">
        <f t="shared" si="1"/>
        <v>0.64539999999999997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 t="str">
        <f>IF($Q42="","",VLOOKUP($Q42,'Adopted vs YTD acct'!$A$5:$M$500,3,FALSE))</f>
        <v>GENERAL FUND</v>
      </c>
      <c r="C42" t="str">
        <f>IF($Q42="","",VLOOKUP($Q42,'Adopted vs YTD acct'!$A$5:$M$500,4,FALSE))</f>
        <v>4010</v>
      </c>
      <c r="D42" t="str">
        <f>IF($Q42="","",VLOOKUP($Q42,'Adopted vs YTD acct'!$A$5:$M$500,5,FALSE))</f>
        <v>PUBLIC HEALTH</v>
      </c>
      <c r="E42" t="str">
        <f>IF($Q42="","",VLOOKUP($Q42,'Adopted vs YTD acct'!$A$5:$M$500,6,FALSE))</f>
        <v>4000</v>
      </c>
      <c r="F42" t="str">
        <f>IF($Q42="","",VLOOKUP($Q42,'Adopted vs YTD acct'!$A$5:$M$500,7,FALSE))</f>
        <v>CONTRACTUAL EXPENSES</v>
      </c>
      <c r="G42" t="str">
        <f>IF($Q42="","",VLOOKUP($Q42,'Adopted vs YTD acct'!$A$5:$M$500,8,FALSE))</f>
        <v>4687</v>
      </c>
      <c r="H42" t="str">
        <f>IF($Q42="","",VLOOKUP($Q42,'Adopted vs YTD acct'!$A$5:$M$500,9,FALSE))</f>
        <v>BIOTERRISM CONTRACTS</v>
      </c>
      <c r="I42" s="10">
        <f>IF($Q42="","",VLOOKUP($Q42,'Adopted vs YTD acct'!$A$5:$M$500,10,FALSE))</f>
        <v>54435</v>
      </c>
      <c r="J42" s="10">
        <f>IF($Q42="","",VLOOKUP($Q42,'Adopted vs YTD acct'!$A$5:$M$500,11,FALSE))</f>
        <v>22198.959999999999</v>
      </c>
      <c r="K42" s="10">
        <f t="shared" si="0"/>
        <v>32236.04</v>
      </c>
      <c r="L42" s="6">
        <f t="shared" si="1"/>
        <v>0.4078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 t="str">
        <f>IF($Q43="","",VLOOKUP($Q43,'Adopted vs YTD acct'!$A$5:$M$500,3,FALSE))</f>
        <v>GENERAL FUND</v>
      </c>
      <c r="C43" t="str">
        <f>IF($Q43="","",VLOOKUP($Q43,'Adopted vs YTD acct'!$A$5:$M$500,4,FALSE))</f>
        <v>4010</v>
      </c>
      <c r="D43" t="str">
        <f>IF($Q43="","",VLOOKUP($Q43,'Adopted vs YTD acct'!$A$5:$M$500,5,FALSE))</f>
        <v>PUBLIC HEALTH</v>
      </c>
      <c r="E43" t="str">
        <f>IF($Q43="","",VLOOKUP($Q43,'Adopted vs YTD acct'!$A$5:$M$500,6,FALSE))</f>
        <v>4000</v>
      </c>
      <c r="F43" t="str">
        <f>IF($Q43="","",VLOOKUP($Q43,'Adopted vs YTD acct'!$A$5:$M$500,7,FALSE))</f>
        <v>CONTRACTUAL EXPENSES</v>
      </c>
      <c r="G43" t="str">
        <f>IF($Q43="","",VLOOKUP($Q43,'Adopted vs YTD acct'!$A$5:$M$500,8,FALSE))</f>
        <v>4678</v>
      </c>
      <c r="H43" t="str">
        <f>IF($Q43="","",VLOOKUP($Q43,'Adopted vs YTD acct'!$A$5:$M$500,9,FALSE))</f>
        <v>DRINKING WATER ENHANCEMENT</v>
      </c>
      <c r="I43" s="10">
        <f>IF($Q43="","",VLOOKUP($Q43,'Adopted vs YTD acct'!$A$5:$M$500,10,FALSE))</f>
        <v>45000</v>
      </c>
      <c r="J43" s="10">
        <f>IF($Q43="","",VLOOKUP($Q43,'Adopted vs YTD acct'!$A$5:$M$500,11,FALSE))</f>
        <v>13400</v>
      </c>
      <c r="K43" s="10">
        <f t="shared" si="0"/>
        <v>31600</v>
      </c>
      <c r="L43" s="6">
        <f t="shared" si="1"/>
        <v>0.29780000000000001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 t="str">
        <f>IF($Q44="","",VLOOKUP($Q44,'Adopted vs YTD acct'!$A$5:$M$500,3,FALSE))</f>
        <v>GENERAL FUND</v>
      </c>
      <c r="C44" t="str">
        <f>IF($Q44="","",VLOOKUP($Q44,'Adopted vs YTD acct'!$A$5:$M$500,4,FALSE))</f>
        <v>1170</v>
      </c>
      <c r="D44" t="str">
        <f>IF($Q44="","",VLOOKUP($Q44,'Adopted vs YTD acct'!$A$5:$M$500,5,FALSE))</f>
        <v>LEGAL DEFENSE OF INDIGENTS</v>
      </c>
      <c r="E44" t="str">
        <f>IF($Q44="","",VLOOKUP($Q44,'Adopted vs YTD acct'!$A$5:$M$500,6,FALSE))</f>
        <v>4000</v>
      </c>
      <c r="F44" t="str">
        <f>IF($Q44="","",VLOOKUP($Q44,'Adopted vs YTD acct'!$A$5:$M$500,7,FALSE))</f>
        <v>CONTRACTUAL EXPENSES</v>
      </c>
      <c r="G44" t="str">
        <f>IF($Q44="","",VLOOKUP($Q44,'Adopted vs YTD acct'!$A$5:$M$500,8,FALSE))</f>
        <v>4221</v>
      </c>
      <c r="H44" t="str">
        <f>IF($Q44="","",VLOOKUP($Q44,'Adopted vs YTD acct'!$A$5:$M$500,9,FALSE))</f>
        <v>ASSIGNED COUNSEL</v>
      </c>
      <c r="I44" s="10">
        <f>IF($Q44="","",VLOOKUP($Q44,'Adopted vs YTD acct'!$A$5:$M$500,10,FALSE))</f>
        <v>450000</v>
      </c>
      <c r="J44" s="10">
        <f>IF($Q44="","",VLOOKUP($Q44,'Adopted vs YTD acct'!$A$5:$M$500,11,FALSE))</f>
        <v>419261.17</v>
      </c>
      <c r="K44" s="10">
        <f t="shared" si="0"/>
        <v>30738.830000000016</v>
      </c>
      <c r="L44" s="6">
        <f t="shared" si="1"/>
        <v>0.93169999999999997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 t="str">
        <f>IF($Q45="","",VLOOKUP($Q45,'Adopted vs YTD acct'!$A$5:$M$500,3,FALSE))</f>
        <v>GENERAL FUND</v>
      </c>
      <c r="C45" t="str">
        <f>IF($Q45="","",VLOOKUP($Q45,'Adopted vs YTD acct'!$A$5:$M$500,4,FALSE))</f>
        <v>6010</v>
      </c>
      <c r="D45" t="str">
        <f>IF($Q45="","",VLOOKUP($Q45,'Adopted vs YTD acct'!$A$5:$M$500,5,FALSE))</f>
        <v>SOCIAL SERVICES ADMIN</v>
      </c>
      <c r="E45" t="str">
        <f>IF($Q45="","",VLOOKUP($Q45,'Adopted vs YTD acct'!$A$5:$M$500,6,FALSE))</f>
        <v>1000</v>
      </c>
      <c r="F45" t="str">
        <f>IF($Q45="","",VLOOKUP($Q45,'Adopted vs YTD acct'!$A$5:$M$500,7,FALSE))</f>
        <v>PERSONAL SERVICES</v>
      </c>
      <c r="G45" t="str">
        <f>IF($Q45="","",VLOOKUP($Q45,'Adopted vs YTD acct'!$A$5:$M$500,8,FALSE))</f>
        <v>1317</v>
      </c>
      <c r="H45" t="str">
        <f>IF($Q45="","",VLOOKUP($Q45,'Adopted vs YTD acct'!$A$5:$M$500,9,FALSE))</f>
        <v>DEPUTY COMMISSIONER</v>
      </c>
      <c r="I45" s="10">
        <f>IF($Q45="","",VLOOKUP($Q45,'Adopted vs YTD acct'!$A$5:$M$500,10,FALSE))</f>
        <v>68003</v>
      </c>
      <c r="J45" s="10">
        <f>IF($Q45="","",VLOOKUP($Q45,'Adopted vs YTD acct'!$A$5:$M$500,11,FALSE))</f>
        <v>38561.089999999997</v>
      </c>
      <c r="K45" s="10">
        <f t="shared" si="0"/>
        <v>29441.910000000003</v>
      </c>
      <c r="L45" s="6">
        <f t="shared" si="1"/>
        <v>0.56699999999999995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 t="str">
        <f>IF($Q46="","",VLOOKUP($Q46,'Adopted vs YTD acct'!$A$5:$M$500,3,FALSE))</f>
        <v>GENERAL FUND</v>
      </c>
      <c r="C46" t="str">
        <f>IF($Q46="","",VLOOKUP($Q46,'Adopted vs YTD acct'!$A$5:$M$500,4,FALSE))</f>
        <v>4310</v>
      </c>
      <c r="D46" t="str">
        <f>IF($Q46="","",VLOOKUP($Q46,'Adopted vs YTD acct'!$A$5:$M$500,5,FALSE))</f>
        <v>MENTAL HEALTH</v>
      </c>
      <c r="E46" t="str">
        <f>IF($Q46="","",VLOOKUP($Q46,'Adopted vs YTD acct'!$A$5:$M$500,6,FALSE))</f>
        <v>4000</v>
      </c>
      <c r="F46" t="str">
        <f>IF($Q46="","",VLOOKUP($Q46,'Adopted vs YTD acct'!$A$5:$M$500,7,FALSE))</f>
        <v>CONTRACTUAL EXPENSES</v>
      </c>
      <c r="G46" t="str">
        <f>IF($Q46="","",VLOOKUP($Q46,'Adopted vs YTD acct'!$A$5:$M$500,8,FALSE))</f>
        <v>4627</v>
      </c>
      <c r="H46" t="str">
        <f>IF($Q46="","",VLOOKUP($Q46,'Adopted vs YTD acct'!$A$5:$M$500,9,FALSE))</f>
        <v>PSYCHIATRIC CONSULTANT</v>
      </c>
      <c r="I46" s="10">
        <f>IF($Q46="","",VLOOKUP($Q46,'Adopted vs YTD acct'!$A$5:$M$500,10,FALSE))</f>
        <v>205000</v>
      </c>
      <c r="J46" s="10">
        <f>IF($Q46="","",VLOOKUP($Q46,'Adopted vs YTD acct'!$A$5:$M$500,11,FALSE))</f>
        <v>176307.5</v>
      </c>
      <c r="K46" s="10">
        <f t="shared" si="0"/>
        <v>28692.5</v>
      </c>
      <c r="L46" s="6">
        <f t="shared" si="1"/>
        <v>0.86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 t="str">
        <f>IF($Q47="","",VLOOKUP($Q47,'Adopted vs YTD acct'!$A$5:$M$500,3,FALSE))</f>
        <v>GENERAL FUND</v>
      </c>
      <c r="C47" t="str">
        <f>IF($Q47="","",VLOOKUP($Q47,'Adopted vs YTD acct'!$A$5:$M$500,4,FALSE))</f>
        <v>1325</v>
      </c>
      <c r="D47" t="str">
        <f>IF($Q47="","",VLOOKUP($Q47,'Adopted vs YTD acct'!$A$5:$M$500,5,FALSE))</f>
        <v>TREASURER</v>
      </c>
      <c r="E47" t="str">
        <f>IF($Q47="","",VLOOKUP($Q47,'Adopted vs YTD acct'!$A$5:$M$500,6,FALSE))</f>
        <v>1000</v>
      </c>
      <c r="F47" t="str">
        <f>IF($Q47="","",VLOOKUP($Q47,'Adopted vs YTD acct'!$A$5:$M$500,7,FALSE))</f>
        <v>PERSONAL SERVICES</v>
      </c>
      <c r="G47" t="str">
        <f>IF($Q47="","",VLOOKUP($Q47,'Adopted vs YTD acct'!$A$5:$M$500,8,FALSE))</f>
        <v>1009</v>
      </c>
      <c r="H47" t="str">
        <f>IF($Q47="","",VLOOKUP($Q47,'Adopted vs YTD acct'!$A$5:$M$500,9,FALSE))</f>
        <v>JR TAX COORDINATOR    G12</v>
      </c>
      <c r="I47" s="10">
        <f>IF($Q47="","",VLOOKUP($Q47,'Adopted vs YTD acct'!$A$5:$M$500,10,FALSE))</f>
        <v>45083</v>
      </c>
      <c r="J47" s="10">
        <f>IF($Q47="","",VLOOKUP($Q47,'Adopted vs YTD acct'!$A$5:$M$500,11,FALSE))</f>
        <v>18655.05</v>
      </c>
      <c r="K47" s="10">
        <f t="shared" si="0"/>
        <v>26427.95</v>
      </c>
      <c r="L47" s="6">
        <f t="shared" si="1"/>
        <v>0.4138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 t="str">
        <f>IF($Q48="","",VLOOKUP($Q48,'Adopted vs YTD acct'!$A$5:$M$500,3,FALSE))</f>
        <v>GENERAL FUND</v>
      </c>
      <c r="C48" t="str">
        <f>IF($Q48="","",VLOOKUP($Q48,'Adopted vs YTD acct'!$A$5:$M$500,4,FALSE))</f>
        <v>3140</v>
      </c>
      <c r="D48" t="str">
        <f>IF($Q48="","",VLOOKUP($Q48,'Adopted vs YTD acct'!$A$5:$M$500,5,FALSE))</f>
        <v>PROBATION</v>
      </c>
      <c r="E48" t="str">
        <f>IF($Q48="","",VLOOKUP($Q48,'Adopted vs YTD acct'!$A$5:$M$500,6,FALSE))</f>
        <v>1000</v>
      </c>
      <c r="F48" t="str">
        <f>IF($Q48="","",VLOOKUP($Q48,'Adopted vs YTD acct'!$A$5:$M$500,7,FALSE))</f>
        <v>PERSONAL SERVICES</v>
      </c>
      <c r="G48" t="str">
        <f>IF($Q48="","",VLOOKUP($Q48,'Adopted vs YTD acct'!$A$5:$M$500,8,FALSE))</f>
        <v>1016</v>
      </c>
      <c r="H48" t="str">
        <f>IF($Q48="","",VLOOKUP($Q48,'Adopted vs YTD acct'!$A$5:$M$500,9,FALSE))</f>
        <v>SR. MH ADVOC CARE MGR  G17</v>
      </c>
      <c r="I48" s="10">
        <f>IF($Q48="","",VLOOKUP($Q48,'Adopted vs YTD acct'!$A$5:$M$500,10,FALSE))</f>
        <v>42388</v>
      </c>
      <c r="J48" s="10">
        <f>IF($Q48="","",VLOOKUP($Q48,'Adopted vs YTD acct'!$A$5:$M$500,11,FALSE))</f>
        <v>16122.74</v>
      </c>
      <c r="K48" s="10">
        <f t="shared" si="0"/>
        <v>26265.260000000002</v>
      </c>
      <c r="L48" s="6">
        <f t="shared" si="1"/>
        <v>0.38040000000000002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 t="str">
        <f>IF($Q49="","",VLOOKUP($Q49,'Adopted vs YTD acct'!$A$5:$M$500,3,FALSE))</f>
        <v>GENERAL FUND</v>
      </c>
      <c r="C49" t="str">
        <f>IF($Q49="","",VLOOKUP($Q49,'Adopted vs YTD acct'!$A$5:$M$500,4,FALSE))</f>
        <v>3110</v>
      </c>
      <c r="D49" t="str">
        <f>IF($Q49="","",VLOOKUP($Q49,'Adopted vs YTD acct'!$A$5:$M$500,5,FALSE))</f>
        <v>SHERIFF</v>
      </c>
      <c r="E49" t="str">
        <f>IF($Q49="","",VLOOKUP($Q49,'Adopted vs YTD acct'!$A$5:$M$500,6,FALSE))</f>
        <v>1000</v>
      </c>
      <c r="F49" t="str">
        <f>IF($Q49="","",VLOOKUP($Q49,'Adopted vs YTD acct'!$A$5:$M$500,7,FALSE))</f>
        <v>PERSONAL SERVICES</v>
      </c>
      <c r="G49" t="str">
        <f>IF($Q49="","",VLOOKUP($Q49,'Adopted vs YTD acct'!$A$5:$M$500,8,FALSE))</f>
        <v>1804</v>
      </c>
      <c r="H49" t="str">
        <f>IF($Q49="","",VLOOKUP($Q49,'Adopted vs YTD acct'!$A$5:$M$500,9,FALSE))</f>
        <v>DEPUTY SHERIFF PART TIME</v>
      </c>
      <c r="I49" s="10">
        <f>IF($Q49="","",VLOOKUP($Q49,'Adopted vs YTD acct'!$A$5:$M$500,10,FALSE))</f>
        <v>36000</v>
      </c>
      <c r="J49" s="10">
        <f>IF($Q49="","",VLOOKUP($Q49,'Adopted vs YTD acct'!$A$5:$M$500,11,FALSE))</f>
        <v>10186.91</v>
      </c>
      <c r="K49" s="10">
        <f t="shared" si="0"/>
        <v>25813.09</v>
      </c>
      <c r="L49" s="6">
        <f t="shared" si="1"/>
        <v>0.28299999999999997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 t="str">
        <f>IF($Q50="","",VLOOKUP($Q50,'Adopted vs YTD acct'!$A$5:$M$500,3,FALSE))</f>
        <v>GENERAL FUND</v>
      </c>
      <c r="C50" t="str">
        <f>IF($Q50="","",VLOOKUP($Q50,'Adopted vs YTD acct'!$A$5:$M$500,4,FALSE))</f>
        <v>4010</v>
      </c>
      <c r="D50" t="str">
        <f>IF($Q50="","",VLOOKUP($Q50,'Adopted vs YTD acct'!$A$5:$M$500,5,FALSE))</f>
        <v>PUBLIC HEALTH</v>
      </c>
      <c r="E50" t="str">
        <f>IF($Q50="","",VLOOKUP($Q50,'Adopted vs YTD acct'!$A$5:$M$500,6,FALSE))</f>
        <v>1000</v>
      </c>
      <c r="F50" t="str">
        <f>IF($Q50="","",VLOOKUP($Q50,'Adopted vs YTD acct'!$A$5:$M$500,7,FALSE))</f>
        <v>PERSONAL SERVICES</v>
      </c>
      <c r="G50" t="str">
        <f>IF($Q50="","",VLOOKUP($Q50,'Adopted vs YTD acct'!$A$5:$M$500,8,FALSE))</f>
        <v>1010</v>
      </c>
      <c r="H50" t="str">
        <f>IF($Q50="","",VLOOKUP($Q50,'Adopted vs YTD acct'!$A$5:$M$500,9,FALSE))</f>
        <v>BUSINESS MANAGER II G15</v>
      </c>
      <c r="I50" s="10">
        <f>IF($Q50="","",VLOOKUP($Q50,'Adopted vs YTD acct'!$A$5:$M$500,10,FALSE))</f>
        <v>47751</v>
      </c>
      <c r="J50" s="10">
        <f>IF($Q50="","",VLOOKUP($Q50,'Adopted vs YTD acct'!$A$5:$M$500,11,FALSE))</f>
        <v>21954.48</v>
      </c>
      <c r="K50" s="10">
        <f t="shared" si="0"/>
        <v>25796.52</v>
      </c>
      <c r="L50" s="6">
        <f t="shared" si="1"/>
        <v>0.45979999999999999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 t="str">
        <f>IF($Q51="","",VLOOKUP($Q51,'Adopted vs YTD acct'!$A$5:$M$500,3,FALSE))</f>
        <v>GENERAL FUND</v>
      </c>
      <c r="C51" t="str">
        <f>IF($Q51="","",VLOOKUP($Q51,'Adopted vs YTD acct'!$A$5:$M$500,4,FALSE))</f>
        <v>4010</v>
      </c>
      <c r="D51" t="str">
        <f>IF($Q51="","",VLOOKUP($Q51,'Adopted vs YTD acct'!$A$5:$M$500,5,FALSE))</f>
        <v>PUBLIC HEALTH</v>
      </c>
      <c r="E51" t="str">
        <f>IF($Q51="","",VLOOKUP($Q51,'Adopted vs YTD acct'!$A$5:$M$500,6,FALSE))</f>
        <v>1000</v>
      </c>
      <c r="F51" t="str">
        <f>IF($Q51="","",VLOOKUP($Q51,'Adopted vs YTD acct'!$A$5:$M$500,7,FALSE))</f>
        <v>PERSONAL SERVICES</v>
      </c>
      <c r="G51" t="str">
        <f>IF($Q51="","",VLOOKUP($Q51,'Adopted vs YTD acct'!$A$5:$M$500,8,FALSE))</f>
        <v>1806</v>
      </c>
      <c r="H51" t="str">
        <f>IF($Q51="","",VLOOKUP($Q51,'Adopted vs YTD acct'!$A$5:$M$500,9,FALSE))</f>
        <v>SPEECH-LANG PATH.-CCC PT G19</v>
      </c>
      <c r="I51" s="10">
        <f>IF($Q51="","",VLOOKUP($Q51,'Adopted vs YTD acct'!$A$5:$M$500,10,FALSE))</f>
        <v>25945</v>
      </c>
      <c r="J51" s="10">
        <f>IF($Q51="","",VLOOKUP($Q51,'Adopted vs YTD acct'!$A$5:$M$500,11,FALSE))</f>
        <v>782</v>
      </c>
      <c r="K51" s="10">
        <f t="shared" si="0"/>
        <v>25163</v>
      </c>
      <c r="L51" s="6">
        <f t="shared" si="1"/>
        <v>3.0099999999999998E-2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 t="str">
        <f>IF($Q52="","",VLOOKUP($Q52,'Adopted vs YTD acct'!$A$5:$M$500,3,FALSE))</f>
        <v>GENERAL FUND</v>
      </c>
      <c r="C52" t="str">
        <f>IF($Q52="","",VLOOKUP($Q52,'Adopted vs YTD acct'!$A$5:$M$500,4,FALSE))</f>
        <v>3140</v>
      </c>
      <c r="D52" t="str">
        <f>IF($Q52="","",VLOOKUP($Q52,'Adopted vs YTD acct'!$A$5:$M$500,5,FALSE))</f>
        <v>PROBATION</v>
      </c>
      <c r="E52" t="str">
        <f>IF($Q52="","",VLOOKUP($Q52,'Adopted vs YTD acct'!$A$5:$M$500,6,FALSE))</f>
        <v>1000</v>
      </c>
      <c r="F52" t="str">
        <f>IF($Q52="","",VLOOKUP($Q52,'Adopted vs YTD acct'!$A$5:$M$500,7,FALSE))</f>
        <v>PERSONAL SERVICES</v>
      </c>
      <c r="G52" t="str">
        <f>IF($Q52="","",VLOOKUP($Q52,'Adopted vs YTD acct'!$A$5:$M$500,8,FALSE))</f>
        <v>1006</v>
      </c>
      <c r="H52" t="str">
        <f>IF($Q52="","",VLOOKUP($Q52,'Adopted vs YTD acct'!$A$5:$M$500,9,FALSE))</f>
        <v>PROBATION OFFICER     G16</v>
      </c>
      <c r="I52" s="10">
        <f>IF($Q52="","",VLOOKUP($Q52,'Adopted vs YTD acct'!$A$5:$M$500,10,FALSE))</f>
        <v>56392</v>
      </c>
      <c r="J52" s="10">
        <f>IF($Q52="","",VLOOKUP($Q52,'Adopted vs YTD acct'!$A$5:$M$500,11,FALSE))</f>
        <v>31328.99</v>
      </c>
      <c r="K52" s="10">
        <f t="shared" si="0"/>
        <v>25063.01</v>
      </c>
      <c r="L52" s="6">
        <f t="shared" si="1"/>
        <v>0.55559999999999998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 t="str">
        <f>IF($Q53="","",VLOOKUP($Q53,'Adopted vs YTD acct'!$A$5:$M$500,3,FALSE))</f>
        <v>GENERAL FUND</v>
      </c>
      <c r="C53" t="str">
        <f>IF($Q53="","",VLOOKUP($Q53,'Adopted vs YTD acct'!$A$5:$M$500,4,FALSE))</f>
        <v>3020</v>
      </c>
      <c r="D53" t="str">
        <f>IF($Q53="","",VLOOKUP($Q53,'Adopted vs YTD acct'!$A$5:$M$500,5,FALSE))</f>
        <v>COMMUNICATION SYSTEM</v>
      </c>
      <c r="E53" t="str">
        <f>IF($Q53="","",VLOOKUP($Q53,'Adopted vs YTD acct'!$A$5:$M$500,6,FALSE))</f>
        <v>1000</v>
      </c>
      <c r="F53" t="str">
        <f>IF($Q53="","",VLOOKUP($Q53,'Adopted vs YTD acct'!$A$5:$M$500,7,FALSE))</f>
        <v>PERSONAL SERVICES</v>
      </c>
      <c r="G53" t="str">
        <f>IF($Q53="","",VLOOKUP($Q53,'Adopted vs YTD acct'!$A$5:$M$500,8,FALSE))</f>
        <v>1011</v>
      </c>
      <c r="H53" t="str">
        <f>IF($Q53="","",VLOOKUP($Q53,'Adopted vs YTD acct'!$A$5:$M$500,9,FALSE))</f>
        <v>EMERGENCY SERV. DISPATCHER</v>
      </c>
      <c r="I53" s="10">
        <f>IF($Q53="","",VLOOKUP($Q53,'Adopted vs YTD acct'!$A$5:$M$500,10,FALSE))</f>
        <v>32015</v>
      </c>
      <c r="J53" s="10">
        <f>IF($Q53="","",VLOOKUP($Q53,'Adopted vs YTD acct'!$A$5:$M$500,11,FALSE))</f>
        <v>7306.11</v>
      </c>
      <c r="K53" s="10">
        <f t="shared" si="0"/>
        <v>24708.89</v>
      </c>
      <c r="L53" s="6">
        <f t="shared" si="1"/>
        <v>0.22819999999999999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 t="str">
        <f>IF($Q54="","",VLOOKUP($Q54,'Adopted vs YTD acct'!$A$5:$M$500,3,FALSE))</f>
        <v>GENERAL FUND</v>
      </c>
      <c r="C54" t="str">
        <f>IF($Q54="","",VLOOKUP($Q54,'Adopted vs YTD acct'!$A$5:$M$500,4,FALSE))</f>
        <v>6010</v>
      </c>
      <c r="D54" t="str">
        <f>IF($Q54="","",VLOOKUP($Q54,'Adopted vs YTD acct'!$A$5:$M$500,5,FALSE))</f>
        <v>SOCIAL SERVICES ADMIN</v>
      </c>
      <c r="E54" t="str">
        <f>IF($Q54="","",VLOOKUP($Q54,'Adopted vs YTD acct'!$A$5:$M$500,6,FALSE))</f>
        <v>1000</v>
      </c>
      <c r="F54" t="str">
        <f>IF($Q54="","",VLOOKUP($Q54,'Adopted vs YTD acct'!$A$5:$M$500,7,FALSE))</f>
        <v>PERSONAL SERVICES</v>
      </c>
      <c r="G54" t="str">
        <f>IF($Q54="","",VLOOKUP($Q54,'Adopted vs YTD acct'!$A$5:$M$500,8,FALSE))</f>
        <v>1356</v>
      </c>
      <c r="H54" t="str">
        <f>IF($Q54="","",VLOOKUP($Q54,'Adopted vs YTD acct'!$A$5:$M$500,9,FALSE))</f>
        <v>OFFICE/KEYBOARD WORKER G05</v>
      </c>
      <c r="I54" s="10">
        <f>IF($Q54="","",VLOOKUP($Q54,'Adopted vs YTD acct'!$A$5:$M$500,10,FALSE))</f>
        <v>27117</v>
      </c>
      <c r="J54" s="10">
        <f>IF($Q54="","",VLOOKUP($Q54,'Adopted vs YTD acct'!$A$5:$M$500,11,FALSE))</f>
        <v>3615.62</v>
      </c>
      <c r="K54" s="10">
        <f t="shared" si="0"/>
        <v>23501.38</v>
      </c>
      <c r="L54" s="6">
        <f t="shared" si="1"/>
        <v>0.1333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 t="str">
        <f>IF($Q55="","",VLOOKUP($Q55,'Adopted vs YTD acct'!$A$5:$M$500,3,FALSE))</f>
        <v>GENERAL FUND</v>
      </c>
      <c r="C55" t="str">
        <f>IF($Q55="","",VLOOKUP($Q55,'Adopted vs YTD acct'!$A$5:$M$500,4,FALSE))</f>
        <v>4310</v>
      </c>
      <c r="D55" t="str">
        <f>IF($Q55="","",VLOOKUP($Q55,'Adopted vs YTD acct'!$A$5:$M$500,5,FALSE))</f>
        <v>MENTAL HEALTH</v>
      </c>
      <c r="E55" t="str">
        <f>IF($Q55="","",VLOOKUP($Q55,'Adopted vs YTD acct'!$A$5:$M$500,6,FALSE))</f>
        <v>4000</v>
      </c>
      <c r="F55" t="str">
        <f>IF($Q55="","",VLOOKUP($Q55,'Adopted vs YTD acct'!$A$5:$M$500,7,FALSE))</f>
        <v>CONTRACTUAL EXPENSES</v>
      </c>
      <c r="G55" t="str">
        <f>IF($Q55="","",VLOOKUP($Q55,'Adopted vs YTD acct'!$A$5:$M$500,8,FALSE))</f>
        <v>4625</v>
      </c>
      <c r="H55" t="str">
        <f>IF($Q55="","",VLOOKUP($Q55,'Adopted vs YTD acct'!$A$5:$M$500,9,FALSE))</f>
        <v>CLINICIAN CONTRACT</v>
      </c>
      <c r="I55" s="10">
        <f>IF($Q55="","",VLOOKUP($Q55,'Adopted vs YTD acct'!$A$5:$M$500,10,FALSE))</f>
        <v>28000</v>
      </c>
      <c r="J55" s="10">
        <f>IF($Q55="","",VLOOKUP($Q55,'Adopted vs YTD acct'!$A$5:$M$500,11,FALSE))</f>
        <v>6540</v>
      </c>
      <c r="K55" s="10">
        <f t="shared" si="0"/>
        <v>21460</v>
      </c>
      <c r="L55" s="6">
        <f t="shared" si="1"/>
        <v>0.2336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 t="str">
        <f>IF($Q56="","",VLOOKUP($Q56,'Adopted vs YTD acct'!$A$5:$M$500,3,FALSE))</f>
        <v>GENERAL FUND</v>
      </c>
      <c r="C56" t="str">
        <f>IF($Q56="","",VLOOKUP($Q56,'Adopted vs YTD acct'!$A$5:$M$500,4,FALSE))</f>
        <v>6010</v>
      </c>
      <c r="D56" t="str">
        <f>IF($Q56="","",VLOOKUP($Q56,'Adopted vs YTD acct'!$A$5:$M$500,5,FALSE))</f>
        <v>SOCIAL SERVICES ADMIN</v>
      </c>
      <c r="E56" t="str">
        <f>IF($Q56="","",VLOOKUP($Q56,'Adopted vs YTD acct'!$A$5:$M$500,6,FALSE))</f>
        <v>1000</v>
      </c>
      <c r="F56" t="str">
        <f>IF($Q56="","",VLOOKUP($Q56,'Adopted vs YTD acct'!$A$5:$M$500,7,FALSE))</f>
        <v>PERSONAL SERVICES</v>
      </c>
      <c r="G56" t="str">
        <f>IF($Q56="","",VLOOKUP($Q56,'Adopted vs YTD acct'!$A$5:$M$500,8,FALSE))</f>
        <v>1304</v>
      </c>
      <c r="H56" t="str">
        <f>IF($Q56="","",VLOOKUP($Q56,'Adopted vs YTD acct'!$A$5:$M$500,9,FALSE))</f>
        <v>CASEWORKER            G15</v>
      </c>
      <c r="I56" s="10">
        <f>IF($Q56="","",VLOOKUP($Q56,'Adopted vs YTD acct'!$A$5:$M$500,10,FALSE))</f>
        <v>53178</v>
      </c>
      <c r="J56" s="10">
        <f>IF($Q56="","",VLOOKUP($Q56,'Adopted vs YTD acct'!$A$5:$M$500,11,FALSE))</f>
        <v>32320.49</v>
      </c>
      <c r="K56" s="10">
        <f t="shared" si="0"/>
        <v>20857.509999999998</v>
      </c>
      <c r="L56" s="6">
        <f t="shared" si="1"/>
        <v>0.60780000000000001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 t="str">
        <f>IF($Q57="","",VLOOKUP($Q57,'Adopted vs YTD acct'!$A$5:$M$500,3,FALSE))</f>
        <v>GENERAL FUND</v>
      </c>
      <c r="C57" t="str">
        <f>IF($Q57="","",VLOOKUP($Q57,'Adopted vs YTD acct'!$A$5:$M$500,4,FALSE))</f>
        <v>6420</v>
      </c>
      <c r="D57" t="str">
        <f>IF($Q57="","",VLOOKUP($Q57,'Adopted vs YTD acct'!$A$5:$M$500,5,FALSE))</f>
        <v>ECONOMIC DEVELOPMENT</v>
      </c>
      <c r="E57" t="str">
        <f>IF($Q57="","",VLOOKUP($Q57,'Adopted vs YTD acct'!$A$5:$M$500,6,FALSE))</f>
        <v>4000</v>
      </c>
      <c r="F57" t="str">
        <f>IF($Q57="","",VLOOKUP($Q57,'Adopted vs YTD acct'!$A$5:$M$500,7,FALSE))</f>
        <v>CONTRACTUAL EXPENSES</v>
      </c>
      <c r="G57" t="str">
        <f>IF($Q57="","",VLOOKUP($Q57,'Adopted vs YTD acct'!$A$5:$M$500,8,FALSE))</f>
        <v>4259</v>
      </c>
      <c r="H57" t="str">
        <f>IF($Q57="","",VLOOKUP($Q57,'Adopted vs YTD acct'!$A$5:$M$500,9,FALSE))</f>
        <v>GRANT CONSULTANT</v>
      </c>
      <c r="I57" s="10">
        <f>IF($Q57="","",VLOOKUP($Q57,'Adopted vs YTD acct'!$A$5:$M$500,10,FALSE))</f>
        <v>30000</v>
      </c>
      <c r="J57" s="10">
        <f>IF($Q57="","",VLOOKUP($Q57,'Adopted vs YTD acct'!$A$5:$M$500,11,FALSE))</f>
        <v>10000</v>
      </c>
      <c r="K57" s="10">
        <f t="shared" si="0"/>
        <v>20000</v>
      </c>
      <c r="L57" s="6">
        <f t="shared" si="1"/>
        <v>0.33329999999999999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 t="str">
        <f>IF($Q58="","",VLOOKUP($Q58,'Adopted vs YTD acct'!$A$5:$M$500,3,FALSE))</f>
        <v>GENERAL FUND</v>
      </c>
      <c r="C58" t="str">
        <f>IF($Q58="","",VLOOKUP($Q58,'Adopted vs YTD acct'!$A$5:$M$500,4,FALSE))</f>
        <v>1490</v>
      </c>
      <c r="D58" t="str">
        <f>IF($Q58="","",VLOOKUP($Q58,'Adopted vs YTD acct'!$A$5:$M$500,5,FALSE))</f>
        <v>PUBLIC WORKS</v>
      </c>
      <c r="E58" t="str">
        <f>IF($Q58="","",VLOOKUP($Q58,'Adopted vs YTD acct'!$A$5:$M$500,6,FALSE))</f>
        <v>1000</v>
      </c>
      <c r="F58" t="str">
        <f>IF($Q58="","",VLOOKUP($Q58,'Adopted vs YTD acct'!$A$5:$M$500,7,FALSE))</f>
        <v>PERSONAL SERVICES</v>
      </c>
      <c r="G58" t="str">
        <f>IF($Q58="","",VLOOKUP($Q58,'Adopted vs YTD acct'!$A$5:$M$500,8,FALSE))</f>
        <v>1002</v>
      </c>
      <c r="H58" t="str">
        <f>IF($Q58="","",VLOOKUP($Q58,'Adopted vs YTD acct'!$A$5:$M$500,9,FALSE))</f>
        <v>DEP COMMISSIONER OPERATIONS</v>
      </c>
      <c r="I58" s="10">
        <f>IF($Q58="","",VLOOKUP($Q58,'Adopted vs YTD acct'!$A$5:$M$500,10,FALSE))</f>
        <v>19890</v>
      </c>
      <c r="J58" s="10">
        <f>IF($Q58="","",VLOOKUP($Q58,'Adopted vs YTD acct'!$A$5:$M$500,11,FALSE))</f>
        <v>0</v>
      </c>
      <c r="K58" s="10">
        <f t="shared" si="0"/>
        <v>19890</v>
      </c>
      <c r="L58" s="6">
        <f t="shared" si="1"/>
        <v>0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 t="str">
        <f>IF($Q59="","",VLOOKUP($Q59,'Adopted vs YTD acct'!$A$5:$M$500,3,FALSE))</f>
        <v>GENERAL FUND</v>
      </c>
      <c r="C59" t="str">
        <f>IF($Q59="","",VLOOKUP($Q59,'Adopted vs YTD acct'!$A$5:$M$500,4,FALSE))</f>
        <v>3630</v>
      </c>
      <c r="D59" t="str">
        <f>IF($Q59="","",VLOOKUP($Q59,'Adopted vs YTD acct'!$A$5:$M$500,5,FALSE))</f>
        <v>EMERGENCY SVCS-MEDICAL RESP.</v>
      </c>
      <c r="E59" t="str">
        <f>IF($Q59="","",VLOOKUP($Q59,'Adopted vs YTD acct'!$A$5:$M$500,6,FALSE))</f>
        <v>1000</v>
      </c>
      <c r="F59" t="str">
        <f>IF($Q59="","",VLOOKUP($Q59,'Adopted vs YTD acct'!$A$5:$M$500,7,FALSE))</f>
        <v>PERSONAL SERVICES</v>
      </c>
      <c r="G59" t="str">
        <f>IF($Q59="","",VLOOKUP($Q59,'Adopted vs YTD acct'!$A$5:$M$500,8,FALSE))</f>
        <v>1801</v>
      </c>
      <c r="H59" t="str">
        <f>IF($Q59="","",VLOOKUP($Q59,'Adopted vs YTD acct'!$A$5:$M$500,9,FALSE))</f>
        <v>PARAMEDIC P/T G12</v>
      </c>
      <c r="I59" s="10">
        <f>IF($Q59="","",VLOOKUP($Q59,'Adopted vs YTD acct'!$A$5:$M$500,10,FALSE))</f>
        <v>54000</v>
      </c>
      <c r="J59" s="10">
        <f>IF($Q59="","",VLOOKUP($Q59,'Adopted vs YTD acct'!$A$5:$M$500,11,FALSE))</f>
        <v>34346.18</v>
      </c>
      <c r="K59" s="10">
        <f t="shared" si="0"/>
        <v>19653.82</v>
      </c>
      <c r="L59" s="6">
        <f t="shared" si="1"/>
        <v>0.63600000000000001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 t="str">
        <f>IF($Q60="","",VLOOKUP($Q60,'Adopted vs YTD acct'!$A$5:$M$500,3,FALSE))</f>
        <v>GENERAL FUND</v>
      </c>
      <c r="C60" t="str">
        <f>IF($Q60="","",VLOOKUP($Q60,'Adopted vs YTD acct'!$A$5:$M$500,4,FALSE))</f>
        <v>6010</v>
      </c>
      <c r="D60" t="str">
        <f>IF($Q60="","",VLOOKUP($Q60,'Adopted vs YTD acct'!$A$5:$M$500,5,FALSE))</f>
        <v>SOCIAL SERVICES ADMIN</v>
      </c>
      <c r="E60" t="str">
        <f>IF($Q60="","",VLOOKUP($Q60,'Adopted vs YTD acct'!$A$5:$M$500,6,FALSE))</f>
        <v>1000</v>
      </c>
      <c r="F60" t="str">
        <f>IF($Q60="","",VLOOKUP($Q60,'Adopted vs YTD acct'!$A$5:$M$500,7,FALSE))</f>
        <v>PERSONAL SERVICES</v>
      </c>
      <c r="G60" t="str">
        <f>IF($Q60="","",VLOOKUP($Q60,'Adopted vs YTD acct'!$A$5:$M$500,8,FALSE))</f>
        <v>1362</v>
      </c>
      <c r="H60" t="str">
        <f>IF($Q60="","",VLOOKUP($Q60,'Adopted vs YTD acct'!$A$5:$M$500,9,FALSE))</f>
        <v>ACCOUNT CLERK TYPIST  G07</v>
      </c>
      <c r="I60" s="10">
        <f>IF($Q60="","",VLOOKUP($Q60,'Adopted vs YTD acct'!$A$5:$M$500,10,FALSE))</f>
        <v>28771</v>
      </c>
      <c r="J60" s="10">
        <f>IF($Q60="","",VLOOKUP($Q60,'Adopted vs YTD acct'!$A$5:$M$500,11,FALSE))</f>
        <v>9369.89</v>
      </c>
      <c r="K60" s="10">
        <f t="shared" si="0"/>
        <v>19401.11</v>
      </c>
      <c r="L60" s="6">
        <f t="shared" si="1"/>
        <v>0.32569999999999999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 t="str">
        <f>IF($Q61="","",VLOOKUP($Q61,'Adopted vs YTD acct'!$A$5:$M$500,3,FALSE))</f>
        <v>GENERAL FUND</v>
      </c>
      <c r="C61" t="str">
        <f>IF($Q61="","",VLOOKUP($Q61,'Adopted vs YTD acct'!$A$5:$M$500,4,FALSE))</f>
        <v>1420</v>
      </c>
      <c r="D61" t="str">
        <f>IF($Q61="","",VLOOKUP($Q61,'Adopted vs YTD acct'!$A$5:$M$500,5,FALSE))</f>
        <v>COUNTY ATTORNEY</v>
      </c>
      <c r="E61" t="str">
        <f>IF($Q61="","",VLOOKUP($Q61,'Adopted vs YTD acct'!$A$5:$M$500,6,FALSE))</f>
        <v>4000</v>
      </c>
      <c r="F61" t="str">
        <f>IF($Q61="","",VLOOKUP($Q61,'Adopted vs YTD acct'!$A$5:$M$500,7,FALSE))</f>
        <v>CONTRACTUAL EXPENSES</v>
      </c>
      <c r="G61" t="str">
        <f>IF($Q61="","",VLOOKUP($Q61,'Adopted vs YTD acct'!$A$5:$M$500,8,FALSE))</f>
        <v>4674</v>
      </c>
      <c r="H61" t="str">
        <f>IF($Q61="","",VLOOKUP($Q61,'Adopted vs YTD acct'!$A$5:$M$500,9,FALSE))</f>
        <v>LABOR ARBITRATION</v>
      </c>
      <c r="I61" s="10">
        <f>IF($Q61="","",VLOOKUP($Q61,'Adopted vs YTD acct'!$A$5:$M$500,10,FALSE))</f>
        <v>20000</v>
      </c>
      <c r="J61" s="10">
        <f>IF($Q61="","",VLOOKUP($Q61,'Adopted vs YTD acct'!$A$5:$M$500,11,FALSE))</f>
        <v>730.72</v>
      </c>
      <c r="K61" s="10">
        <f t="shared" si="0"/>
        <v>19269.28</v>
      </c>
      <c r="L61" s="6">
        <f t="shared" si="1"/>
        <v>3.6499999999999998E-2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 t="str">
        <f>IF($Q62="","",VLOOKUP($Q62,'Adopted vs YTD acct'!$A$5:$M$500,3,FALSE))</f>
        <v>GENERAL FUND</v>
      </c>
      <c r="C62" t="str">
        <f>IF($Q62="","",VLOOKUP($Q62,'Adopted vs YTD acct'!$A$5:$M$500,4,FALSE))</f>
        <v>1620</v>
      </c>
      <c r="D62" t="str">
        <f>IF($Q62="","",VLOOKUP($Q62,'Adopted vs YTD acct'!$A$5:$M$500,5,FALSE))</f>
        <v>BUILDINGS &amp; GROUNDS</v>
      </c>
      <c r="E62" t="str">
        <f>IF($Q62="","",VLOOKUP($Q62,'Adopted vs YTD acct'!$A$5:$M$500,6,FALSE))</f>
        <v>4000</v>
      </c>
      <c r="F62" t="str">
        <f>IF($Q62="","",VLOOKUP($Q62,'Adopted vs YTD acct'!$A$5:$M$500,7,FALSE))</f>
        <v>CONTRACTUAL EXPENSES</v>
      </c>
      <c r="G62" t="str">
        <f>IF($Q62="","",VLOOKUP($Q62,'Adopted vs YTD acct'!$A$5:$M$500,8,FALSE))</f>
        <v>4786</v>
      </c>
      <c r="H62" t="str">
        <f>IF($Q62="","",VLOOKUP($Q62,'Adopted vs YTD acct'!$A$5:$M$500,9,FALSE))</f>
        <v>TEMPORARY OFFICES EXPENSES</v>
      </c>
      <c r="I62" s="10">
        <f>IF($Q62="","",VLOOKUP($Q62,'Adopted vs YTD acct'!$A$5:$M$500,10,FALSE))</f>
        <v>18000</v>
      </c>
      <c r="J62" s="10">
        <f>IF($Q62="","",VLOOKUP($Q62,'Adopted vs YTD acct'!$A$5:$M$500,11,FALSE))</f>
        <v>0</v>
      </c>
      <c r="K62" s="10">
        <f t="shared" si="0"/>
        <v>18000</v>
      </c>
      <c r="L62" s="6">
        <f t="shared" si="1"/>
        <v>0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 t="str">
        <f>IF($Q63="","",VLOOKUP($Q63,'Adopted vs YTD acct'!$A$5:$M$500,3,FALSE))</f>
        <v>GENERAL FUND</v>
      </c>
      <c r="C63" t="str">
        <f>IF($Q63="","",VLOOKUP($Q63,'Adopted vs YTD acct'!$A$5:$M$500,4,FALSE))</f>
        <v>1490</v>
      </c>
      <c r="D63" t="str">
        <f>IF($Q63="","",VLOOKUP($Q63,'Adopted vs YTD acct'!$A$5:$M$500,5,FALSE))</f>
        <v>PUBLIC WORKS</v>
      </c>
      <c r="E63" t="str">
        <f>IF($Q63="","",VLOOKUP($Q63,'Adopted vs YTD acct'!$A$5:$M$500,6,FALSE))</f>
        <v>1000</v>
      </c>
      <c r="F63" t="str">
        <f>IF($Q63="","",VLOOKUP($Q63,'Adopted vs YTD acct'!$A$5:$M$500,7,FALSE))</f>
        <v>PERSONAL SERVICES</v>
      </c>
      <c r="G63" t="str">
        <f>IF($Q63="","",VLOOKUP($Q63,'Adopted vs YTD acct'!$A$5:$M$500,8,FALSE))</f>
        <v>1006</v>
      </c>
      <c r="H63" t="str">
        <f>IF($Q63="","",VLOOKUP($Q63,'Adopted vs YTD acct'!$A$5:$M$500,9,FALSE))</f>
        <v>DEPUTY COMMISSIONER</v>
      </c>
      <c r="I63" s="10">
        <f>IF($Q63="","",VLOOKUP($Q63,'Adopted vs YTD acct'!$A$5:$M$500,10,FALSE))</f>
        <v>63925</v>
      </c>
      <c r="J63" s="10">
        <f>IF($Q63="","",VLOOKUP($Q63,'Adopted vs YTD acct'!$A$5:$M$500,11,FALSE))</f>
        <v>46124.38</v>
      </c>
      <c r="K63" s="10">
        <f t="shared" si="0"/>
        <v>17800.620000000003</v>
      </c>
      <c r="L63" s="6">
        <f t="shared" si="1"/>
        <v>0.72150000000000003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 t="str">
        <f>IF($Q64="","",VLOOKUP($Q64,'Adopted vs YTD acct'!$A$5:$M$500,3,FALSE))</f>
        <v>GENERAL FUND</v>
      </c>
      <c r="C64" t="str">
        <f>IF($Q64="","",VLOOKUP($Q64,'Adopted vs YTD acct'!$A$5:$M$500,4,FALSE))</f>
        <v>6070</v>
      </c>
      <c r="D64" t="str">
        <f>IF($Q64="","",VLOOKUP($Q64,'Adopted vs YTD acct'!$A$5:$M$500,5,FALSE))</f>
        <v>SERVICES FOR RECIPIENTS</v>
      </c>
      <c r="E64" t="str">
        <f>IF($Q64="","",VLOOKUP($Q64,'Adopted vs YTD acct'!$A$5:$M$500,6,FALSE))</f>
        <v>4000</v>
      </c>
      <c r="F64" t="str">
        <f>IF($Q64="","",VLOOKUP($Q64,'Adopted vs YTD acct'!$A$5:$M$500,7,FALSE))</f>
        <v>CONTRACTUAL EXPENSES</v>
      </c>
      <c r="G64" t="str">
        <f>IF($Q64="","",VLOOKUP($Q64,'Adopted vs YTD acct'!$A$5:$M$500,8,FALSE))</f>
        <v>4274</v>
      </c>
      <c r="H64" t="str">
        <f>IF($Q64="","",VLOOKUP($Q64,'Adopted vs YTD acct'!$A$5:$M$500,9,FALSE))</f>
        <v>PARENT AIDE</v>
      </c>
      <c r="I64" s="10">
        <f>IF($Q64="","",VLOOKUP($Q64,'Adopted vs YTD acct'!$A$5:$M$500,10,FALSE))</f>
        <v>118325</v>
      </c>
      <c r="J64" s="10">
        <f>IF($Q64="","",VLOOKUP($Q64,'Adopted vs YTD acct'!$A$5:$M$500,11,FALSE))</f>
        <v>100874.05</v>
      </c>
      <c r="K64" s="10">
        <f t="shared" si="0"/>
        <v>17450.949999999997</v>
      </c>
      <c r="L64" s="6">
        <f t="shared" si="1"/>
        <v>0.85250000000000004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 t="str">
        <f>IF($Q65="","",VLOOKUP($Q65,'Adopted vs YTD acct'!$A$5:$M$500,3,FALSE))</f>
        <v>GENERAL FUND</v>
      </c>
      <c r="C65" t="str">
        <f>IF($Q65="","",VLOOKUP($Q65,'Adopted vs YTD acct'!$A$5:$M$500,4,FALSE))</f>
        <v>1680</v>
      </c>
      <c r="D65" t="str">
        <f>IF($Q65="","",VLOOKUP($Q65,'Adopted vs YTD acct'!$A$5:$M$500,5,FALSE))</f>
        <v>INFORMATION TECHNOLOGY</v>
      </c>
      <c r="E65" t="str">
        <f>IF($Q65="","",VLOOKUP($Q65,'Adopted vs YTD acct'!$A$5:$M$500,6,FALSE))</f>
        <v>4000</v>
      </c>
      <c r="F65" t="str">
        <f>IF($Q65="","",VLOOKUP($Q65,'Adopted vs YTD acct'!$A$5:$M$500,7,FALSE))</f>
        <v>CONTRACTUAL EXPENSES</v>
      </c>
      <c r="G65" t="str">
        <f>IF($Q65="","",VLOOKUP($Q65,'Adopted vs YTD acct'!$A$5:$M$500,8,FALSE))</f>
        <v>4206</v>
      </c>
      <c r="H65" t="str">
        <f>IF($Q65="","",VLOOKUP($Q65,'Adopted vs YTD acct'!$A$5:$M$500,9,FALSE))</f>
        <v>MAINTENANCE CONTRACTS</v>
      </c>
      <c r="I65" s="10">
        <f>IF($Q65="","",VLOOKUP($Q65,'Adopted vs YTD acct'!$A$5:$M$500,10,FALSE))</f>
        <v>109000</v>
      </c>
      <c r="J65" s="10">
        <f>IF($Q65="","",VLOOKUP($Q65,'Adopted vs YTD acct'!$A$5:$M$500,11,FALSE))</f>
        <v>91865.21</v>
      </c>
      <c r="K65" s="10">
        <f t="shared" si="0"/>
        <v>17134.789999999994</v>
      </c>
      <c r="L65" s="6">
        <f t="shared" si="1"/>
        <v>0.84279999999999999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 t="str">
        <f>IF($Q66="","",VLOOKUP($Q66,'Adopted vs YTD acct'!$A$5:$M$500,3,FALSE))</f>
        <v>GENERAL FUND</v>
      </c>
      <c r="C66" t="str">
        <f>IF($Q66="","",VLOOKUP($Q66,'Adopted vs YTD acct'!$A$5:$M$500,4,FALSE))</f>
        <v>6772</v>
      </c>
      <c r="D66" t="str">
        <f>IF($Q66="","",VLOOKUP($Q66,'Adopted vs YTD acct'!$A$5:$M$500,5,FALSE))</f>
        <v>OFFICE FOR THE AGING</v>
      </c>
      <c r="E66" t="str">
        <f>IF($Q66="","",VLOOKUP($Q66,'Adopted vs YTD acct'!$A$5:$M$500,6,FALSE))</f>
        <v>4000</v>
      </c>
      <c r="F66" t="str">
        <f>IF($Q66="","",VLOOKUP($Q66,'Adopted vs YTD acct'!$A$5:$M$500,7,FALSE))</f>
        <v>CONTRACTUAL EXPENSES</v>
      </c>
      <c r="G66" t="str">
        <f>IF($Q66="","",VLOOKUP($Q66,'Adopted vs YTD acct'!$A$5:$M$500,8,FALSE))</f>
        <v>4238</v>
      </c>
      <c r="H66" t="str">
        <f>IF($Q66="","",VLOOKUP($Q66,'Adopted vs YTD acct'!$A$5:$M$500,9,FALSE))</f>
        <v>SR COUNCIL CONTRACT</v>
      </c>
      <c r="I66" s="10">
        <f>IF($Q66="","",VLOOKUP($Q66,'Adopted vs YTD acct'!$A$5:$M$500,10,FALSE))</f>
        <v>223078</v>
      </c>
      <c r="J66" s="10">
        <f>IF($Q66="","",VLOOKUP($Q66,'Adopted vs YTD acct'!$A$5:$M$500,11,FALSE))</f>
        <v>206012.95</v>
      </c>
      <c r="K66" s="10">
        <f t="shared" si="0"/>
        <v>17065.049999999988</v>
      </c>
      <c r="L66" s="6">
        <f t="shared" si="1"/>
        <v>0.92349999999999999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 t="str">
        <f>IF($Q67="","",VLOOKUP($Q67,'Adopted vs YTD acct'!$A$5:$M$500,3,FALSE))</f>
        <v>GENERAL FUND</v>
      </c>
      <c r="C67" t="str">
        <f>IF($Q67="","",VLOOKUP($Q67,'Adopted vs YTD acct'!$A$5:$M$500,4,FALSE))</f>
        <v>6010</v>
      </c>
      <c r="D67" t="str">
        <f>IF($Q67="","",VLOOKUP($Q67,'Adopted vs YTD acct'!$A$5:$M$500,5,FALSE))</f>
        <v>SOCIAL SERVICES ADMIN</v>
      </c>
      <c r="E67" t="str">
        <f>IF($Q67="","",VLOOKUP($Q67,'Adopted vs YTD acct'!$A$5:$M$500,6,FALSE))</f>
        <v>1000</v>
      </c>
      <c r="F67" t="str">
        <f>IF($Q67="","",VLOOKUP($Q67,'Adopted vs YTD acct'!$A$5:$M$500,7,FALSE))</f>
        <v>PERSONAL SERVICES</v>
      </c>
      <c r="G67" t="str">
        <f>IF($Q67="","",VLOOKUP($Q67,'Adopted vs YTD acct'!$A$5:$M$500,8,FALSE))</f>
        <v>1446</v>
      </c>
      <c r="H67" t="str">
        <f>IF($Q67="","",VLOOKUP($Q67,'Adopted vs YTD acct'!$A$5:$M$500,9,FALSE))</f>
        <v>SOCIAL WELFARE EXAM   G11</v>
      </c>
      <c r="I67" s="10">
        <f>IF($Q67="","",VLOOKUP($Q67,'Adopted vs YTD acct'!$A$5:$M$500,10,FALSE))</f>
        <v>40531</v>
      </c>
      <c r="J67" s="10">
        <f>IF($Q67="","",VLOOKUP($Q67,'Adopted vs YTD acct'!$A$5:$M$500,11,FALSE))</f>
        <v>24073.69</v>
      </c>
      <c r="K67" s="10">
        <f t="shared" si="0"/>
        <v>16457.310000000001</v>
      </c>
      <c r="L67" s="6">
        <f t="shared" si="1"/>
        <v>0.59399999999999997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 t="str">
        <f>IF($Q68="","",VLOOKUP($Q68,'Adopted vs YTD acct'!$A$5:$M$500,3,FALSE))</f>
        <v>GENERAL FUND</v>
      </c>
      <c r="C68" t="str">
        <f>IF($Q68="","",VLOOKUP($Q68,'Adopted vs YTD acct'!$A$5:$M$500,4,FALSE))</f>
        <v>6010</v>
      </c>
      <c r="D68" t="str">
        <f>IF($Q68="","",VLOOKUP($Q68,'Adopted vs YTD acct'!$A$5:$M$500,5,FALSE))</f>
        <v>SOCIAL SERVICES ADMIN</v>
      </c>
      <c r="E68" t="str">
        <f>IF($Q68="","",VLOOKUP($Q68,'Adopted vs YTD acct'!$A$5:$M$500,6,FALSE))</f>
        <v>1000</v>
      </c>
      <c r="F68" t="str">
        <f>IF($Q68="","",VLOOKUP($Q68,'Adopted vs YTD acct'!$A$5:$M$500,7,FALSE))</f>
        <v>PERSONAL SERVICES</v>
      </c>
      <c r="G68" t="str">
        <f>IF($Q68="","",VLOOKUP($Q68,'Adopted vs YTD acct'!$A$5:$M$500,8,FALSE))</f>
        <v>1392</v>
      </c>
      <c r="H68" t="str">
        <f>IF($Q68="","",VLOOKUP($Q68,'Adopted vs YTD acct'!$A$5:$M$500,9,FALSE))</f>
        <v>OFFICE/KEYBOARD WRKR  G05</v>
      </c>
      <c r="I68" s="10">
        <f>IF($Q68="","",VLOOKUP($Q68,'Adopted vs YTD acct'!$A$5:$M$500,10,FALSE))</f>
        <v>28070</v>
      </c>
      <c r="J68" s="10">
        <f>IF($Q68="","",VLOOKUP($Q68,'Adopted vs YTD acct'!$A$5:$M$500,11,FALSE))</f>
        <v>11899.02</v>
      </c>
      <c r="K68" s="10">
        <f t="shared" si="0"/>
        <v>16170.98</v>
      </c>
      <c r="L68" s="6">
        <f t="shared" si="1"/>
        <v>0.4239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 t="str">
        <f>IF($Q69="","",VLOOKUP($Q69,'Adopted vs YTD acct'!$A$5:$M$500,3,FALSE))</f>
        <v>GENERAL FUND</v>
      </c>
      <c r="C69" t="str">
        <f>IF($Q69="","",VLOOKUP($Q69,'Adopted vs YTD acct'!$A$5:$M$500,4,FALSE))</f>
        <v>3640</v>
      </c>
      <c r="D69" t="str">
        <f>IF($Q69="","",VLOOKUP($Q69,'Adopted vs YTD acct'!$A$5:$M$500,5,FALSE))</f>
        <v>EMERGENCY SERVICES</v>
      </c>
      <c r="E69" t="str">
        <f>IF($Q69="","",VLOOKUP($Q69,'Adopted vs YTD acct'!$A$5:$M$500,6,FALSE))</f>
        <v>1000</v>
      </c>
      <c r="F69" t="str">
        <f>IF($Q69="","",VLOOKUP($Q69,'Adopted vs YTD acct'!$A$5:$M$500,7,FALSE))</f>
        <v>PERSONAL SERVICES</v>
      </c>
      <c r="G69" t="str">
        <f>IF($Q69="","",VLOOKUP($Q69,'Adopted vs YTD acct'!$A$5:$M$500,8,FALSE))</f>
        <v>1012</v>
      </c>
      <c r="H69" t="str">
        <f>IF($Q69="","",VLOOKUP($Q69,'Adopted vs YTD acct'!$A$5:$M$500,9,FALSE))</f>
        <v>ADMINISTRATIVE SUPPORT I G08</v>
      </c>
      <c r="I69" s="10">
        <f>IF($Q69="","",VLOOKUP($Q69,'Adopted vs YTD acct'!$A$5:$M$500,10,FALSE))</f>
        <v>35817</v>
      </c>
      <c r="J69" s="10">
        <f>IF($Q69="","",VLOOKUP($Q69,'Adopted vs YTD acct'!$A$5:$M$500,11,FALSE))</f>
        <v>19714.04</v>
      </c>
      <c r="K69" s="10">
        <f t="shared" si="0"/>
        <v>16102.96</v>
      </c>
      <c r="L69" s="6">
        <f t="shared" si="1"/>
        <v>0.5504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 t="str">
        <f>IF($Q70="","",VLOOKUP($Q70,'Adopted vs YTD acct'!$A$5:$M$500,3,FALSE))</f>
        <v>GENERAL FUND</v>
      </c>
      <c r="C70" t="str">
        <f>IF($Q70="","",VLOOKUP($Q70,'Adopted vs YTD acct'!$A$5:$M$500,4,FALSE))</f>
        <v>4010</v>
      </c>
      <c r="D70" t="str">
        <f>IF($Q70="","",VLOOKUP($Q70,'Adopted vs YTD acct'!$A$5:$M$500,5,FALSE))</f>
        <v>PUBLIC HEALTH</v>
      </c>
      <c r="E70" t="str">
        <f>IF($Q70="","",VLOOKUP($Q70,'Adopted vs YTD acct'!$A$5:$M$500,6,FALSE))</f>
        <v>4000</v>
      </c>
      <c r="F70" t="str">
        <f>IF($Q70="","",VLOOKUP($Q70,'Adopted vs YTD acct'!$A$5:$M$500,7,FALSE))</f>
        <v>CONTRACTUAL EXPENSES</v>
      </c>
      <c r="G70" t="str">
        <f>IF($Q70="","",VLOOKUP($Q70,'Adopted vs YTD acct'!$A$5:$M$500,8,FALSE))</f>
        <v>4207</v>
      </c>
      <c r="H70" t="str">
        <f>IF($Q70="","",VLOOKUP($Q70,'Adopted vs YTD acct'!$A$5:$M$500,9,FALSE))</f>
        <v>DATA PROCESSING COST</v>
      </c>
      <c r="I70" s="10">
        <f>IF($Q70="","",VLOOKUP($Q70,'Adopted vs YTD acct'!$A$5:$M$500,10,FALSE))</f>
        <v>30000</v>
      </c>
      <c r="J70" s="10">
        <f>IF($Q70="","",VLOOKUP($Q70,'Adopted vs YTD acct'!$A$5:$M$500,11,FALSE))</f>
        <v>14227.37</v>
      </c>
      <c r="K70" s="10">
        <f t="shared" ref="K70:K133" si="2">IF(Q70="","",I70-J70)</f>
        <v>15772.63</v>
      </c>
      <c r="L70" s="6">
        <f t="shared" ref="L70:L133" si="3">IF(Q70="","",IF(I70=0,0,ROUND((J70)/I70,4)))</f>
        <v>0.47420000000000001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 t="str">
        <f>IF($Q71="","",VLOOKUP($Q71,'Adopted vs YTD acct'!$A$5:$M$500,3,FALSE))</f>
        <v>GENERAL FUND</v>
      </c>
      <c r="C71" t="str">
        <f>IF($Q71="","",VLOOKUP($Q71,'Adopted vs YTD acct'!$A$5:$M$500,4,FALSE))</f>
        <v>5630</v>
      </c>
      <c r="D71" t="str">
        <f>IF($Q71="","",VLOOKUP($Q71,'Adopted vs YTD acct'!$A$5:$M$500,5,FALSE))</f>
        <v>TRANSPORTATION</v>
      </c>
      <c r="E71" t="str">
        <f>IF($Q71="","",VLOOKUP($Q71,'Adopted vs YTD acct'!$A$5:$M$500,6,FALSE))</f>
        <v>4000</v>
      </c>
      <c r="F71" t="str">
        <f>IF($Q71="","",VLOOKUP($Q71,'Adopted vs YTD acct'!$A$5:$M$500,7,FALSE))</f>
        <v>CONTRACTUAL EXPENSES</v>
      </c>
      <c r="G71" t="str">
        <f>IF($Q71="","",VLOOKUP($Q71,'Adopted vs YTD acct'!$A$5:$M$500,8,FALSE))</f>
        <v>4305</v>
      </c>
      <c r="H71" t="str">
        <f>IF($Q71="","",VLOOKUP($Q71,'Adopted vs YTD acct'!$A$5:$M$500,9,FALSE))</f>
        <v>PRINTING &amp; ADVERTISING</v>
      </c>
      <c r="I71" s="10">
        <f>IF($Q71="","",VLOOKUP($Q71,'Adopted vs YTD acct'!$A$5:$M$500,10,FALSE))</f>
        <v>21000</v>
      </c>
      <c r="J71" s="10">
        <f>IF($Q71="","",VLOOKUP($Q71,'Adopted vs YTD acct'!$A$5:$M$500,11,FALSE))</f>
        <v>5471.62</v>
      </c>
      <c r="K71" s="10">
        <f t="shared" si="2"/>
        <v>15528.380000000001</v>
      </c>
      <c r="L71" s="6">
        <f t="shared" si="3"/>
        <v>0.2606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 t="str">
        <f>IF($Q72="","",VLOOKUP($Q72,'Adopted vs YTD acct'!$A$5:$M$500,3,FALSE))</f>
        <v>GENERAL FUND</v>
      </c>
      <c r="C72" t="str">
        <f>IF($Q72="","",VLOOKUP($Q72,'Adopted vs YTD acct'!$A$5:$M$500,4,FALSE))</f>
        <v>3640</v>
      </c>
      <c r="D72" t="str">
        <f>IF($Q72="","",VLOOKUP($Q72,'Adopted vs YTD acct'!$A$5:$M$500,5,FALSE))</f>
        <v>EMERGENCY SERVICES</v>
      </c>
      <c r="E72" t="str">
        <f>IF($Q72="","",VLOOKUP($Q72,'Adopted vs YTD acct'!$A$5:$M$500,6,FALSE))</f>
        <v>4000</v>
      </c>
      <c r="F72" t="str">
        <f>IF($Q72="","",VLOOKUP($Q72,'Adopted vs YTD acct'!$A$5:$M$500,7,FALSE))</f>
        <v>CONTRACTUAL EXPENSES</v>
      </c>
      <c r="G72" t="str">
        <f>IF($Q72="","",VLOOKUP($Q72,'Adopted vs YTD acct'!$A$5:$M$500,8,FALSE))</f>
        <v>4110</v>
      </c>
      <c r="H72" t="str">
        <f>IF($Q72="","",VLOOKUP($Q72,'Adopted vs YTD acct'!$A$5:$M$500,9,FALSE))</f>
        <v>HMEP GRANT EXPENSES</v>
      </c>
      <c r="I72" s="10">
        <f>IF($Q72="","",VLOOKUP($Q72,'Adopted vs YTD acct'!$A$5:$M$500,10,FALSE))</f>
        <v>15516</v>
      </c>
      <c r="J72" s="10">
        <f>IF($Q72="","",VLOOKUP($Q72,'Adopted vs YTD acct'!$A$5:$M$500,11,FALSE))</f>
        <v>0</v>
      </c>
      <c r="K72" s="10">
        <f t="shared" si="2"/>
        <v>15516</v>
      </c>
      <c r="L72" s="6">
        <f t="shared" si="3"/>
        <v>0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 t="str">
        <f>IF($Q73="","",VLOOKUP($Q73,'Adopted vs YTD acct'!$A$5:$M$500,3,FALSE))</f>
        <v>GENERAL FUND</v>
      </c>
      <c r="C73" t="str">
        <f>IF($Q73="","",VLOOKUP($Q73,'Adopted vs YTD acct'!$A$5:$M$500,4,FALSE))</f>
        <v>6772</v>
      </c>
      <c r="D73" t="str">
        <f>IF($Q73="","",VLOOKUP($Q73,'Adopted vs YTD acct'!$A$5:$M$500,5,FALSE))</f>
        <v>OFFICE FOR THE AGING</v>
      </c>
      <c r="E73" t="str">
        <f>IF($Q73="","",VLOOKUP($Q73,'Adopted vs YTD acct'!$A$5:$M$500,6,FALSE))</f>
        <v>4000</v>
      </c>
      <c r="F73" t="str">
        <f>IF($Q73="","",VLOOKUP($Q73,'Adopted vs YTD acct'!$A$5:$M$500,7,FALSE))</f>
        <v>CONTRACTUAL EXPENSES</v>
      </c>
      <c r="G73" t="str">
        <f>IF($Q73="","",VLOOKUP($Q73,'Adopted vs YTD acct'!$A$5:$M$500,8,FALSE))</f>
        <v>4259</v>
      </c>
      <c r="H73" t="str">
        <f>IF($Q73="","",VLOOKUP($Q73,'Adopted vs YTD acct'!$A$5:$M$500,9,FALSE))</f>
        <v>DIETICIAN CONTRACT</v>
      </c>
      <c r="I73" s="10">
        <f>IF($Q73="","",VLOOKUP($Q73,'Adopted vs YTD acct'!$A$5:$M$500,10,FALSE))</f>
        <v>20000</v>
      </c>
      <c r="J73" s="10">
        <f>IF($Q73="","",VLOOKUP($Q73,'Adopted vs YTD acct'!$A$5:$M$500,11,FALSE))</f>
        <v>4538</v>
      </c>
      <c r="K73" s="10">
        <f t="shared" si="2"/>
        <v>15462</v>
      </c>
      <c r="L73" s="6">
        <f t="shared" si="3"/>
        <v>0.22689999999999999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 t="str">
        <f>IF($Q74="","",VLOOKUP($Q74,'Adopted vs YTD acct'!$A$5:$M$500,3,FALSE))</f>
        <v>GENERAL FUND</v>
      </c>
      <c r="C74" t="str">
        <f>IF($Q74="","",VLOOKUP($Q74,'Adopted vs YTD acct'!$A$5:$M$500,4,FALSE))</f>
        <v>1410</v>
      </c>
      <c r="D74" t="str">
        <f>IF($Q74="","",VLOOKUP($Q74,'Adopted vs YTD acct'!$A$5:$M$500,5,FALSE))</f>
        <v>COUNTY CLERK</v>
      </c>
      <c r="E74" t="str">
        <f>IF($Q74="","",VLOOKUP($Q74,'Adopted vs YTD acct'!$A$5:$M$500,6,FALSE))</f>
        <v>1000</v>
      </c>
      <c r="F74" t="str">
        <f>IF($Q74="","",VLOOKUP($Q74,'Adopted vs YTD acct'!$A$5:$M$500,7,FALSE))</f>
        <v>PERSONAL SERVICES</v>
      </c>
      <c r="G74" t="str">
        <f>IF($Q74="","",VLOOKUP($Q74,'Adopted vs YTD acct'!$A$5:$M$500,8,FALSE))</f>
        <v>1010</v>
      </c>
      <c r="H74" t="str">
        <f>IF($Q74="","",VLOOKUP($Q74,'Adopted vs YTD acct'!$A$5:$M$500,9,FALSE))</f>
        <v>DMV CLERK       G07</v>
      </c>
      <c r="I74" s="10">
        <f>IF($Q74="","",VLOOKUP($Q74,'Adopted vs YTD acct'!$A$5:$M$500,10,FALSE))</f>
        <v>32963</v>
      </c>
      <c r="J74" s="10">
        <f>IF($Q74="","",VLOOKUP($Q74,'Adopted vs YTD acct'!$A$5:$M$500,11,FALSE))</f>
        <v>17686.03</v>
      </c>
      <c r="K74" s="10">
        <f t="shared" si="2"/>
        <v>15276.970000000001</v>
      </c>
      <c r="L74" s="6">
        <f t="shared" si="3"/>
        <v>0.53649999999999998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 t="str">
        <f>IF($Q75="","",VLOOKUP($Q75,'Adopted vs YTD acct'!$A$5:$M$500,3,FALSE))</f>
        <v>GENERAL FUND</v>
      </c>
      <c r="C75" t="str">
        <f>IF($Q75="","",VLOOKUP($Q75,'Adopted vs YTD acct'!$A$5:$M$500,4,FALSE))</f>
        <v>6010</v>
      </c>
      <c r="D75" t="str">
        <f>IF($Q75="","",VLOOKUP($Q75,'Adopted vs YTD acct'!$A$5:$M$500,5,FALSE))</f>
        <v>SOCIAL SERVICES ADMIN</v>
      </c>
      <c r="E75" t="str">
        <f>IF($Q75="","",VLOOKUP($Q75,'Adopted vs YTD acct'!$A$5:$M$500,6,FALSE))</f>
        <v>1000</v>
      </c>
      <c r="F75" t="str">
        <f>IF($Q75="","",VLOOKUP($Q75,'Adopted vs YTD acct'!$A$5:$M$500,7,FALSE))</f>
        <v>PERSONAL SERVICES</v>
      </c>
      <c r="G75" t="str">
        <f>IF($Q75="","",VLOOKUP($Q75,'Adopted vs YTD acct'!$A$5:$M$500,8,FALSE))</f>
        <v>1347</v>
      </c>
      <c r="H75" t="str">
        <f>IF($Q75="","",VLOOKUP($Q75,'Adopted vs YTD acct'!$A$5:$M$500,9,FALSE))</f>
        <v>SOCIAL WELFARE EXAM   G11</v>
      </c>
      <c r="I75" s="10">
        <f>IF($Q75="","",VLOOKUP($Q75,'Adopted vs YTD acct'!$A$5:$M$500,10,FALSE))</f>
        <v>36436</v>
      </c>
      <c r="J75" s="10">
        <f>IF($Q75="","",VLOOKUP($Q75,'Adopted vs YTD acct'!$A$5:$M$500,11,FALSE))</f>
        <v>21163.59</v>
      </c>
      <c r="K75" s="10">
        <f t="shared" si="2"/>
        <v>15272.41</v>
      </c>
      <c r="L75" s="6">
        <f t="shared" si="3"/>
        <v>0.58079999999999998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 t="str">
        <f>IF($Q76="","",VLOOKUP($Q76,'Adopted vs YTD acct'!$A$5:$M$500,3,FALSE))</f>
        <v>GENERAL FUND</v>
      </c>
      <c r="C76" t="str">
        <f>IF($Q76="","",VLOOKUP($Q76,'Adopted vs YTD acct'!$A$5:$M$500,4,FALSE))</f>
        <v>4310</v>
      </c>
      <c r="D76" t="str">
        <f>IF($Q76="","",VLOOKUP($Q76,'Adopted vs YTD acct'!$A$5:$M$500,5,FALSE))</f>
        <v>MENTAL HEALTH</v>
      </c>
      <c r="E76" t="str">
        <f>IF($Q76="","",VLOOKUP($Q76,'Adopted vs YTD acct'!$A$5:$M$500,6,FALSE))</f>
        <v>1000</v>
      </c>
      <c r="F76" t="str">
        <f>IF($Q76="","",VLOOKUP($Q76,'Adopted vs YTD acct'!$A$5:$M$500,7,FALSE))</f>
        <v>PERSONAL SERVICES</v>
      </c>
      <c r="G76" t="str">
        <f>IF($Q76="","",VLOOKUP($Q76,'Adopted vs YTD acct'!$A$5:$M$500,8,FALSE))</f>
        <v>1027</v>
      </c>
      <c r="H76" t="str">
        <f>IF($Q76="","",VLOOKUP($Q76,'Adopted vs YTD acct'!$A$5:$M$500,9,FALSE))</f>
        <v>PRIN ACCT CLERK TYP  G10</v>
      </c>
      <c r="I76" s="10">
        <f>IF($Q76="","",VLOOKUP($Q76,'Adopted vs YTD acct'!$A$5:$M$500,10,FALSE))</f>
        <v>33227</v>
      </c>
      <c r="J76" s="10">
        <f>IF($Q76="","",VLOOKUP($Q76,'Adopted vs YTD acct'!$A$5:$M$500,11,FALSE))</f>
        <v>18008.97</v>
      </c>
      <c r="K76" s="10">
        <f t="shared" si="2"/>
        <v>15218.029999999999</v>
      </c>
      <c r="L76" s="6">
        <f t="shared" si="3"/>
        <v>0.54200000000000004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 t="str">
        <f>IF($Q77="","",VLOOKUP($Q77,'Adopted vs YTD acct'!$A$5:$M$500,3,FALSE))</f>
        <v>GENERAL FUND</v>
      </c>
      <c r="C77" t="str">
        <f>IF($Q77="","",VLOOKUP($Q77,'Adopted vs YTD acct'!$A$5:$M$500,4,FALSE))</f>
        <v>4010</v>
      </c>
      <c r="D77" t="str">
        <f>IF($Q77="","",VLOOKUP($Q77,'Adopted vs YTD acct'!$A$5:$M$500,5,FALSE))</f>
        <v>PUBLIC HEALTH</v>
      </c>
      <c r="E77" t="str">
        <f>IF($Q77="","",VLOOKUP($Q77,'Adopted vs YTD acct'!$A$5:$M$500,6,FALSE))</f>
        <v>1000</v>
      </c>
      <c r="F77" t="str">
        <f>IF($Q77="","",VLOOKUP($Q77,'Adopted vs YTD acct'!$A$5:$M$500,7,FALSE))</f>
        <v>PERSONAL SERVICES</v>
      </c>
      <c r="G77" t="str">
        <f>IF($Q77="","",VLOOKUP($Q77,'Adopted vs YTD acct'!$A$5:$M$500,8,FALSE))</f>
        <v>1128</v>
      </c>
      <c r="H77" t="str">
        <f>IF($Q77="","",VLOOKUP($Q77,'Adopted vs YTD acct'!$A$5:$M$500,9,FALSE))</f>
        <v>PH SANITARIAN         G18</v>
      </c>
      <c r="I77" s="10">
        <f>IF($Q77="","",VLOOKUP($Q77,'Adopted vs YTD acct'!$A$5:$M$500,10,FALSE))</f>
        <v>63401</v>
      </c>
      <c r="J77" s="10">
        <f>IF($Q77="","",VLOOKUP($Q77,'Adopted vs YTD acct'!$A$5:$M$500,11,FALSE))</f>
        <v>48417.25</v>
      </c>
      <c r="K77" s="10">
        <f t="shared" si="2"/>
        <v>14983.75</v>
      </c>
      <c r="L77" s="6">
        <f t="shared" si="3"/>
        <v>0.76370000000000005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 t="str">
        <f>IF($Q78="","",VLOOKUP($Q78,'Adopted vs YTD acct'!$A$5:$M$500,3,FALSE))</f>
        <v>GENERAL FUND</v>
      </c>
      <c r="C78" t="str">
        <f>IF($Q78="","",VLOOKUP($Q78,'Adopted vs YTD acct'!$A$5:$M$500,4,FALSE))</f>
        <v>1680</v>
      </c>
      <c r="D78" t="str">
        <f>IF($Q78="","",VLOOKUP($Q78,'Adopted vs YTD acct'!$A$5:$M$500,5,FALSE))</f>
        <v>INFORMATION TECHNOLOGY</v>
      </c>
      <c r="E78" t="str">
        <f>IF($Q78="","",VLOOKUP($Q78,'Adopted vs YTD acct'!$A$5:$M$500,6,FALSE))</f>
        <v>1000</v>
      </c>
      <c r="F78" t="str">
        <f>IF($Q78="","",VLOOKUP($Q78,'Adopted vs YTD acct'!$A$5:$M$500,7,FALSE))</f>
        <v>PERSONAL SERVICES</v>
      </c>
      <c r="G78" t="str">
        <f>IF($Q78="","",VLOOKUP($Q78,'Adopted vs YTD acct'!$A$5:$M$500,8,FALSE))</f>
        <v>1025</v>
      </c>
      <c r="H78" t="str">
        <f>IF($Q78="","",VLOOKUP($Q78,'Adopted vs YTD acct'!$A$5:$M$500,9,FALSE))</f>
        <v>INFO SYSTEMS SPEC G14</v>
      </c>
      <c r="I78" s="10">
        <f>IF($Q78="","",VLOOKUP($Q78,'Adopted vs YTD acct'!$A$5:$M$500,10,FALSE))</f>
        <v>39153</v>
      </c>
      <c r="J78" s="10">
        <f>IF($Q78="","",VLOOKUP($Q78,'Adopted vs YTD acct'!$A$5:$M$500,11,FALSE))</f>
        <v>24366.79</v>
      </c>
      <c r="K78" s="10">
        <f t="shared" si="2"/>
        <v>14786.21</v>
      </c>
      <c r="L78" s="6">
        <f t="shared" si="3"/>
        <v>0.62229999999999996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 t="str">
        <f>IF($Q79="","",VLOOKUP($Q79,'Adopted vs YTD acct'!$A$5:$M$500,3,FALSE))</f>
        <v>GENERAL FUND</v>
      </c>
      <c r="C79" t="str">
        <f>IF($Q79="","",VLOOKUP($Q79,'Adopted vs YTD acct'!$A$5:$M$500,4,FALSE))</f>
        <v>1170</v>
      </c>
      <c r="D79" t="str">
        <f>IF($Q79="","",VLOOKUP($Q79,'Adopted vs YTD acct'!$A$5:$M$500,5,FALSE))</f>
        <v>LEGAL DEFENSE OF INDIGENTS</v>
      </c>
      <c r="E79" t="str">
        <f>IF($Q79="","",VLOOKUP($Q79,'Adopted vs YTD acct'!$A$5:$M$500,6,FALSE))</f>
        <v>4000</v>
      </c>
      <c r="F79" t="str">
        <f>IF($Q79="","",VLOOKUP($Q79,'Adopted vs YTD acct'!$A$5:$M$500,7,FALSE))</f>
        <v>CONTRACTUAL EXPENSES</v>
      </c>
      <c r="G79" t="str">
        <f>IF($Q79="","",VLOOKUP($Q79,'Adopted vs YTD acct'!$A$5:$M$500,8,FALSE))</f>
        <v>4321</v>
      </c>
      <c r="H79" t="str">
        <f>IF($Q79="","",VLOOKUP($Q79,'Adopted vs YTD acct'!$A$5:$M$500,9,FALSE))</f>
        <v>TRAINING &amp; EDUCATION</v>
      </c>
      <c r="I79" s="10">
        <f>IF($Q79="","",VLOOKUP($Q79,'Adopted vs YTD acct'!$A$5:$M$500,10,FALSE))</f>
        <v>15000</v>
      </c>
      <c r="J79" s="10">
        <f>IF($Q79="","",VLOOKUP($Q79,'Adopted vs YTD acct'!$A$5:$M$500,11,FALSE))</f>
        <v>217.82</v>
      </c>
      <c r="K79" s="10">
        <f t="shared" si="2"/>
        <v>14782.18</v>
      </c>
      <c r="L79" s="6">
        <f t="shared" si="3"/>
        <v>1.4500000000000001E-2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 t="str">
        <f>IF($Q80="","",VLOOKUP($Q80,'Adopted vs YTD acct'!$A$5:$M$500,3,FALSE))</f>
        <v>GENERAL FUND</v>
      </c>
      <c r="C80" t="str">
        <f>IF($Q80="","",VLOOKUP($Q80,'Adopted vs YTD acct'!$A$5:$M$500,4,FALSE))</f>
        <v>8020</v>
      </c>
      <c r="D80" t="str">
        <f>IF($Q80="","",VLOOKUP($Q80,'Adopted vs YTD acct'!$A$5:$M$500,5,FALSE))</f>
        <v>PLANNING AND DEVELOPMENT</v>
      </c>
      <c r="E80" t="str">
        <f>IF($Q80="","",VLOOKUP($Q80,'Adopted vs YTD acct'!$A$5:$M$500,6,FALSE))</f>
        <v>4000</v>
      </c>
      <c r="F80" t="str">
        <f>IF($Q80="","",VLOOKUP($Q80,'Adopted vs YTD acct'!$A$5:$M$500,7,FALSE))</f>
        <v>CONTRACTUAL EXPENSES</v>
      </c>
      <c r="G80" t="str">
        <f>IF($Q80="","",VLOOKUP($Q80,'Adopted vs YTD acct'!$A$5:$M$500,8,FALSE))</f>
        <v>4242</v>
      </c>
      <c r="H80" t="str">
        <f>IF($Q80="","",VLOOKUP($Q80,'Adopted vs YTD acct'!$A$5:$M$500,9,FALSE))</f>
        <v>FLOOD REMEDIATION PROGRAM</v>
      </c>
      <c r="I80" s="10">
        <f>IF($Q80="","",VLOOKUP($Q80,'Adopted vs YTD acct'!$A$5:$M$500,10,FALSE))</f>
        <v>60000</v>
      </c>
      <c r="J80" s="10">
        <f>IF($Q80="","",VLOOKUP($Q80,'Adopted vs YTD acct'!$A$5:$M$500,11,FALSE))</f>
        <v>45232.85</v>
      </c>
      <c r="K80" s="10">
        <f t="shared" si="2"/>
        <v>14767.150000000001</v>
      </c>
      <c r="L80" s="6">
        <f t="shared" si="3"/>
        <v>0.75390000000000001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 t="str">
        <f>IF($Q81="","",VLOOKUP($Q81,'Adopted vs YTD acct'!$A$5:$M$500,3,FALSE))</f>
        <v>GENERAL FUND</v>
      </c>
      <c r="C81" t="str">
        <f>IF($Q81="","",VLOOKUP($Q81,'Adopted vs YTD acct'!$A$5:$M$500,4,FALSE))</f>
        <v>1620</v>
      </c>
      <c r="D81" t="str">
        <f>IF($Q81="","",VLOOKUP($Q81,'Adopted vs YTD acct'!$A$5:$M$500,5,FALSE))</f>
        <v>BUILDINGS &amp; GROUNDS</v>
      </c>
      <c r="E81" t="str">
        <f>IF($Q81="","",VLOOKUP($Q81,'Adopted vs YTD acct'!$A$5:$M$500,6,FALSE))</f>
        <v>4000</v>
      </c>
      <c r="F81" t="str">
        <f>IF($Q81="","",VLOOKUP($Q81,'Adopted vs YTD acct'!$A$5:$M$500,7,FALSE))</f>
        <v>CONTRACTUAL EXPENSES</v>
      </c>
      <c r="G81" t="str">
        <f>IF($Q81="","",VLOOKUP($Q81,'Adopted vs YTD acct'!$A$5:$M$500,8,FALSE))</f>
        <v>4520</v>
      </c>
      <c r="H81" t="str">
        <f>IF($Q81="","",VLOOKUP($Q81,'Adopted vs YTD acct'!$A$5:$M$500,9,FALSE))</f>
        <v>BUILDING IMPROVEMENTS</v>
      </c>
      <c r="I81" s="10">
        <f>IF($Q81="","",VLOOKUP($Q81,'Adopted vs YTD acct'!$A$5:$M$500,10,FALSE))</f>
        <v>102825</v>
      </c>
      <c r="J81" s="10">
        <f>IF($Q81="","",VLOOKUP($Q81,'Adopted vs YTD acct'!$A$5:$M$500,11,FALSE))</f>
        <v>88219.03</v>
      </c>
      <c r="K81" s="10">
        <f t="shared" si="2"/>
        <v>14605.970000000001</v>
      </c>
      <c r="L81" s="6">
        <f t="shared" si="3"/>
        <v>0.85799999999999998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 t="str">
        <f>IF($Q82="","",VLOOKUP($Q82,'Adopted vs YTD acct'!$A$5:$M$500,3,FALSE))</f>
        <v>GENERAL FUND</v>
      </c>
      <c r="C82" t="str">
        <f>IF($Q82="","",VLOOKUP($Q82,'Adopted vs YTD acct'!$A$5:$M$500,4,FALSE))</f>
        <v>6010</v>
      </c>
      <c r="D82" t="str">
        <f>IF($Q82="","",VLOOKUP($Q82,'Adopted vs YTD acct'!$A$5:$M$500,5,FALSE))</f>
        <v>SOCIAL SERVICES ADMIN</v>
      </c>
      <c r="E82" t="str">
        <f>IF($Q82="","",VLOOKUP($Q82,'Adopted vs YTD acct'!$A$5:$M$500,6,FALSE))</f>
        <v>1000</v>
      </c>
      <c r="F82" t="str">
        <f>IF($Q82="","",VLOOKUP($Q82,'Adopted vs YTD acct'!$A$5:$M$500,7,FALSE))</f>
        <v>PERSONAL SERVICES</v>
      </c>
      <c r="G82" t="str">
        <f>IF($Q82="","",VLOOKUP($Q82,'Adopted vs YTD acct'!$A$5:$M$500,8,FALSE))</f>
        <v>1001</v>
      </c>
      <c r="H82" t="str">
        <f>IF($Q82="","",VLOOKUP($Q82,'Adopted vs YTD acct'!$A$5:$M$500,9,FALSE))</f>
        <v>SR ACCOUNT CLERK TYP  G08</v>
      </c>
      <c r="I82" s="10">
        <f>IF($Q82="","",VLOOKUP($Q82,'Adopted vs YTD acct'!$A$5:$M$500,10,FALSE))</f>
        <v>29742</v>
      </c>
      <c r="J82" s="10">
        <f>IF($Q82="","",VLOOKUP($Q82,'Adopted vs YTD acct'!$A$5:$M$500,11,FALSE))</f>
        <v>15497.75</v>
      </c>
      <c r="K82" s="10">
        <f t="shared" si="2"/>
        <v>14244.25</v>
      </c>
      <c r="L82" s="6">
        <f t="shared" si="3"/>
        <v>0.52110000000000001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 t="str">
        <f>IF($Q83="","",VLOOKUP($Q83,'Adopted vs YTD acct'!$A$5:$M$500,3,FALSE))</f>
        <v>GENERAL FUND</v>
      </c>
      <c r="C83" t="str">
        <f>IF($Q83="","",VLOOKUP($Q83,'Adopted vs YTD acct'!$A$5:$M$500,4,FALSE))</f>
        <v>4310</v>
      </c>
      <c r="D83" t="str">
        <f>IF($Q83="","",VLOOKUP($Q83,'Adopted vs YTD acct'!$A$5:$M$500,5,FALSE))</f>
        <v>MENTAL HEALTH</v>
      </c>
      <c r="E83" t="str">
        <f>IF($Q83="","",VLOOKUP($Q83,'Adopted vs YTD acct'!$A$5:$M$500,6,FALSE))</f>
        <v>4000</v>
      </c>
      <c r="F83" t="str">
        <f>IF($Q83="","",VLOOKUP($Q83,'Adopted vs YTD acct'!$A$5:$M$500,7,FALSE))</f>
        <v>CONTRACTUAL EXPENSES</v>
      </c>
      <c r="G83" t="str">
        <f>IF($Q83="","",VLOOKUP($Q83,'Adopted vs YTD acct'!$A$5:$M$500,8,FALSE))</f>
        <v>4211</v>
      </c>
      <c r="H83" t="str">
        <f>IF($Q83="","",VLOOKUP($Q83,'Adopted vs YTD acct'!$A$5:$M$500,9,FALSE))</f>
        <v>CHILD PSYCHIATRIST</v>
      </c>
      <c r="I83" s="10">
        <f>IF($Q83="","",VLOOKUP($Q83,'Adopted vs YTD acct'!$A$5:$M$500,10,FALSE))</f>
        <v>54000</v>
      </c>
      <c r="J83" s="10">
        <f>IF($Q83="","",VLOOKUP($Q83,'Adopted vs YTD acct'!$A$5:$M$500,11,FALSE))</f>
        <v>40117.5</v>
      </c>
      <c r="K83" s="10">
        <f t="shared" si="2"/>
        <v>13882.5</v>
      </c>
      <c r="L83" s="6">
        <f t="shared" si="3"/>
        <v>0.7429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 t="str">
        <f>IF($Q84="","",VLOOKUP($Q84,'Adopted vs YTD acct'!$A$5:$M$500,3,FALSE))</f>
        <v>GENERAL FUND</v>
      </c>
      <c r="C84" t="str">
        <f>IF($Q84="","",VLOOKUP($Q84,'Adopted vs YTD acct'!$A$5:$M$500,4,FALSE))</f>
        <v>9050</v>
      </c>
      <c r="D84" t="str">
        <f>IF($Q84="","",VLOOKUP($Q84,'Adopted vs YTD acct'!$A$5:$M$500,5,FALSE))</f>
        <v>UNEMPLOYMENT INSURANCE</v>
      </c>
      <c r="E84" t="str">
        <f>IF($Q84="","",VLOOKUP($Q84,'Adopted vs YTD acct'!$A$5:$M$500,6,FALSE))</f>
        <v>8000</v>
      </c>
      <c r="F84" t="str">
        <f>IF($Q84="","",VLOOKUP($Q84,'Adopted vs YTD acct'!$A$5:$M$500,7,FALSE))</f>
        <v>EMPLOYEE BENEFITS</v>
      </c>
      <c r="G84" t="str">
        <f>IF($Q84="","",VLOOKUP($Q84,'Adopted vs YTD acct'!$A$5:$M$500,8,FALSE))</f>
        <v>8005</v>
      </c>
      <c r="H84" t="str">
        <f>IF($Q84="","",VLOOKUP($Q84,'Adopted vs YTD acct'!$A$5:$M$500,9,FALSE))</f>
        <v>UNEMPLOYMENT INSURANCE</v>
      </c>
      <c r="I84" s="10">
        <f>IF($Q84="","",VLOOKUP($Q84,'Adopted vs YTD acct'!$A$5:$M$500,10,FALSE))</f>
        <v>20000</v>
      </c>
      <c r="J84" s="10">
        <f>IF($Q84="","",VLOOKUP($Q84,'Adopted vs YTD acct'!$A$5:$M$500,11,FALSE))</f>
        <v>6387.57</v>
      </c>
      <c r="K84" s="10">
        <f t="shared" si="2"/>
        <v>13612.43</v>
      </c>
      <c r="L84" s="6">
        <f t="shared" si="3"/>
        <v>0.31940000000000002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 t="str">
        <f>IF($Q85="","",VLOOKUP($Q85,'Adopted vs YTD acct'!$A$5:$M$500,3,FALSE))</f>
        <v>GENERAL FUND</v>
      </c>
      <c r="C85" t="str">
        <f>IF($Q85="","",VLOOKUP($Q85,'Adopted vs YTD acct'!$A$5:$M$500,4,FALSE))</f>
        <v>1410</v>
      </c>
      <c r="D85" t="str">
        <f>IF($Q85="","",VLOOKUP($Q85,'Adopted vs YTD acct'!$A$5:$M$500,5,FALSE))</f>
        <v>COUNTY CLERK</v>
      </c>
      <c r="E85" t="str">
        <f>IF($Q85="","",VLOOKUP($Q85,'Adopted vs YTD acct'!$A$5:$M$500,6,FALSE))</f>
        <v>1000</v>
      </c>
      <c r="F85" t="str">
        <f>IF($Q85="","",VLOOKUP($Q85,'Adopted vs YTD acct'!$A$5:$M$500,7,FALSE))</f>
        <v>PERSONAL SERVICES</v>
      </c>
      <c r="G85" t="str">
        <f>IF($Q85="","",VLOOKUP($Q85,'Adopted vs YTD acct'!$A$5:$M$500,8,FALSE))</f>
        <v>1014</v>
      </c>
      <c r="H85" t="str">
        <f>IF($Q85="","",VLOOKUP($Q85,'Adopted vs YTD acct'!$A$5:$M$500,9,FALSE))</f>
        <v>MOTOR VEHICLE REP I   G10</v>
      </c>
      <c r="I85" s="10">
        <f>IF($Q85="","",VLOOKUP($Q85,'Adopted vs YTD acct'!$A$5:$M$500,10,FALSE))</f>
        <v>34479</v>
      </c>
      <c r="J85" s="10">
        <f>IF($Q85="","",VLOOKUP($Q85,'Adopted vs YTD acct'!$A$5:$M$500,11,FALSE))</f>
        <v>21045.15</v>
      </c>
      <c r="K85" s="10">
        <f t="shared" si="2"/>
        <v>13433.849999999999</v>
      </c>
      <c r="L85" s="6">
        <f t="shared" si="3"/>
        <v>0.61040000000000005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>A</v>
      </c>
      <c r="B86" t="str">
        <f>IF($Q86="","",VLOOKUP($Q86,'Adopted vs YTD acct'!$A$5:$M$500,3,FALSE))</f>
        <v>GENERAL FUND</v>
      </c>
      <c r="C86" t="str">
        <f>IF($Q86="","",VLOOKUP($Q86,'Adopted vs YTD acct'!$A$5:$M$500,4,FALSE))</f>
        <v>6010</v>
      </c>
      <c r="D86" t="str">
        <f>IF($Q86="","",VLOOKUP($Q86,'Adopted vs YTD acct'!$A$5:$M$500,5,FALSE))</f>
        <v>SOCIAL SERVICES ADMIN</v>
      </c>
      <c r="E86" t="str">
        <f>IF($Q86="","",VLOOKUP($Q86,'Adopted vs YTD acct'!$A$5:$M$500,6,FALSE))</f>
        <v>1000</v>
      </c>
      <c r="F86" t="str">
        <f>IF($Q86="","",VLOOKUP($Q86,'Adopted vs YTD acct'!$A$5:$M$500,7,FALSE))</f>
        <v>PERSONAL SERVICES</v>
      </c>
      <c r="G86" t="str">
        <f>IF($Q86="","",VLOOKUP($Q86,'Adopted vs YTD acct'!$A$5:$M$500,8,FALSE))</f>
        <v>1449</v>
      </c>
      <c r="H86" t="str">
        <f>IF($Q86="","",VLOOKUP($Q86,'Adopted vs YTD acct'!$A$5:$M$500,9,FALSE))</f>
        <v>SOCIAL WELFARE EXAM   G11</v>
      </c>
      <c r="I86" s="10">
        <f>IF($Q86="","",VLOOKUP($Q86,'Adopted vs YTD acct'!$A$5:$M$500,10,FALSE))</f>
        <v>35071</v>
      </c>
      <c r="J86" s="10">
        <f>IF($Q86="","",VLOOKUP($Q86,'Adopted vs YTD acct'!$A$5:$M$500,11,FALSE))</f>
        <v>21934.42</v>
      </c>
      <c r="K86" s="10">
        <f t="shared" si="2"/>
        <v>13136.580000000002</v>
      </c>
      <c r="L86" s="6">
        <f t="shared" si="3"/>
        <v>0.62539999999999996</v>
      </c>
      <c r="Q86">
        <f>IF((MAX($Q$4:Q85)+1)&gt;Data!$A$1,"",MAX($Q$4:Q85)+1)</f>
        <v>82</v>
      </c>
    </row>
    <row r="87" spans="1:17" x14ac:dyDescent="0.2">
      <c r="A87" t="str">
        <f>IF($Q87="","",VLOOKUP($Q87,'Adopted vs YTD acct'!$A$5:$M$500,2,FALSE))</f>
        <v>A</v>
      </c>
      <c r="B87" t="str">
        <f>IF($Q87="","",VLOOKUP($Q87,'Adopted vs YTD acct'!$A$5:$M$500,3,FALSE))</f>
        <v>GENERAL FUND</v>
      </c>
      <c r="C87" t="str">
        <f>IF($Q87="","",VLOOKUP($Q87,'Adopted vs YTD acct'!$A$5:$M$500,4,FALSE))</f>
        <v>4050</v>
      </c>
      <c r="D87" t="str">
        <f>IF($Q87="","",VLOOKUP($Q87,'Adopted vs YTD acct'!$A$5:$M$500,5,FALSE))</f>
        <v>CHILDHOOD LEAD POISON PREV</v>
      </c>
      <c r="E87" t="str">
        <f>IF($Q87="","",VLOOKUP($Q87,'Adopted vs YTD acct'!$A$5:$M$500,6,FALSE))</f>
        <v>4000</v>
      </c>
      <c r="F87" t="str">
        <f>IF($Q87="","",VLOOKUP($Q87,'Adopted vs YTD acct'!$A$5:$M$500,7,FALSE))</f>
        <v>CONTRACTUAL EXPENSES</v>
      </c>
      <c r="G87" t="str">
        <f>IF($Q87="","",VLOOKUP($Q87,'Adopted vs YTD acct'!$A$5:$M$500,8,FALSE))</f>
        <v>4125</v>
      </c>
      <c r="H87" t="str">
        <f>IF($Q87="","",VLOOKUP($Q87,'Adopted vs YTD acct'!$A$5:$M$500,9,FALSE))</f>
        <v>LEAD POISONING PREVENT.</v>
      </c>
      <c r="I87" s="10">
        <f>IF($Q87="","",VLOOKUP($Q87,'Adopted vs YTD acct'!$A$5:$M$500,10,FALSE))</f>
        <v>17000</v>
      </c>
      <c r="J87" s="10">
        <f>IF($Q87="","",VLOOKUP($Q87,'Adopted vs YTD acct'!$A$5:$M$500,11,FALSE))</f>
        <v>4122.74</v>
      </c>
      <c r="K87" s="10">
        <f t="shared" si="2"/>
        <v>12877.26</v>
      </c>
      <c r="L87" s="6">
        <f t="shared" si="3"/>
        <v>0.24249999999999999</v>
      </c>
      <c r="Q87">
        <f>IF((MAX($Q$4:Q86)+1)&gt;Data!$A$1,"",MAX($Q$4:Q86)+1)</f>
        <v>83</v>
      </c>
    </row>
    <row r="88" spans="1:17" x14ac:dyDescent="0.2">
      <c r="A88" t="str">
        <f>IF($Q88="","",VLOOKUP($Q88,'Adopted vs YTD acct'!$A$5:$M$500,2,FALSE))</f>
        <v>A</v>
      </c>
      <c r="B88" t="str">
        <f>IF($Q88="","",VLOOKUP($Q88,'Adopted vs YTD acct'!$A$5:$M$500,3,FALSE))</f>
        <v>GENERAL FUND</v>
      </c>
      <c r="C88" t="str">
        <f>IF($Q88="","",VLOOKUP($Q88,'Adopted vs YTD acct'!$A$5:$M$500,4,FALSE))</f>
        <v>1620</v>
      </c>
      <c r="D88" t="str">
        <f>IF($Q88="","",VLOOKUP($Q88,'Adopted vs YTD acct'!$A$5:$M$500,5,FALSE))</f>
        <v>BUILDINGS &amp; GROUNDS</v>
      </c>
      <c r="E88" t="str">
        <f>IF($Q88="","",VLOOKUP($Q88,'Adopted vs YTD acct'!$A$5:$M$500,6,FALSE))</f>
        <v>4000</v>
      </c>
      <c r="F88" t="str">
        <f>IF($Q88="","",VLOOKUP($Q88,'Adopted vs YTD acct'!$A$5:$M$500,7,FALSE))</f>
        <v>CONTRACTUAL EXPENSES</v>
      </c>
      <c r="G88" t="str">
        <f>IF($Q88="","",VLOOKUP($Q88,'Adopted vs YTD acct'!$A$5:$M$500,8,FALSE))</f>
        <v>4402</v>
      </c>
      <c r="H88" t="str">
        <f>IF($Q88="","",VLOOKUP($Q88,'Adopted vs YTD acct'!$A$5:$M$500,9,FALSE))</f>
        <v>ELECTRICITY</v>
      </c>
      <c r="I88" s="10">
        <f>IF($Q88="","",VLOOKUP($Q88,'Adopted vs YTD acct'!$A$5:$M$500,10,FALSE))</f>
        <v>270000</v>
      </c>
      <c r="J88" s="10">
        <f>IF($Q88="","",VLOOKUP($Q88,'Adopted vs YTD acct'!$A$5:$M$500,11,FALSE))</f>
        <v>257166.94</v>
      </c>
      <c r="K88" s="10">
        <f t="shared" si="2"/>
        <v>12833.059999999998</v>
      </c>
      <c r="L88" s="6">
        <f t="shared" si="3"/>
        <v>0.95250000000000001</v>
      </c>
      <c r="Q88">
        <f>IF((MAX($Q$4:Q87)+1)&gt;Data!$A$1,"",MAX($Q$4:Q87)+1)</f>
        <v>84</v>
      </c>
    </row>
    <row r="89" spans="1:17" x14ac:dyDescent="0.2">
      <c r="A89" t="str">
        <f>IF($Q89="","",VLOOKUP($Q89,'Adopted vs YTD acct'!$A$5:$M$500,2,FALSE))</f>
        <v>A</v>
      </c>
      <c r="B89" t="str">
        <f>IF($Q89="","",VLOOKUP($Q89,'Adopted vs YTD acct'!$A$5:$M$500,3,FALSE))</f>
        <v>GENERAL FUND</v>
      </c>
      <c r="C89" t="str">
        <f>IF($Q89="","",VLOOKUP($Q89,'Adopted vs YTD acct'!$A$5:$M$500,4,FALSE))</f>
        <v>3150</v>
      </c>
      <c r="D89" t="str">
        <f>IF($Q89="","",VLOOKUP($Q89,'Adopted vs YTD acct'!$A$5:$M$500,5,FALSE))</f>
        <v>JAIL</v>
      </c>
      <c r="E89" t="str">
        <f>IF($Q89="","",VLOOKUP($Q89,'Adopted vs YTD acct'!$A$5:$M$500,6,FALSE))</f>
        <v>1000</v>
      </c>
      <c r="F89" t="str">
        <f>IF($Q89="","",VLOOKUP($Q89,'Adopted vs YTD acct'!$A$5:$M$500,7,FALSE))</f>
        <v>PERSONAL SERVICES</v>
      </c>
      <c r="G89" t="str">
        <f>IF($Q89="","",VLOOKUP($Q89,'Adopted vs YTD acct'!$A$5:$M$500,8,FALSE))</f>
        <v>1015</v>
      </c>
      <c r="H89" t="str">
        <f>IF($Q89="","",VLOOKUP($Q89,'Adopted vs YTD acct'!$A$5:$M$500,9,FALSE))</f>
        <v>DEPUTY SHERIFF JAIL</v>
      </c>
      <c r="I89" s="10">
        <f>IF($Q89="","",VLOOKUP($Q89,'Adopted vs YTD acct'!$A$5:$M$500,10,FALSE))</f>
        <v>43696</v>
      </c>
      <c r="J89" s="10">
        <f>IF($Q89="","",VLOOKUP($Q89,'Adopted vs YTD acct'!$A$5:$M$500,11,FALSE))</f>
        <v>30925.29</v>
      </c>
      <c r="K89" s="10">
        <f t="shared" si="2"/>
        <v>12770.71</v>
      </c>
      <c r="L89" s="6">
        <f t="shared" si="3"/>
        <v>0.7077</v>
      </c>
      <c r="Q89">
        <f>IF((MAX($Q$4:Q88)+1)&gt;Data!$A$1,"",MAX($Q$4:Q88)+1)</f>
        <v>85</v>
      </c>
    </row>
    <row r="90" spans="1:17" x14ac:dyDescent="0.2">
      <c r="A90" t="str">
        <f>IF($Q90="","",VLOOKUP($Q90,'Adopted vs YTD acct'!$A$5:$M$500,2,FALSE))</f>
        <v>A</v>
      </c>
      <c r="B90" t="str">
        <f>IF($Q90="","",VLOOKUP($Q90,'Adopted vs YTD acct'!$A$5:$M$500,3,FALSE))</f>
        <v>GENERAL FUND</v>
      </c>
      <c r="C90" t="str">
        <f>IF($Q90="","",VLOOKUP($Q90,'Adopted vs YTD acct'!$A$5:$M$500,4,FALSE))</f>
        <v>1620</v>
      </c>
      <c r="D90" t="str">
        <f>IF($Q90="","",VLOOKUP($Q90,'Adopted vs YTD acct'!$A$5:$M$500,5,FALSE))</f>
        <v>BUILDINGS &amp; GROUNDS</v>
      </c>
      <c r="E90" t="str">
        <f>IF($Q90="","",VLOOKUP($Q90,'Adopted vs YTD acct'!$A$5:$M$500,6,FALSE))</f>
        <v>4000</v>
      </c>
      <c r="F90" t="str">
        <f>IF($Q90="","",VLOOKUP($Q90,'Adopted vs YTD acct'!$A$5:$M$500,7,FALSE))</f>
        <v>CONTRACTUAL EXPENSES</v>
      </c>
      <c r="G90" t="str">
        <f>IF($Q90="","",VLOOKUP($Q90,'Adopted vs YTD acct'!$A$5:$M$500,8,FALSE))</f>
        <v>4403</v>
      </c>
      <c r="H90" t="str">
        <f>IF($Q90="","",VLOOKUP($Q90,'Adopted vs YTD acct'!$A$5:$M$500,9,FALSE))</f>
        <v>WATER &amp; SEWER CHARGES</v>
      </c>
      <c r="I90" s="10">
        <f>IF($Q90="","",VLOOKUP($Q90,'Adopted vs YTD acct'!$A$5:$M$500,10,FALSE))</f>
        <v>95000</v>
      </c>
      <c r="J90" s="10">
        <f>IF($Q90="","",VLOOKUP($Q90,'Adopted vs YTD acct'!$A$5:$M$500,11,FALSE))</f>
        <v>82299.22</v>
      </c>
      <c r="K90" s="10">
        <f t="shared" si="2"/>
        <v>12700.779999999999</v>
      </c>
      <c r="L90" s="6">
        <f t="shared" si="3"/>
        <v>0.86629999999999996</v>
      </c>
      <c r="Q90">
        <f>IF((MAX($Q$4:Q89)+1)&gt;Data!$A$1,"",MAX($Q$4:Q89)+1)</f>
        <v>86</v>
      </c>
    </row>
    <row r="91" spans="1:17" x14ac:dyDescent="0.2">
      <c r="A91" t="str">
        <f>IF($Q91="","",VLOOKUP($Q91,'Adopted vs YTD acct'!$A$5:$M$500,2,FALSE))</f>
        <v>A</v>
      </c>
      <c r="B91" t="str">
        <f>IF($Q91="","",VLOOKUP($Q91,'Adopted vs YTD acct'!$A$5:$M$500,3,FALSE))</f>
        <v>GENERAL FUND</v>
      </c>
      <c r="C91" t="str">
        <f>IF($Q91="","",VLOOKUP($Q91,'Adopted vs YTD acct'!$A$5:$M$500,4,FALSE))</f>
        <v>6010</v>
      </c>
      <c r="D91" t="str">
        <f>IF($Q91="","",VLOOKUP($Q91,'Adopted vs YTD acct'!$A$5:$M$500,5,FALSE))</f>
        <v>SOCIAL SERVICES ADMIN</v>
      </c>
      <c r="E91" t="str">
        <f>IF($Q91="","",VLOOKUP($Q91,'Adopted vs YTD acct'!$A$5:$M$500,6,FALSE))</f>
        <v>1000</v>
      </c>
      <c r="F91" t="str">
        <f>IF($Q91="","",VLOOKUP($Q91,'Adopted vs YTD acct'!$A$5:$M$500,7,FALSE))</f>
        <v>PERSONAL SERVICES</v>
      </c>
      <c r="G91" t="str">
        <f>IF($Q91="","",VLOOKUP($Q91,'Adopted vs YTD acct'!$A$5:$M$500,8,FALSE))</f>
        <v>1445</v>
      </c>
      <c r="H91" t="str">
        <f>IF($Q91="","",VLOOKUP($Q91,'Adopted vs YTD acct'!$A$5:$M$500,9,FALSE))</f>
        <v>SOCIAL WELFARE EXAM   G11</v>
      </c>
      <c r="I91" s="10">
        <f>IF($Q91="","",VLOOKUP($Q91,'Adopted vs YTD acct'!$A$5:$M$500,10,FALSE))</f>
        <v>42396</v>
      </c>
      <c r="J91" s="10">
        <f>IF($Q91="","",VLOOKUP($Q91,'Adopted vs YTD acct'!$A$5:$M$500,11,FALSE))</f>
        <v>29782.09</v>
      </c>
      <c r="K91" s="10">
        <f t="shared" si="2"/>
        <v>12613.91</v>
      </c>
      <c r="L91" s="6">
        <f t="shared" si="3"/>
        <v>0.70250000000000001</v>
      </c>
      <c r="Q91">
        <f>IF((MAX($Q$4:Q90)+1)&gt;Data!$A$1,"",MAX($Q$4:Q90)+1)</f>
        <v>87</v>
      </c>
    </row>
    <row r="92" spans="1:17" x14ac:dyDescent="0.2">
      <c r="A92" t="str">
        <f>IF($Q92="","",VLOOKUP($Q92,'Adopted vs YTD acct'!$A$5:$M$500,2,FALSE))</f>
        <v>A</v>
      </c>
      <c r="B92" t="str">
        <f>IF($Q92="","",VLOOKUP($Q92,'Adopted vs YTD acct'!$A$5:$M$500,3,FALSE))</f>
        <v>GENERAL FUND</v>
      </c>
      <c r="C92" t="str">
        <f>IF($Q92="","",VLOOKUP($Q92,'Adopted vs YTD acct'!$A$5:$M$500,4,FALSE))</f>
        <v>6510</v>
      </c>
      <c r="D92" t="str">
        <f>IF($Q92="","",VLOOKUP($Q92,'Adopted vs YTD acct'!$A$5:$M$500,5,FALSE))</f>
        <v>VETERANS SERVICES</v>
      </c>
      <c r="E92" t="str">
        <f>IF($Q92="","",VLOOKUP($Q92,'Adopted vs YTD acct'!$A$5:$M$500,6,FALSE))</f>
        <v>1000</v>
      </c>
      <c r="F92" t="str">
        <f>IF($Q92="","",VLOOKUP($Q92,'Adopted vs YTD acct'!$A$5:$M$500,7,FALSE))</f>
        <v>PERSONAL SERVICES</v>
      </c>
      <c r="G92" t="str">
        <f>IF($Q92="","",VLOOKUP($Q92,'Adopted vs YTD acct'!$A$5:$M$500,8,FALSE))</f>
        <v>1801</v>
      </c>
      <c r="H92" t="str">
        <f>IF($Q92="","",VLOOKUP($Q92,'Adopted vs YTD acct'!$A$5:$M$500,9,FALSE))</f>
        <v>SERVICE OFFICER P/T</v>
      </c>
      <c r="I92" s="10">
        <f>IF($Q92="","",VLOOKUP($Q92,'Adopted vs YTD acct'!$A$5:$M$500,10,FALSE))</f>
        <v>19380</v>
      </c>
      <c r="J92" s="10">
        <f>IF($Q92="","",VLOOKUP($Q92,'Adopted vs YTD acct'!$A$5:$M$500,11,FALSE))</f>
        <v>7425.3</v>
      </c>
      <c r="K92" s="10">
        <f t="shared" si="2"/>
        <v>11954.7</v>
      </c>
      <c r="L92" s="6">
        <f t="shared" si="3"/>
        <v>0.3831</v>
      </c>
      <c r="Q92">
        <f>IF((MAX($Q$4:Q91)+1)&gt;Data!$A$1,"",MAX($Q$4:Q91)+1)</f>
        <v>88</v>
      </c>
    </row>
    <row r="93" spans="1:17" x14ac:dyDescent="0.2">
      <c r="A93" t="str">
        <f>IF($Q93="","",VLOOKUP($Q93,'Adopted vs YTD acct'!$A$5:$M$500,2,FALSE))</f>
        <v>A</v>
      </c>
      <c r="B93" t="str">
        <f>IF($Q93="","",VLOOKUP($Q93,'Adopted vs YTD acct'!$A$5:$M$500,3,FALSE))</f>
        <v>GENERAL FUND</v>
      </c>
      <c r="C93" t="str">
        <f>IF($Q93="","",VLOOKUP($Q93,'Adopted vs YTD acct'!$A$5:$M$500,4,FALSE))</f>
        <v>1490</v>
      </c>
      <c r="D93" t="str">
        <f>IF($Q93="","",VLOOKUP($Q93,'Adopted vs YTD acct'!$A$5:$M$500,5,FALSE))</f>
        <v>PUBLIC WORKS</v>
      </c>
      <c r="E93" t="str">
        <f>IF($Q93="","",VLOOKUP($Q93,'Adopted vs YTD acct'!$A$5:$M$500,6,FALSE))</f>
        <v>1000</v>
      </c>
      <c r="F93" t="str">
        <f>IF($Q93="","",VLOOKUP($Q93,'Adopted vs YTD acct'!$A$5:$M$500,7,FALSE))</f>
        <v>PERSONAL SERVICES</v>
      </c>
      <c r="G93" t="str">
        <f>IF($Q93="","",VLOOKUP($Q93,'Adopted vs YTD acct'!$A$5:$M$500,8,FALSE))</f>
        <v>1004</v>
      </c>
      <c r="H93" t="str">
        <f>IF($Q93="","",VLOOKUP($Q93,'Adopted vs YTD acct'!$A$5:$M$500,9,FALSE))</f>
        <v>DEPUTY COMMISSIONER ADMIN.</v>
      </c>
      <c r="I93" s="10">
        <f>IF($Q93="","",VLOOKUP($Q93,'Adopted vs YTD acct'!$A$5:$M$500,10,FALSE))</f>
        <v>32000</v>
      </c>
      <c r="J93" s="10">
        <f>IF($Q93="","",VLOOKUP($Q93,'Adopted vs YTD acct'!$A$5:$M$500,11,FALSE))</f>
        <v>20065.5</v>
      </c>
      <c r="K93" s="10">
        <f t="shared" si="2"/>
        <v>11934.5</v>
      </c>
      <c r="L93" s="6">
        <f t="shared" si="3"/>
        <v>0.627</v>
      </c>
      <c r="Q93">
        <f>IF((MAX($Q$4:Q92)+1)&gt;Data!$A$1,"",MAX($Q$4:Q92)+1)</f>
        <v>89</v>
      </c>
    </row>
    <row r="94" spans="1:17" x14ac:dyDescent="0.2">
      <c r="A94" t="str">
        <f>IF($Q94="","",VLOOKUP($Q94,'Adopted vs YTD acct'!$A$5:$M$500,2,FALSE))</f>
        <v>A</v>
      </c>
      <c r="B94" t="str">
        <f>IF($Q94="","",VLOOKUP($Q94,'Adopted vs YTD acct'!$A$5:$M$500,3,FALSE))</f>
        <v>GENERAL FUND</v>
      </c>
      <c r="C94" t="str">
        <f>IF($Q94="","",VLOOKUP($Q94,'Adopted vs YTD acct'!$A$5:$M$500,4,FALSE))</f>
        <v>4010</v>
      </c>
      <c r="D94" t="str">
        <f>IF($Q94="","",VLOOKUP($Q94,'Adopted vs YTD acct'!$A$5:$M$500,5,FALSE))</f>
        <v>PUBLIC HEALTH</v>
      </c>
      <c r="E94" t="str">
        <f>IF($Q94="","",VLOOKUP($Q94,'Adopted vs YTD acct'!$A$5:$M$500,6,FALSE))</f>
        <v>4000</v>
      </c>
      <c r="F94" t="str">
        <f>IF($Q94="","",VLOOKUP($Q94,'Adopted vs YTD acct'!$A$5:$M$500,7,FALSE))</f>
        <v>CONTRACTUAL EXPENSES</v>
      </c>
      <c r="G94" t="str">
        <f>IF($Q94="","",VLOOKUP($Q94,'Adopted vs YTD acct'!$A$5:$M$500,8,FALSE))</f>
        <v>4677</v>
      </c>
      <c r="H94" t="str">
        <f>IF($Q94="","",VLOOKUP($Q94,'Adopted vs YTD acct'!$A$5:$M$500,9,FALSE))</f>
        <v>TOBACCO AWARENESS GRANT</v>
      </c>
      <c r="I94" s="10">
        <f>IF($Q94="","",VLOOKUP($Q94,'Adopted vs YTD acct'!$A$5:$M$500,10,FALSE))</f>
        <v>22000</v>
      </c>
      <c r="J94" s="10">
        <f>IF($Q94="","",VLOOKUP($Q94,'Adopted vs YTD acct'!$A$5:$M$500,11,FALSE))</f>
        <v>10135.719999999999</v>
      </c>
      <c r="K94" s="10">
        <f t="shared" si="2"/>
        <v>11864.28</v>
      </c>
      <c r="L94" s="6">
        <f t="shared" si="3"/>
        <v>0.4607</v>
      </c>
      <c r="Q94">
        <f>IF((MAX($Q$4:Q93)+1)&gt;Data!$A$1,"",MAX($Q$4:Q93)+1)</f>
        <v>90</v>
      </c>
    </row>
    <row r="95" spans="1:17" x14ac:dyDescent="0.2">
      <c r="A95" t="str">
        <f>IF($Q95="","",VLOOKUP($Q95,'Adopted vs YTD acct'!$A$5:$M$500,2,FALSE))</f>
        <v>A</v>
      </c>
      <c r="B95" t="str">
        <f>IF($Q95="","",VLOOKUP($Q95,'Adopted vs YTD acct'!$A$5:$M$500,3,FALSE))</f>
        <v>GENERAL FUND</v>
      </c>
      <c r="C95" t="str">
        <f>IF($Q95="","",VLOOKUP($Q95,'Adopted vs YTD acct'!$A$5:$M$500,4,FALSE))</f>
        <v>1620</v>
      </c>
      <c r="D95" t="str">
        <f>IF($Q95="","",VLOOKUP($Q95,'Adopted vs YTD acct'!$A$5:$M$500,5,FALSE))</f>
        <v>BUILDINGS &amp; GROUNDS</v>
      </c>
      <c r="E95" t="str">
        <f>IF($Q95="","",VLOOKUP($Q95,'Adopted vs YTD acct'!$A$5:$M$500,6,FALSE))</f>
        <v>4000</v>
      </c>
      <c r="F95" t="str">
        <f>IF($Q95="","",VLOOKUP($Q95,'Adopted vs YTD acct'!$A$5:$M$500,7,FALSE))</f>
        <v>CONTRACTUAL EXPENSES</v>
      </c>
      <c r="G95" t="str">
        <f>IF($Q95="","",VLOOKUP($Q95,'Adopted vs YTD acct'!$A$5:$M$500,8,FALSE))</f>
        <v>4539</v>
      </c>
      <c r="H95" t="str">
        <f>IF($Q95="","",VLOOKUP($Q95,'Adopted vs YTD acct'!$A$5:$M$500,9,FALSE))</f>
        <v>PARKING LOT MAINTENANCE</v>
      </c>
      <c r="I95" s="10">
        <f>IF($Q95="","",VLOOKUP($Q95,'Adopted vs YTD acct'!$A$5:$M$500,10,FALSE))</f>
        <v>20000</v>
      </c>
      <c r="J95" s="10">
        <f>IF($Q95="","",VLOOKUP($Q95,'Adopted vs YTD acct'!$A$5:$M$500,11,FALSE))</f>
        <v>8144.62</v>
      </c>
      <c r="K95" s="10">
        <f t="shared" si="2"/>
        <v>11855.380000000001</v>
      </c>
      <c r="L95" s="6">
        <f t="shared" si="3"/>
        <v>0.40720000000000001</v>
      </c>
      <c r="Q95">
        <f>IF((MAX($Q$4:Q94)+1)&gt;Data!$A$1,"",MAX($Q$4:Q94)+1)</f>
        <v>91</v>
      </c>
    </row>
    <row r="96" spans="1:17" x14ac:dyDescent="0.2">
      <c r="A96" t="str">
        <f>IF($Q96="","",VLOOKUP($Q96,'Adopted vs YTD acct'!$A$5:$M$500,2,FALSE))</f>
        <v>A</v>
      </c>
      <c r="B96" t="str">
        <f>IF($Q96="","",VLOOKUP($Q96,'Adopted vs YTD acct'!$A$5:$M$500,3,FALSE))</f>
        <v>GENERAL FUND</v>
      </c>
      <c r="C96" t="str">
        <f>IF($Q96="","",VLOOKUP($Q96,'Adopted vs YTD acct'!$A$5:$M$500,4,FALSE))</f>
        <v>1620</v>
      </c>
      <c r="D96" t="str">
        <f>IF($Q96="","",VLOOKUP($Q96,'Adopted vs YTD acct'!$A$5:$M$500,5,FALSE))</f>
        <v>BUILDINGS &amp; GROUNDS</v>
      </c>
      <c r="E96" t="str">
        <f>IF($Q96="","",VLOOKUP($Q96,'Adopted vs YTD acct'!$A$5:$M$500,6,FALSE))</f>
        <v>2000</v>
      </c>
      <c r="F96" t="str">
        <f>IF($Q96="","",VLOOKUP($Q96,'Adopted vs YTD acct'!$A$5:$M$500,7,FALSE))</f>
        <v>EQUIPMENT</v>
      </c>
      <c r="G96" t="str">
        <f>IF($Q96="","",VLOOKUP($Q96,'Adopted vs YTD acct'!$A$5:$M$500,8,FALSE))</f>
        <v>2201</v>
      </c>
      <c r="H96" t="str">
        <f>IF($Q96="","",VLOOKUP($Q96,'Adopted vs YTD acct'!$A$5:$M$500,9,FALSE))</f>
        <v>EQUIPMENT</v>
      </c>
      <c r="I96" s="10">
        <f>IF($Q96="","",VLOOKUP($Q96,'Adopted vs YTD acct'!$A$5:$M$500,10,FALSE))</f>
        <v>23000</v>
      </c>
      <c r="J96" s="10">
        <f>IF($Q96="","",VLOOKUP($Q96,'Adopted vs YTD acct'!$A$5:$M$500,11,FALSE))</f>
        <v>11149.51</v>
      </c>
      <c r="K96" s="10">
        <f t="shared" si="2"/>
        <v>11850.49</v>
      </c>
      <c r="L96" s="6">
        <f t="shared" si="3"/>
        <v>0.48480000000000001</v>
      </c>
      <c r="Q96">
        <f>IF((MAX($Q$4:Q95)+1)&gt;Data!$A$1,"",MAX($Q$4:Q95)+1)</f>
        <v>92</v>
      </c>
    </row>
    <row r="97" spans="1:17" x14ac:dyDescent="0.2">
      <c r="A97" t="str">
        <f>IF($Q97="","",VLOOKUP($Q97,'Adopted vs YTD acct'!$A$5:$M$500,2,FALSE))</f>
        <v>A</v>
      </c>
      <c r="B97" t="str">
        <f>IF($Q97="","",VLOOKUP($Q97,'Adopted vs YTD acct'!$A$5:$M$500,3,FALSE))</f>
        <v>GENERAL FUND</v>
      </c>
      <c r="C97" t="str">
        <f>IF($Q97="","",VLOOKUP($Q97,'Adopted vs YTD acct'!$A$5:$M$500,4,FALSE))</f>
        <v>4310</v>
      </c>
      <c r="D97" t="str">
        <f>IF($Q97="","",VLOOKUP($Q97,'Adopted vs YTD acct'!$A$5:$M$500,5,FALSE))</f>
        <v>MENTAL HEALTH</v>
      </c>
      <c r="E97" t="str">
        <f>IF($Q97="","",VLOOKUP($Q97,'Adopted vs YTD acct'!$A$5:$M$500,6,FALSE))</f>
        <v>1000</v>
      </c>
      <c r="F97" t="str">
        <f>IF($Q97="","",VLOOKUP($Q97,'Adopted vs YTD acct'!$A$5:$M$500,7,FALSE))</f>
        <v>PERSONAL SERVICES</v>
      </c>
      <c r="G97" t="str">
        <f>IF($Q97="","",VLOOKUP($Q97,'Adopted vs YTD acct'!$A$5:$M$500,8,FALSE))</f>
        <v>1005</v>
      </c>
      <c r="H97" t="str">
        <f>IF($Q97="","",VLOOKUP($Q97,'Adopted vs YTD acct'!$A$5:$M$500,9,FALSE))</f>
        <v>ADVOCACY CARE MANAGER G15</v>
      </c>
      <c r="I97" s="10">
        <f>IF($Q97="","",VLOOKUP($Q97,'Adopted vs YTD acct'!$A$5:$M$500,10,FALSE))</f>
        <v>43133</v>
      </c>
      <c r="J97" s="10">
        <f>IF($Q97="","",VLOOKUP($Q97,'Adopted vs YTD acct'!$A$5:$M$500,11,FALSE))</f>
        <v>31378.26</v>
      </c>
      <c r="K97" s="10">
        <f t="shared" si="2"/>
        <v>11754.740000000002</v>
      </c>
      <c r="L97" s="6">
        <f t="shared" si="3"/>
        <v>0.72750000000000004</v>
      </c>
      <c r="Q97">
        <f>IF((MAX($Q$4:Q96)+1)&gt;Data!$A$1,"",MAX($Q$4:Q96)+1)</f>
        <v>93</v>
      </c>
    </row>
    <row r="98" spans="1:17" x14ac:dyDescent="0.2">
      <c r="A98" t="str">
        <f>IF($Q98="","",VLOOKUP($Q98,'Adopted vs YTD acct'!$A$5:$M$500,2,FALSE))</f>
        <v>A</v>
      </c>
      <c r="B98" t="str">
        <f>IF($Q98="","",VLOOKUP($Q98,'Adopted vs YTD acct'!$A$5:$M$500,3,FALSE))</f>
        <v>GENERAL FUND</v>
      </c>
      <c r="C98" t="str">
        <f>IF($Q98="","",VLOOKUP($Q98,'Adopted vs YTD acct'!$A$5:$M$500,4,FALSE))</f>
        <v>6070</v>
      </c>
      <c r="D98" t="str">
        <f>IF($Q98="","",VLOOKUP($Q98,'Adopted vs YTD acct'!$A$5:$M$500,5,FALSE))</f>
        <v>SERVICES FOR RECIPIENTS</v>
      </c>
      <c r="E98" t="str">
        <f>IF($Q98="","",VLOOKUP($Q98,'Adopted vs YTD acct'!$A$5:$M$500,6,FALSE))</f>
        <v>4000</v>
      </c>
      <c r="F98" t="str">
        <f>IF($Q98="","",VLOOKUP($Q98,'Adopted vs YTD acct'!$A$5:$M$500,7,FALSE))</f>
        <v>CONTRACTUAL EXPENSES</v>
      </c>
      <c r="G98" t="str">
        <f>IF($Q98="","",VLOOKUP($Q98,'Adopted vs YTD acct'!$A$5:$M$500,8,FALSE))</f>
        <v>4670</v>
      </c>
      <c r="H98" t="str">
        <f>IF($Q98="","",VLOOKUP($Q98,'Adopted vs YTD acct'!$A$5:$M$500,9,FALSE))</f>
        <v>CLINICAL PSYCHOLOGIST</v>
      </c>
      <c r="I98" s="10">
        <f>IF($Q98="","",VLOOKUP($Q98,'Adopted vs YTD acct'!$A$5:$M$500,10,FALSE))</f>
        <v>80000</v>
      </c>
      <c r="J98" s="10">
        <f>IF($Q98="","",VLOOKUP($Q98,'Adopted vs YTD acct'!$A$5:$M$500,11,FALSE))</f>
        <v>68372.2</v>
      </c>
      <c r="K98" s="10">
        <f t="shared" si="2"/>
        <v>11627.800000000003</v>
      </c>
      <c r="L98" s="6">
        <f t="shared" si="3"/>
        <v>0.85470000000000002</v>
      </c>
      <c r="Q98">
        <f>IF((MAX($Q$4:Q97)+1)&gt;Data!$A$1,"",MAX($Q$4:Q97)+1)</f>
        <v>94</v>
      </c>
    </row>
    <row r="99" spans="1:17" x14ac:dyDescent="0.2">
      <c r="A99" t="str">
        <f>IF($Q99="","",VLOOKUP($Q99,'Adopted vs YTD acct'!$A$5:$M$500,2,FALSE))</f>
        <v>A</v>
      </c>
      <c r="B99" t="str">
        <f>IF($Q99="","",VLOOKUP($Q99,'Adopted vs YTD acct'!$A$5:$M$500,3,FALSE))</f>
        <v>GENERAL FUND</v>
      </c>
      <c r="C99" t="str">
        <f>IF($Q99="","",VLOOKUP($Q99,'Adopted vs YTD acct'!$A$5:$M$500,4,FALSE))</f>
        <v>6010</v>
      </c>
      <c r="D99" t="str">
        <f>IF($Q99="","",VLOOKUP($Q99,'Adopted vs YTD acct'!$A$5:$M$500,5,FALSE))</f>
        <v>SOCIAL SERVICES ADMIN</v>
      </c>
      <c r="E99" t="str">
        <f>IF($Q99="","",VLOOKUP($Q99,'Adopted vs YTD acct'!$A$5:$M$500,6,FALSE))</f>
        <v>1000</v>
      </c>
      <c r="F99" t="str">
        <f>IF($Q99="","",VLOOKUP($Q99,'Adopted vs YTD acct'!$A$5:$M$500,7,FALSE))</f>
        <v>PERSONAL SERVICES</v>
      </c>
      <c r="G99" t="str">
        <f>IF($Q99="","",VLOOKUP($Q99,'Adopted vs YTD acct'!$A$5:$M$500,8,FALSE))</f>
        <v>1327</v>
      </c>
      <c r="H99" t="str">
        <f>IF($Q99="","",VLOOKUP($Q99,'Adopted vs YTD acct'!$A$5:$M$500,9,FALSE))</f>
        <v>ADMINISTRATIVE SUPPORT I G08</v>
      </c>
      <c r="I99" s="10">
        <f>IF($Q99="","",VLOOKUP($Q99,'Adopted vs YTD acct'!$A$5:$M$500,10,FALSE))</f>
        <v>29742</v>
      </c>
      <c r="J99" s="10">
        <f>IF($Q99="","",VLOOKUP($Q99,'Adopted vs YTD acct'!$A$5:$M$500,11,FALSE))</f>
        <v>18114.900000000001</v>
      </c>
      <c r="K99" s="10">
        <f t="shared" si="2"/>
        <v>11627.099999999999</v>
      </c>
      <c r="L99" s="6">
        <f t="shared" si="3"/>
        <v>0.60909999999999997</v>
      </c>
      <c r="Q99">
        <f>IF((MAX($Q$4:Q98)+1)&gt;Data!$A$1,"",MAX($Q$4:Q98)+1)</f>
        <v>95</v>
      </c>
    </row>
    <row r="100" spans="1:17" x14ac:dyDescent="0.2">
      <c r="A100" t="str">
        <f>IF($Q100="","",VLOOKUP($Q100,'Adopted vs YTD acct'!$A$5:$M$500,2,FALSE))</f>
        <v>A</v>
      </c>
      <c r="B100" t="str">
        <f>IF($Q100="","",VLOOKUP($Q100,'Adopted vs YTD acct'!$A$5:$M$500,3,FALSE))</f>
        <v>GENERAL FUND</v>
      </c>
      <c r="C100" t="str">
        <f>IF($Q100="","",VLOOKUP($Q100,'Adopted vs YTD acct'!$A$5:$M$500,4,FALSE))</f>
        <v>3410</v>
      </c>
      <c r="D100" t="str">
        <f>IF($Q100="","",VLOOKUP($Q100,'Adopted vs YTD acct'!$A$5:$M$500,5,FALSE))</f>
        <v>EMERGENCY SVCS - FIRE PREV.</v>
      </c>
      <c r="E100" t="str">
        <f>IF($Q100="","",VLOOKUP($Q100,'Adopted vs YTD acct'!$A$5:$M$500,6,FALSE))</f>
        <v>4000</v>
      </c>
      <c r="F100" t="str">
        <f>IF($Q100="","",VLOOKUP($Q100,'Adopted vs YTD acct'!$A$5:$M$500,7,FALSE))</f>
        <v>CONTRACTUAL EXPENSES</v>
      </c>
      <c r="G100" t="str">
        <f>IF($Q100="","",VLOOKUP($Q100,'Adopted vs YTD acct'!$A$5:$M$500,8,FALSE))</f>
        <v>4406</v>
      </c>
      <c r="H100" t="str">
        <f>IF($Q100="","",VLOOKUP($Q100,'Adopted vs YTD acct'!$A$5:$M$500,9,FALSE))</f>
        <v>HOMELAND SECURITY EXPENSES</v>
      </c>
      <c r="I100" s="10">
        <f>IF($Q100="","",VLOOKUP($Q100,'Adopted vs YTD acct'!$A$5:$M$500,10,FALSE))</f>
        <v>25000</v>
      </c>
      <c r="J100" s="10">
        <f>IF($Q100="","",VLOOKUP($Q100,'Adopted vs YTD acct'!$A$5:$M$500,11,FALSE))</f>
        <v>13403.71</v>
      </c>
      <c r="K100" s="10">
        <f t="shared" si="2"/>
        <v>11596.29</v>
      </c>
      <c r="L100" s="6">
        <f t="shared" si="3"/>
        <v>0.53610000000000002</v>
      </c>
      <c r="Q100">
        <f>IF((MAX($Q$4:Q99)+1)&gt;Data!$A$1,"",MAX($Q$4:Q99)+1)</f>
        <v>96</v>
      </c>
    </row>
    <row r="101" spans="1:17" x14ac:dyDescent="0.2">
      <c r="A101" t="str">
        <f>IF($Q101="","",VLOOKUP($Q101,'Adopted vs YTD acct'!$A$5:$M$500,2,FALSE))</f>
        <v>A</v>
      </c>
      <c r="B101" t="str">
        <f>IF($Q101="","",VLOOKUP($Q101,'Adopted vs YTD acct'!$A$5:$M$500,3,FALSE))</f>
        <v>GENERAL FUND</v>
      </c>
      <c r="C101" t="str">
        <f>IF($Q101="","",VLOOKUP($Q101,'Adopted vs YTD acct'!$A$5:$M$500,4,FALSE))</f>
        <v>1620</v>
      </c>
      <c r="D101" t="str">
        <f>IF($Q101="","",VLOOKUP($Q101,'Adopted vs YTD acct'!$A$5:$M$500,5,FALSE))</f>
        <v>BUILDINGS &amp; GROUNDS</v>
      </c>
      <c r="E101" t="str">
        <f>IF($Q101="","",VLOOKUP($Q101,'Adopted vs YTD acct'!$A$5:$M$500,6,FALSE))</f>
        <v>4000</v>
      </c>
      <c r="F101" t="str">
        <f>IF($Q101="","",VLOOKUP($Q101,'Adopted vs YTD acct'!$A$5:$M$500,7,FALSE))</f>
        <v>CONTRACTUAL EXPENSES</v>
      </c>
      <c r="G101" t="str">
        <f>IF($Q101="","",VLOOKUP($Q101,'Adopted vs YTD acct'!$A$5:$M$500,8,FALSE))</f>
        <v>4599</v>
      </c>
      <c r="H101" t="str">
        <f>IF($Q101="","",VLOOKUP($Q101,'Adopted vs YTD acct'!$A$5:$M$500,9,FALSE))</f>
        <v>REPAIRS AND MAINTENANCE</v>
      </c>
      <c r="I101" s="10">
        <f>IF($Q101="","",VLOOKUP($Q101,'Adopted vs YTD acct'!$A$5:$M$500,10,FALSE))</f>
        <v>40000</v>
      </c>
      <c r="J101" s="10">
        <f>IF($Q101="","",VLOOKUP($Q101,'Adopted vs YTD acct'!$A$5:$M$500,11,FALSE))</f>
        <v>28479.54</v>
      </c>
      <c r="K101" s="10">
        <f t="shared" si="2"/>
        <v>11520.46</v>
      </c>
      <c r="L101" s="6">
        <f t="shared" si="3"/>
        <v>0.71199999999999997</v>
      </c>
      <c r="Q101">
        <f>IF((MAX($Q$4:Q100)+1)&gt;Data!$A$1,"",MAX($Q$4:Q100)+1)</f>
        <v>97</v>
      </c>
    </row>
    <row r="102" spans="1:17" x14ac:dyDescent="0.2">
      <c r="A102" t="str">
        <f>IF($Q102="","",VLOOKUP($Q102,'Adopted vs YTD acct'!$A$5:$M$500,2,FALSE))</f>
        <v>A</v>
      </c>
      <c r="B102" t="str">
        <f>IF($Q102="","",VLOOKUP($Q102,'Adopted vs YTD acct'!$A$5:$M$500,3,FALSE))</f>
        <v>GENERAL FUND</v>
      </c>
      <c r="C102" t="str">
        <f>IF($Q102="","",VLOOKUP($Q102,'Adopted vs YTD acct'!$A$5:$M$500,4,FALSE))</f>
        <v>6010</v>
      </c>
      <c r="D102" t="str">
        <f>IF($Q102="","",VLOOKUP($Q102,'Adopted vs YTD acct'!$A$5:$M$500,5,FALSE))</f>
        <v>SOCIAL SERVICES ADMIN</v>
      </c>
      <c r="E102" t="str">
        <f>IF($Q102="","",VLOOKUP($Q102,'Adopted vs YTD acct'!$A$5:$M$500,6,FALSE))</f>
        <v>1000</v>
      </c>
      <c r="F102" t="str">
        <f>IF($Q102="","",VLOOKUP($Q102,'Adopted vs YTD acct'!$A$5:$M$500,7,FALSE))</f>
        <v>PERSONAL SERVICES</v>
      </c>
      <c r="G102" t="str">
        <f>IF($Q102="","",VLOOKUP($Q102,'Adopted vs YTD acct'!$A$5:$M$500,8,FALSE))</f>
        <v>1342</v>
      </c>
      <c r="H102" t="str">
        <f>IF($Q102="","",VLOOKUP($Q102,'Adopted vs YTD acct'!$A$5:$M$500,9,FALSE))</f>
        <v>SOCIAL WELFARE EXAM   G11</v>
      </c>
      <c r="I102" s="10">
        <f>IF($Q102="","",VLOOKUP($Q102,'Adopted vs YTD acct'!$A$5:$M$500,10,FALSE))</f>
        <v>42396</v>
      </c>
      <c r="J102" s="10">
        <f>IF($Q102="","",VLOOKUP($Q102,'Adopted vs YTD acct'!$A$5:$M$500,11,FALSE))</f>
        <v>30998.400000000001</v>
      </c>
      <c r="K102" s="10">
        <f t="shared" si="2"/>
        <v>11397.599999999999</v>
      </c>
      <c r="L102" s="6">
        <f t="shared" si="3"/>
        <v>0.73119999999999996</v>
      </c>
      <c r="Q102">
        <f>IF((MAX($Q$4:Q101)+1)&gt;Data!$A$1,"",MAX($Q$4:Q101)+1)</f>
        <v>98</v>
      </c>
    </row>
    <row r="103" spans="1:17" x14ac:dyDescent="0.2">
      <c r="A103" t="str">
        <f>IF($Q103="","",VLOOKUP($Q103,'Adopted vs YTD acct'!$A$5:$M$500,2,FALSE))</f>
        <v>A</v>
      </c>
      <c r="B103" t="str">
        <f>IF($Q103="","",VLOOKUP($Q103,'Adopted vs YTD acct'!$A$5:$M$500,3,FALSE))</f>
        <v>GENERAL FUND</v>
      </c>
      <c r="C103" t="str">
        <f>IF($Q103="","",VLOOKUP($Q103,'Adopted vs YTD acct'!$A$5:$M$500,4,FALSE))</f>
        <v>4010</v>
      </c>
      <c r="D103" t="str">
        <f>IF($Q103="","",VLOOKUP($Q103,'Adopted vs YTD acct'!$A$5:$M$500,5,FALSE))</f>
        <v>PUBLIC HEALTH</v>
      </c>
      <c r="E103" t="str">
        <f>IF($Q103="","",VLOOKUP($Q103,'Adopted vs YTD acct'!$A$5:$M$500,6,FALSE))</f>
        <v>1000</v>
      </c>
      <c r="F103" t="str">
        <f>IF($Q103="","",VLOOKUP($Q103,'Adopted vs YTD acct'!$A$5:$M$500,7,FALSE))</f>
        <v>PERSONAL SERVICES</v>
      </c>
      <c r="G103" t="str">
        <f>IF($Q103="","",VLOOKUP($Q103,'Adopted vs YTD acct'!$A$5:$M$500,8,FALSE))</f>
        <v>1804</v>
      </c>
      <c r="H103" t="str">
        <f>IF($Q103="","",VLOOKUP($Q103,'Adopted vs YTD acct'!$A$5:$M$500,9,FALSE))</f>
        <v>EI SVCS COORDINAT PT G14</v>
      </c>
      <c r="I103" s="10">
        <f>IF($Q103="","",VLOOKUP($Q103,'Adopted vs YTD acct'!$A$5:$M$500,10,FALSE))</f>
        <v>19576</v>
      </c>
      <c r="J103" s="10">
        <f>IF($Q103="","",VLOOKUP($Q103,'Adopted vs YTD acct'!$A$5:$M$500,11,FALSE))</f>
        <v>8265.65</v>
      </c>
      <c r="K103" s="10">
        <f t="shared" si="2"/>
        <v>11310.35</v>
      </c>
      <c r="L103" s="6">
        <f t="shared" si="3"/>
        <v>0.42220000000000002</v>
      </c>
      <c r="Q103">
        <f>IF((MAX($Q$4:Q102)+1)&gt;Data!$A$1,"",MAX($Q$4:Q102)+1)</f>
        <v>99</v>
      </c>
    </row>
    <row r="104" spans="1:17" x14ac:dyDescent="0.2">
      <c r="A104" t="str">
        <f>IF($Q104="","",VLOOKUP($Q104,'Adopted vs YTD acct'!$A$5:$M$500,2,FALSE))</f>
        <v>A</v>
      </c>
      <c r="B104" t="str">
        <f>IF($Q104="","",VLOOKUP($Q104,'Adopted vs YTD acct'!$A$5:$M$500,3,FALSE))</f>
        <v>GENERAL FUND</v>
      </c>
      <c r="C104" t="str">
        <f>IF($Q104="","",VLOOKUP($Q104,'Adopted vs YTD acct'!$A$5:$M$500,4,FALSE))</f>
        <v>1410</v>
      </c>
      <c r="D104" t="str">
        <f>IF($Q104="","",VLOOKUP($Q104,'Adopted vs YTD acct'!$A$5:$M$500,5,FALSE))</f>
        <v>COUNTY CLERK</v>
      </c>
      <c r="E104" t="str">
        <f>IF($Q104="","",VLOOKUP($Q104,'Adopted vs YTD acct'!$A$5:$M$500,6,FALSE))</f>
        <v>1000</v>
      </c>
      <c r="F104" t="str">
        <f>IF($Q104="","",VLOOKUP($Q104,'Adopted vs YTD acct'!$A$5:$M$500,7,FALSE))</f>
        <v>PERSONAL SERVICES</v>
      </c>
      <c r="G104" t="str">
        <f>IF($Q104="","",VLOOKUP($Q104,'Adopted vs YTD acct'!$A$5:$M$500,8,FALSE))</f>
        <v>1004</v>
      </c>
      <c r="H104" t="str">
        <f>IF($Q104="","",VLOOKUP($Q104,'Adopted vs YTD acct'!$A$5:$M$500,9,FALSE))</f>
        <v>MOTOR VEHICLE REP II  G12</v>
      </c>
      <c r="I104" s="10">
        <f>IF($Q104="","",VLOOKUP($Q104,'Adopted vs YTD acct'!$A$5:$M$500,10,FALSE))</f>
        <v>40218</v>
      </c>
      <c r="J104" s="10">
        <f>IF($Q104="","",VLOOKUP($Q104,'Adopted vs YTD acct'!$A$5:$M$500,11,FALSE))</f>
        <v>28979.57</v>
      </c>
      <c r="K104" s="10">
        <f t="shared" si="2"/>
        <v>11238.43</v>
      </c>
      <c r="L104" s="6">
        <f t="shared" si="3"/>
        <v>0.72060000000000002</v>
      </c>
      <c r="Q104">
        <f>IF((MAX($Q$4:Q103)+1)&gt;Data!$A$1,"",MAX($Q$4:Q103)+1)</f>
        <v>100</v>
      </c>
    </row>
    <row r="105" spans="1:17" x14ac:dyDescent="0.2">
      <c r="A105" t="str">
        <f>IF($Q105="","",VLOOKUP($Q105,'Adopted vs YTD acct'!$A$5:$M$500,2,FALSE))</f>
        <v>A</v>
      </c>
      <c r="B105" t="str">
        <f>IF($Q105="","",VLOOKUP($Q105,'Adopted vs YTD acct'!$A$5:$M$500,3,FALSE))</f>
        <v>GENERAL FUND</v>
      </c>
      <c r="C105" t="str">
        <f>IF($Q105="","",VLOOKUP($Q105,'Adopted vs YTD acct'!$A$5:$M$500,4,FALSE))</f>
        <v>4310</v>
      </c>
      <c r="D105" t="str">
        <f>IF($Q105="","",VLOOKUP($Q105,'Adopted vs YTD acct'!$A$5:$M$500,5,FALSE))</f>
        <v>MENTAL HEALTH</v>
      </c>
      <c r="E105" t="str">
        <f>IF($Q105="","",VLOOKUP($Q105,'Adopted vs YTD acct'!$A$5:$M$500,6,FALSE))</f>
        <v>1000</v>
      </c>
      <c r="F105" t="str">
        <f>IF($Q105="","",VLOOKUP($Q105,'Adopted vs YTD acct'!$A$5:$M$500,7,FALSE))</f>
        <v>PERSONAL SERVICES</v>
      </c>
      <c r="G105" t="str">
        <f>IF($Q105="","",VLOOKUP($Q105,'Adopted vs YTD acct'!$A$5:$M$500,8,FALSE))</f>
        <v>1026</v>
      </c>
      <c r="H105" t="str">
        <f>IF($Q105="","",VLOOKUP($Q105,'Adopted vs YTD acct'!$A$5:$M$500,9,FALSE))</f>
        <v>STAFF SOCIAL WRKR/CS  G19</v>
      </c>
      <c r="I105" s="10">
        <f>IF($Q105="","",VLOOKUP($Q105,'Adopted vs YTD acct'!$A$5:$M$500,10,FALSE))</f>
        <v>63925</v>
      </c>
      <c r="J105" s="10">
        <f>IF($Q105="","",VLOOKUP($Q105,'Adopted vs YTD acct'!$A$5:$M$500,11,FALSE))</f>
        <v>52815.39</v>
      </c>
      <c r="K105" s="10">
        <f t="shared" si="2"/>
        <v>11109.61</v>
      </c>
      <c r="L105" s="6">
        <f t="shared" si="3"/>
        <v>0.82620000000000005</v>
      </c>
      <c r="Q105">
        <f>IF((MAX($Q$4:Q104)+1)&gt;Data!$A$1,"",MAX($Q$4:Q104)+1)</f>
        <v>101</v>
      </c>
    </row>
    <row r="106" spans="1:17" x14ac:dyDescent="0.2">
      <c r="A106" t="str">
        <f>IF($Q106="","",VLOOKUP($Q106,'Adopted vs YTD acct'!$A$5:$M$500,2,FALSE))</f>
        <v>A</v>
      </c>
      <c r="B106" t="str">
        <f>IF($Q106="","",VLOOKUP($Q106,'Adopted vs YTD acct'!$A$5:$M$500,3,FALSE))</f>
        <v>GENERAL FUND</v>
      </c>
      <c r="C106" t="str">
        <f>IF($Q106="","",VLOOKUP($Q106,'Adopted vs YTD acct'!$A$5:$M$500,4,FALSE))</f>
        <v>4310</v>
      </c>
      <c r="D106" t="str">
        <f>IF($Q106="","",VLOOKUP($Q106,'Adopted vs YTD acct'!$A$5:$M$500,5,FALSE))</f>
        <v>MENTAL HEALTH</v>
      </c>
      <c r="E106" t="str">
        <f>IF($Q106="","",VLOOKUP($Q106,'Adopted vs YTD acct'!$A$5:$M$500,6,FALSE))</f>
        <v>1000</v>
      </c>
      <c r="F106" t="str">
        <f>IF($Q106="","",VLOOKUP($Q106,'Adopted vs YTD acct'!$A$5:$M$500,7,FALSE))</f>
        <v>PERSONAL SERVICES</v>
      </c>
      <c r="G106" t="str">
        <f>IF($Q106="","",VLOOKUP($Q106,'Adopted vs YTD acct'!$A$5:$M$500,8,FALSE))</f>
        <v>1034</v>
      </c>
      <c r="H106" t="str">
        <f>IF($Q106="","",VLOOKUP($Q106,'Adopted vs YTD acct'!$A$5:$M$500,9,FALSE))</f>
        <v>ADMINISTRATIVE SUPPORT I G08</v>
      </c>
      <c r="I106" s="10">
        <f>IF($Q106="","",VLOOKUP($Q106,'Adopted vs YTD acct'!$A$5:$M$500,10,FALSE))</f>
        <v>35817</v>
      </c>
      <c r="J106" s="10">
        <f>IF($Q106="","",VLOOKUP($Q106,'Adopted vs YTD acct'!$A$5:$M$500,11,FALSE))</f>
        <v>24924.45</v>
      </c>
      <c r="K106" s="10">
        <f t="shared" si="2"/>
        <v>10892.55</v>
      </c>
      <c r="L106" s="6">
        <f t="shared" si="3"/>
        <v>0.69589999999999996</v>
      </c>
      <c r="Q106">
        <f>IF((MAX($Q$4:Q105)+1)&gt;Data!$A$1,"",MAX($Q$4:Q105)+1)</f>
        <v>102</v>
      </c>
    </row>
    <row r="107" spans="1:17" x14ac:dyDescent="0.2">
      <c r="A107" t="str">
        <f>IF($Q107="","",VLOOKUP($Q107,'Adopted vs YTD acct'!$A$5:$M$500,2,FALSE))</f>
        <v>A</v>
      </c>
      <c r="B107" t="str">
        <f>IF($Q107="","",VLOOKUP($Q107,'Adopted vs YTD acct'!$A$5:$M$500,3,FALSE))</f>
        <v>GENERAL FUND</v>
      </c>
      <c r="C107" t="str">
        <f>IF($Q107="","",VLOOKUP($Q107,'Adopted vs YTD acct'!$A$5:$M$500,4,FALSE))</f>
        <v>6772</v>
      </c>
      <c r="D107" t="str">
        <f>IF($Q107="","",VLOOKUP($Q107,'Adopted vs YTD acct'!$A$5:$M$500,5,FALSE))</f>
        <v>OFFICE FOR THE AGING</v>
      </c>
      <c r="E107" t="str">
        <f>IF($Q107="","",VLOOKUP($Q107,'Adopted vs YTD acct'!$A$5:$M$500,6,FALSE))</f>
        <v>1000</v>
      </c>
      <c r="F107" t="str">
        <f>IF($Q107="","",VLOOKUP($Q107,'Adopted vs YTD acct'!$A$5:$M$500,7,FALSE))</f>
        <v>PERSONAL SERVICES</v>
      </c>
      <c r="G107" t="str">
        <f>IF($Q107="","",VLOOKUP($Q107,'Adopted vs YTD acct'!$A$5:$M$500,8,FALSE))</f>
        <v>1013</v>
      </c>
      <c r="H107" t="str">
        <f>IF($Q107="","",VLOOKUP($Q107,'Adopted vs YTD acct'!$A$5:$M$500,9,FALSE))</f>
        <v>AGING SERVICES SPEC. II  G13</v>
      </c>
      <c r="I107" s="10">
        <f>IF($Q107="","",VLOOKUP($Q107,'Adopted vs YTD acct'!$A$5:$M$500,10,FALSE))</f>
        <v>45425</v>
      </c>
      <c r="J107" s="10">
        <f>IF($Q107="","",VLOOKUP($Q107,'Adopted vs YTD acct'!$A$5:$M$500,11,FALSE))</f>
        <v>34630.949999999997</v>
      </c>
      <c r="K107" s="10">
        <f t="shared" si="2"/>
        <v>10794.050000000003</v>
      </c>
      <c r="L107" s="6">
        <f t="shared" si="3"/>
        <v>0.76239999999999997</v>
      </c>
      <c r="Q107">
        <f>IF((MAX($Q$4:Q106)+1)&gt;Data!$A$1,"",MAX($Q$4:Q106)+1)</f>
        <v>103</v>
      </c>
    </row>
    <row r="108" spans="1:17" x14ac:dyDescent="0.2">
      <c r="A108" t="str">
        <f>IF($Q108="","",VLOOKUP($Q108,'Adopted vs YTD acct'!$A$5:$M$500,2,FALSE))</f>
        <v>A</v>
      </c>
      <c r="B108" t="str">
        <f>IF($Q108="","",VLOOKUP($Q108,'Adopted vs YTD acct'!$A$5:$M$500,3,FALSE))</f>
        <v>GENERAL FUND</v>
      </c>
      <c r="C108" t="str">
        <f>IF($Q108="","",VLOOKUP($Q108,'Adopted vs YTD acct'!$A$5:$M$500,4,FALSE))</f>
        <v>4310</v>
      </c>
      <c r="D108" t="str">
        <f>IF($Q108="","",VLOOKUP($Q108,'Adopted vs YTD acct'!$A$5:$M$500,5,FALSE))</f>
        <v>MENTAL HEALTH</v>
      </c>
      <c r="E108" t="str">
        <f>IF($Q108="","",VLOOKUP($Q108,'Adopted vs YTD acct'!$A$5:$M$500,6,FALSE))</f>
        <v>1000</v>
      </c>
      <c r="F108" t="str">
        <f>IF($Q108="","",VLOOKUP($Q108,'Adopted vs YTD acct'!$A$5:$M$500,7,FALSE))</f>
        <v>PERSONAL SERVICES</v>
      </c>
      <c r="G108" t="str">
        <f>IF($Q108="","",VLOOKUP($Q108,'Adopted vs YTD acct'!$A$5:$M$500,8,FALSE))</f>
        <v>1007</v>
      </c>
      <c r="H108" t="str">
        <f>IF($Q108="","",VLOOKUP($Q108,'Adopted vs YTD acct'!$A$5:$M$500,9,FALSE))</f>
        <v>STAFF SOCIAL WRKR/CS  G19</v>
      </c>
      <c r="I108" s="10">
        <f>IF($Q108="","",VLOOKUP($Q108,'Adopted vs YTD acct'!$A$5:$M$500,10,FALSE))</f>
        <v>70239</v>
      </c>
      <c r="J108" s="10">
        <f>IF($Q108="","",VLOOKUP($Q108,'Adopted vs YTD acct'!$A$5:$M$500,11,FALSE))</f>
        <v>59522.01</v>
      </c>
      <c r="K108" s="10">
        <f t="shared" si="2"/>
        <v>10716.989999999998</v>
      </c>
      <c r="L108" s="6">
        <f t="shared" si="3"/>
        <v>0.84740000000000004</v>
      </c>
      <c r="Q108">
        <f>IF((MAX($Q$4:Q107)+1)&gt;Data!$A$1,"",MAX($Q$4:Q107)+1)</f>
        <v>104</v>
      </c>
    </row>
    <row r="109" spans="1:17" x14ac:dyDescent="0.2">
      <c r="A109" t="str">
        <f>IF($Q109="","",VLOOKUP($Q109,'Adopted vs YTD acct'!$A$5:$M$500,2,FALSE))</f>
        <v>A</v>
      </c>
      <c r="B109" t="str">
        <f>IF($Q109="","",VLOOKUP($Q109,'Adopted vs YTD acct'!$A$5:$M$500,3,FALSE))</f>
        <v>GENERAL FUND</v>
      </c>
      <c r="C109" t="str">
        <f>IF($Q109="","",VLOOKUP($Q109,'Adopted vs YTD acct'!$A$5:$M$500,4,FALSE))</f>
        <v>3150</v>
      </c>
      <c r="D109" t="str">
        <f>IF($Q109="","",VLOOKUP($Q109,'Adopted vs YTD acct'!$A$5:$M$500,5,FALSE))</f>
        <v>JAIL</v>
      </c>
      <c r="E109" t="str">
        <f>IF($Q109="","",VLOOKUP($Q109,'Adopted vs YTD acct'!$A$5:$M$500,6,FALSE))</f>
        <v>1000</v>
      </c>
      <c r="F109" t="str">
        <f>IF($Q109="","",VLOOKUP($Q109,'Adopted vs YTD acct'!$A$5:$M$500,7,FALSE))</f>
        <v>PERSONAL SERVICES</v>
      </c>
      <c r="G109" t="str">
        <f>IF($Q109="","",VLOOKUP($Q109,'Adopted vs YTD acct'!$A$5:$M$500,8,FALSE))</f>
        <v>1045</v>
      </c>
      <c r="H109" t="str">
        <f>IF($Q109="","",VLOOKUP($Q109,'Adopted vs YTD acct'!$A$5:$M$500,9,FALSE))</f>
        <v>CORRECTIONS/CT SEC OFFICER</v>
      </c>
      <c r="I109" s="10">
        <f>IF($Q109="","",VLOOKUP($Q109,'Adopted vs YTD acct'!$A$5:$M$500,10,FALSE))</f>
        <v>38799</v>
      </c>
      <c r="J109" s="10">
        <f>IF($Q109="","",VLOOKUP($Q109,'Adopted vs YTD acct'!$A$5:$M$500,11,FALSE))</f>
        <v>28202.05</v>
      </c>
      <c r="K109" s="10">
        <f t="shared" si="2"/>
        <v>10596.95</v>
      </c>
      <c r="L109" s="6">
        <f t="shared" si="3"/>
        <v>0.72689999999999999</v>
      </c>
      <c r="Q109">
        <f>IF((MAX($Q$4:Q108)+1)&gt;Data!$A$1,"",MAX($Q$4:Q108)+1)</f>
        <v>105</v>
      </c>
    </row>
    <row r="110" spans="1:17" x14ac:dyDescent="0.2">
      <c r="A110" t="str">
        <f>IF($Q110="","",VLOOKUP($Q110,'Adopted vs YTD acct'!$A$5:$M$500,2,FALSE))</f>
        <v>A</v>
      </c>
      <c r="B110" t="str">
        <f>IF($Q110="","",VLOOKUP($Q110,'Adopted vs YTD acct'!$A$5:$M$500,3,FALSE))</f>
        <v>GENERAL FUND</v>
      </c>
      <c r="C110" t="str">
        <f>IF($Q110="","",VLOOKUP($Q110,'Adopted vs YTD acct'!$A$5:$M$500,4,FALSE))</f>
        <v>1165</v>
      </c>
      <c r="D110" t="str">
        <f>IF($Q110="","",VLOOKUP($Q110,'Adopted vs YTD acct'!$A$5:$M$500,5,FALSE))</f>
        <v>DISTRICT ATTORNEY</v>
      </c>
      <c r="E110" t="str">
        <f>IF($Q110="","",VLOOKUP($Q110,'Adopted vs YTD acct'!$A$5:$M$500,6,FALSE))</f>
        <v>1000</v>
      </c>
      <c r="F110" t="str">
        <f>IF($Q110="","",VLOOKUP($Q110,'Adopted vs YTD acct'!$A$5:$M$500,7,FALSE))</f>
        <v>PERSONAL SERVICES</v>
      </c>
      <c r="G110" t="str">
        <f>IF($Q110="","",VLOOKUP($Q110,'Adopted vs YTD acct'!$A$5:$M$500,8,FALSE))</f>
        <v>1002</v>
      </c>
      <c r="H110" t="str">
        <f>IF($Q110="","",VLOOKUP($Q110,'Adopted vs YTD acct'!$A$5:$M$500,9,FALSE))</f>
        <v>SECRETARY TO D.A.</v>
      </c>
      <c r="I110" s="10">
        <f>IF($Q110="","",VLOOKUP($Q110,'Adopted vs YTD acct'!$A$5:$M$500,10,FALSE))</f>
        <v>42628</v>
      </c>
      <c r="J110" s="10">
        <f>IF($Q110="","",VLOOKUP($Q110,'Adopted vs YTD acct'!$A$5:$M$500,11,FALSE))</f>
        <v>32102.12</v>
      </c>
      <c r="K110" s="10">
        <f t="shared" si="2"/>
        <v>10525.880000000001</v>
      </c>
      <c r="L110" s="6">
        <f t="shared" si="3"/>
        <v>0.75309999999999999</v>
      </c>
      <c r="Q110">
        <f>IF((MAX($Q$4:Q109)+1)&gt;Data!$A$1,"",MAX($Q$4:Q109)+1)</f>
        <v>106</v>
      </c>
    </row>
    <row r="111" spans="1:17" x14ac:dyDescent="0.2">
      <c r="A111" t="str">
        <f>IF($Q111="","",VLOOKUP($Q111,'Adopted vs YTD acct'!$A$5:$M$500,2,FALSE))</f>
        <v>A</v>
      </c>
      <c r="B111" t="str">
        <f>IF($Q111="","",VLOOKUP($Q111,'Adopted vs YTD acct'!$A$5:$M$500,3,FALSE))</f>
        <v>GENERAL FUND</v>
      </c>
      <c r="C111" t="str">
        <f>IF($Q111="","",VLOOKUP($Q111,'Adopted vs YTD acct'!$A$5:$M$500,4,FALSE))</f>
        <v>4252</v>
      </c>
      <c r="D111" t="str">
        <f>IF($Q111="","",VLOOKUP($Q111,'Adopted vs YTD acct'!$A$5:$M$500,5,FALSE))</f>
        <v>CHEMICAL DEPENDENCY CLINIC</v>
      </c>
      <c r="E111" t="str">
        <f>IF($Q111="","",VLOOKUP($Q111,'Adopted vs YTD acct'!$A$5:$M$500,6,FALSE))</f>
        <v>1000</v>
      </c>
      <c r="F111" t="str">
        <f>IF($Q111="","",VLOOKUP($Q111,'Adopted vs YTD acct'!$A$5:$M$500,7,FALSE))</f>
        <v>PERSONAL SERVICES</v>
      </c>
      <c r="G111" t="str">
        <f>IF($Q111="","",VLOOKUP($Q111,'Adopted vs YTD acct'!$A$5:$M$500,8,FALSE))</f>
        <v>1013</v>
      </c>
      <c r="H111" t="str">
        <f>IF($Q111="","",VLOOKUP($Q111,'Adopted vs YTD acct'!$A$5:$M$500,9,FALSE))</f>
        <v>STAFF SOCIAL WRKR/CS  G19</v>
      </c>
      <c r="I111" s="10">
        <f>IF($Q111="","",VLOOKUP($Q111,'Adopted vs YTD acct'!$A$5:$M$500,10,FALSE))</f>
        <v>51890</v>
      </c>
      <c r="J111" s="10">
        <f>IF($Q111="","",VLOOKUP($Q111,'Adopted vs YTD acct'!$A$5:$M$500,11,FALSE))</f>
        <v>41483.379999999997</v>
      </c>
      <c r="K111" s="10">
        <f t="shared" si="2"/>
        <v>10406.620000000003</v>
      </c>
      <c r="L111" s="6">
        <f t="shared" si="3"/>
        <v>0.7994</v>
      </c>
      <c r="Q111">
        <f>IF((MAX($Q$4:Q110)+1)&gt;Data!$A$1,"",MAX($Q$4:Q110)+1)</f>
        <v>107</v>
      </c>
    </row>
    <row r="112" spans="1:17" x14ac:dyDescent="0.2">
      <c r="A112" t="str">
        <f>IF($Q112="","",VLOOKUP($Q112,'Adopted vs YTD acct'!$A$5:$M$500,2,FALSE))</f>
        <v>A</v>
      </c>
      <c r="B112" t="str">
        <f>IF($Q112="","",VLOOKUP($Q112,'Adopted vs YTD acct'!$A$5:$M$500,3,FALSE))</f>
        <v>GENERAL FUND</v>
      </c>
      <c r="C112" t="str">
        <f>IF($Q112="","",VLOOKUP($Q112,'Adopted vs YTD acct'!$A$5:$M$500,4,FALSE))</f>
        <v>6010</v>
      </c>
      <c r="D112" t="str">
        <f>IF($Q112="","",VLOOKUP($Q112,'Adopted vs YTD acct'!$A$5:$M$500,5,FALSE))</f>
        <v>SOCIAL SERVICES ADMIN</v>
      </c>
      <c r="E112" t="str">
        <f>IF($Q112="","",VLOOKUP($Q112,'Adopted vs YTD acct'!$A$5:$M$500,6,FALSE))</f>
        <v>1000</v>
      </c>
      <c r="F112" t="str">
        <f>IF($Q112="","",VLOOKUP($Q112,'Adopted vs YTD acct'!$A$5:$M$500,7,FALSE))</f>
        <v>PERSONAL SERVICES</v>
      </c>
      <c r="G112" t="str">
        <f>IF($Q112="","",VLOOKUP($Q112,'Adopted vs YTD acct'!$A$5:$M$500,8,FALSE))</f>
        <v>1303</v>
      </c>
      <c r="H112" t="str">
        <f>IF($Q112="","",VLOOKUP($Q112,'Adopted vs YTD acct'!$A$5:$M$500,9,FALSE))</f>
        <v>PRIN SOC WELFARE EXAM G18</v>
      </c>
      <c r="I112" s="10">
        <f>IF($Q112="","",VLOOKUP($Q112,'Adopted vs YTD acct'!$A$5:$M$500,10,FALSE))</f>
        <v>59419</v>
      </c>
      <c r="J112" s="10">
        <f>IF($Q112="","",VLOOKUP($Q112,'Adopted vs YTD acct'!$A$5:$M$500,11,FALSE))</f>
        <v>49096</v>
      </c>
      <c r="K112" s="10">
        <f t="shared" si="2"/>
        <v>10323</v>
      </c>
      <c r="L112" s="6">
        <f t="shared" si="3"/>
        <v>0.82630000000000003</v>
      </c>
      <c r="Q112">
        <f>IF((MAX($Q$4:Q111)+1)&gt;Data!$A$1,"",MAX($Q$4:Q111)+1)</f>
        <v>108</v>
      </c>
    </row>
    <row r="113" spans="1:17" x14ac:dyDescent="0.2">
      <c r="A113" t="str">
        <f>IF($Q113="","",VLOOKUP($Q113,'Adopted vs YTD acct'!$A$5:$M$500,2,FALSE))</f>
        <v>A</v>
      </c>
      <c r="B113" t="str">
        <f>IF($Q113="","",VLOOKUP($Q113,'Adopted vs YTD acct'!$A$5:$M$500,3,FALSE))</f>
        <v>GENERAL FUND</v>
      </c>
      <c r="C113" t="str">
        <f>IF($Q113="","",VLOOKUP($Q113,'Adopted vs YTD acct'!$A$5:$M$500,4,FALSE))</f>
        <v>3410</v>
      </c>
      <c r="D113" t="str">
        <f>IF($Q113="","",VLOOKUP($Q113,'Adopted vs YTD acct'!$A$5:$M$500,5,FALSE))</f>
        <v>EMERGENCY SVCS - FIRE PREV.</v>
      </c>
      <c r="E113" t="str">
        <f>IF($Q113="","",VLOOKUP($Q113,'Adopted vs YTD acct'!$A$5:$M$500,6,FALSE))</f>
        <v>4000</v>
      </c>
      <c r="F113" t="str">
        <f>IF($Q113="","",VLOOKUP($Q113,'Adopted vs YTD acct'!$A$5:$M$500,7,FALSE))</f>
        <v>CONTRACTUAL EXPENSES</v>
      </c>
      <c r="G113" t="str">
        <f>IF($Q113="","",VLOOKUP($Q113,'Adopted vs YTD acct'!$A$5:$M$500,8,FALSE))</f>
        <v>4407</v>
      </c>
      <c r="H113" t="str">
        <f>IF($Q113="","",VLOOKUP($Q113,'Adopted vs YTD acct'!$A$5:$M$500,9,FALSE))</f>
        <v>H.S. HAZMAT EXPENSES</v>
      </c>
      <c r="I113" s="10">
        <f>IF($Q113="","",VLOOKUP($Q113,'Adopted vs YTD acct'!$A$5:$M$500,10,FALSE))</f>
        <v>25000</v>
      </c>
      <c r="J113" s="10">
        <f>IF($Q113="","",VLOOKUP($Q113,'Adopted vs YTD acct'!$A$5:$M$500,11,FALSE))</f>
        <v>14691.99</v>
      </c>
      <c r="K113" s="10">
        <f t="shared" si="2"/>
        <v>10308.01</v>
      </c>
      <c r="L113" s="6">
        <f t="shared" si="3"/>
        <v>0.5877</v>
      </c>
      <c r="Q113">
        <f>IF((MAX($Q$4:Q112)+1)&gt;Data!$A$1,"",MAX($Q$4:Q112)+1)</f>
        <v>109</v>
      </c>
    </row>
    <row r="114" spans="1:17" x14ac:dyDescent="0.2">
      <c r="A114" t="str">
        <f>IF($Q114="","",VLOOKUP($Q114,'Adopted vs YTD acct'!$A$5:$M$500,2,FALSE))</f>
        <v>A</v>
      </c>
      <c r="B114" t="str">
        <f>IF($Q114="","",VLOOKUP($Q114,'Adopted vs YTD acct'!$A$5:$M$500,3,FALSE))</f>
        <v>GENERAL FUND</v>
      </c>
      <c r="C114" t="str">
        <f>IF($Q114="","",VLOOKUP($Q114,'Adopted vs YTD acct'!$A$5:$M$500,4,FALSE))</f>
        <v>3140</v>
      </c>
      <c r="D114" t="str">
        <f>IF($Q114="","",VLOOKUP($Q114,'Adopted vs YTD acct'!$A$5:$M$500,5,FALSE))</f>
        <v>PROBATION</v>
      </c>
      <c r="E114" t="str">
        <f>IF($Q114="","",VLOOKUP($Q114,'Adopted vs YTD acct'!$A$5:$M$500,6,FALSE))</f>
        <v>4000</v>
      </c>
      <c r="F114" t="str">
        <f>IF($Q114="","",VLOOKUP($Q114,'Adopted vs YTD acct'!$A$5:$M$500,7,FALSE))</f>
        <v>CONTRACTUAL EXPENSES</v>
      </c>
      <c r="G114" t="str">
        <f>IF($Q114="","",VLOOKUP($Q114,'Adopted vs YTD acct'!$A$5:$M$500,8,FALSE))</f>
        <v>4602</v>
      </c>
      <c r="H114" t="str">
        <f>IF($Q114="","",VLOOKUP($Q114,'Adopted vs YTD acct'!$A$5:$M$500,9,FALSE))</f>
        <v>ALTERN TO INCARCERATION</v>
      </c>
      <c r="I114" s="10">
        <f>IF($Q114="","",VLOOKUP($Q114,'Adopted vs YTD acct'!$A$5:$M$500,10,FALSE))</f>
        <v>64524</v>
      </c>
      <c r="J114" s="10">
        <f>IF($Q114="","",VLOOKUP($Q114,'Adopted vs YTD acct'!$A$5:$M$500,11,FALSE))</f>
        <v>54288.82</v>
      </c>
      <c r="K114" s="10">
        <f t="shared" si="2"/>
        <v>10235.18</v>
      </c>
      <c r="L114" s="6">
        <f t="shared" si="3"/>
        <v>0.84140000000000004</v>
      </c>
      <c r="Q114">
        <f>IF((MAX($Q$4:Q113)+1)&gt;Data!$A$1,"",MAX($Q$4:Q113)+1)</f>
        <v>110</v>
      </c>
    </row>
    <row r="115" spans="1:17" x14ac:dyDescent="0.2">
      <c r="A115" t="str">
        <f>IF($Q115="","",VLOOKUP($Q115,'Adopted vs YTD acct'!$A$5:$M$500,2,FALSE))</f>
        <v>A</v>
      </c>
      <c r="B115" t="str">
        <f>IF($Q115="","",VLOOKUP($Q115,'Adopted vs YTD acct'!$A$5:$M$500,3,FALSE))</f>
        <v>GENERAL FUND</v>
      </c>
      <c r="C115" t="str">
        <f>IF($Q115="","",VLOOKUP($Q115,'Adopted vs YTD acct'!$A$5:$M$500,4,FALSE))</f>
        <v>6010</v>
      </c>
      <c r="D115" t="str">
        <f>IF($Q115="","",VLOOKUP($Q115,'Adopted vs YTD acct'!$A$5:$M$500,5,FALSE))</f>
        <v>SOCIAL SERVICES ADMIN</v>
      </c>
      <c r="E115" t="str">
        <f>IF($Q115="","",VLOOKUP($Q115,'Adopted vs YTD acct'!$A$5:$M$500,6,FALSE))</f>
        <v>1000</v>
      </c>
      <c r="F115" t="str">
        <f>IF($Q115="","",VLOOKUP($Q115,'Adopted vs YTD acct'!$A$5:$M$500,7,FALSE))</f>
        <v>PERSONAL SERVICES</v>
      </c>
      <c r="G115" t="str">
        <f>IF($Q115="","",VLOOKUP($Q115,'Adopted vs YTD acct'!$A$5:$M$500,8,FALSE))</f>
        <v>1364</v>
      </c>
      <c r="H115" t="str">
        <f>IF($Q115="","",VLOOKUP($Q115,'Adopted vs YTD acct'!$A$5:$M$500,9,FALSE))</f>
        <v>ACCOUNT CLERK TYPIST  G07</v>
      </c>
      <c r="I115" s="10">
        <f>IF($Q115="","",VLOOKUP($Q115,'Adopted vs YTD acct'!$A$5:$M$500,10,FALSE))</f>
        <v>34011</v>
      </c>
      <c r="J115" s="10">
        <f>IF($Q115="","",VLOOKUP($Q115,'Adopted vs YTD acct'!$A$5:$M$500,11,FALSE))</f>
        <v>23846.73</v>
      </c>
      <c r="K115" s="10">
        <f t="shared" si="2"/>
        <v>10164.27</v>
      </c>
      <c r="L115" s="6">
        <f t="shared" si="3"/>
        <v>0.70109999999999995</v>
      </c>
      <c r="Q115">
        <f>IF((MAX($Q$4:Q114)+1)&gt;Data!$A$1,"",MAX($Q$4:Q114)+1)</f>
        <v>111</v>
      </c>
    </row>
    <row r="116" spans="1:17" x14ac:dyDescent="0.2">
      <c r="A116" t="str">
        <f>IF($Q116="","",VLOOKUP($Q116,'Adopted vs YTD acct'!$A$5:$M$500,2,FALSE))</f>
        <v>A</v>
      </c>
      <c r="B116" t="str">
        <f>IF($Q116="","",VLOOKUP($Q116,'Adopted vs YTD acct'!$A$5:$M$500,3,FALSE))</f>
        <v>GENERAL FUND</v>
      </c>
      <c r="C116" t="str">
        <f>IF($Q116="","",VLOOKUP($Q116,'Adopted vs YTD acct'!$A$5:$M$500,4,FALSE))</f>
        <v>6010</v>
      </c>
      <c r="D116" t="str">
        <f>IF($Q116="","",VLOOKUP($Q116,'Adopted vs YTD acct'!$A$5:$M$500,5,FALSE))</f>
        <v>SOCIAL SERVICES ADMIN</v>
      </c>
      <c r="E116" t="str">
        <f>IF($Q116="","",VLOOKUP($Q116,'Adopted vs YTD acct'!$A$5:$M$500,6,FALSE))</f>
        <v>4000</v>
      </c>
      <c r="F116" t="str">
        <f>IF($Q116="","",VLOOKUP($Q116,'Adopted vs YTD acct'!$A$5:$M$500,7,FALSE))</f>
        <v>CONTRACTUAL EXPENSES</v>
      </c>
      <c r="G116" t="str">
        <f>IF($Q116="","",VLOOKUP($Q116,'Adopted vs YTD acct'!$A$5:$M$500,8,FALSE))</f>
        <v>4207</v>
      </c>
      <c r="H116" t="str">
        <f>IF($Q116="","",VLOOKUP($Q116,'Adopted vs YTD acct'!$A$5:$M$500,9,FALSE))</f>
        <v>DATA PROCESSING FEES</v>
      </c>
      <c r="I116" s="10">
        <f>IF($Q116="","",VLOOKUP($Q116,'Adopted vs YTD acct'!$A$5:$M$500,10,FALSE))</f>
        <v>20000</v>
      </c>
      <c r="J116" s="10">
        <f>IF($Q116="","",VLOOKUP($Q116,'Adopted vs YTD acct'!$A$5:$M$500,11,FALSE))</f>
        <v>9900.31</v>
      </c>
      <c r="K116" s="10">
        <f t="shared" si="2"/>
        <v>10099.69</v>
      </c>
      <c r="L116" s="6">
        <f t="shared" si="3"/>
        <v>0.495</v>
      </c>
      <c r="Q116">
        <f>IF((MAX($Q$4:Q115)+1)&gt;Data!$A$1,"",MAX($Q$4:Q115)+1)</f>
        <v>112</v>
      </c>
    </row>
    <row r="117" spans="1:17" x14ac:dyDescent="0.2">
      <c r="A117" t="str">
        <f>IF($Q117="","",VLOOKUP($Q117,'Adopted vs YTD acct'!$A$5:$M$500,2,FALSE))</f>
        <v>A</v>
      </c>
      <c r="B117" t="str">
        <f>IF($Q117="","",VLOOKUP($Q117,'Adopted vs YTD acct'!$A$5:$M$500,3,FALSE))</f>
        <v>GENERAL FUND</v>
      </c>
      <c r="C117" t="str">
        <f>IF($Q117="","",VLOOKUP($Q117,'Adopted vs YTD acct'!$A$5:$M$500,4,FALSE))</f>
        <v>4020</v>
      </c>
      <c r="D117" t="str">
        <f>IF($Q117="","",VLOOKUP($Q117,'Adopted vs YTD acct'!$A$5:$M$500,5,FALSE))</f>
        <v>IMMUNIZATION GRANT</v>
      </c>
      <c r="E117" t="str">
        <f>IF($Q117="","",VLOOKUP($Q117,'Adopted vs YTD acct'!$A$5:$M$500,6,FALSE))</f>
        <v>4000</v>
      </c>
      <c r="F117" t="str">
        <f>IF($Q117="","",VLOOKUP($Q117,'Adopted vs YTD acct'!$A$5:$M$500,7,FALSE))</f>
        <v>CONTRACTUAL EXPENSES</v>
      </c>
      <c r="G117" t="str">
        <f>IF($Q117="","",VLOOKUP($Q117,'Adopted vs YTD acct'!$A$5:$M$500,8,FALSE))</f>
        <v>4681</v>
      </c>
      <c r="H117" t="str">
        <f>IF($Q117="","",VLOOKUP($Q117,'Adopted vs YTD acct'!$A$5:$M$500,9,FALSE))</f>
        <v>IMMUNIZATION PROGRAM</v>
      </c>
      <c r="I117" s="10">
        <f>IF($Q117="","",VLOOKUP($Q117,'Adopted vs YTD acct'!$A$5:$M$500,10,FALSE))</f>
        <v>15000</v>
      </c>
      <c r="J117" s="10">
        <f>IF($Q117="","",VLOOKUP($Q117,'Adopted vs YTD acct'!$A$5:$M$500,11,FALSE))</f>
        <v>4903.88</v>
      </c>
      <c r="K117" s="10">
        <f t="shared" si="2"/>
        <v>10096.119999999999</v>
      </c>
      <c r="L117" s="6">
        <f t="shared" si="3"/>
        <v>0.32690000000000002</v>
      </c>
      <c r="Q117">
        <f>IF((MAX($Q$4:Q116)+1)&gt;Data!$A$1,"",MAX($Q$4:Q116)+1)</f>
        <v>113</v>
      </c>
    </row>
    <row r="118" spans="1:17" x14ac:dyDescent="0.2">
      <c r="A118" t="str">
        <f>IF($Q118="","",VLOOKUP($Q118,'Adopted vs YTD acct'!$A$5:$M$500,2,FALSE))</f>
        <v>A</v>
      </c>
      <c r="B118" t="str">
        <f>IF($Q118="","",VLOOKUP($Q118,'Adopted vs YTD acct'!$A$5:$M$500,3,FALSE))</f>
        <v>GENERAL FUND</v>
      </c>
      <c r="C118" t="str">
        <f>IF($Q118="","",VLOOKUP($Q118,'Adopted vs YTD acct'!$A$5:$M$500,4,FALSE))</f>
        <v>6772</v>
      </c>
      <c r="D118" t="str">
        <f>IF($Q118="","",VLOOKUP($Q118,'Adopted vs YTD acct'!$A$5:$M$500,5,FALSE))</f>
        <v>OFFICE FOR THE AGING</v>
      </c>
      <c r="E118" t="str">
        <f>IF($Q118="","",VLOOKUP($Q118,'Adopted vs YTD acct'!$A$5:$M$500,6,FALSE))</f>
        <v>1000</v>
      </c>
      <c r="F118" t="str">
        <f>IF($Q118="","",VLOOKUP($Q118,'Adopted vs YTD acct'!$A$5:$M$500,7,FALSE))</f>
        <v>PERSONAL SERVICES</v>
      </c>
      <c r="G118" t="str">
        <f>IF($Q118="","",VLOOKUP($Q118,'Adopted vs YTD acct'!$A$5:$M$500,8,FALSE))</f>
        <v>1804</v>
      </c>
      <c r="H118" t="str">
        <f>IF($Q118="","",VLOOKUP($Q118,'Adopted vs YTD acct'!$A$5:$M$500,9,FALSE))</f>
        <v>AGING SERV SPEC II PT G13</v>
      </c>
      <c r="I118" s="10">
        <f>IF($Q118="","",VLOOKUP($Q118,'Adopted vs YTD acct'!$A$5:$M$500,10,FALSE))</f>
        <v>14386</v>
      </c>
      <c r="J118" s="10">
        <f>IF($Q118="","",VLOOKUP($Q118,'Adopted vs YTD acct'!$A$5:$M$500,11,FALSE))</f>
        <v>4292.09</v>
      </c>
      <c r="K118" s="10">
        <f t="shared" si="2"/>
        <v>10093.91</v>
      </c>
      <c r="L118" s="6">
        <f t="shared" si="3"/>
        <v>0.2984</v>
      </c>
      <c r="Q118">
        <f>IF((MAX($Q$4:Q117)+1)&gt;Data!$A$1,"",MAX($Q$4:Q117)+1)</f>
        <v>114</v>
      </c>
    </row>
    <row r="119" spans="1:17" x14ac:dyDescent="0.2">
      <c r="A119" t="str">
        <f>IF($Q119="","",VLOOKUP($Q119,'Adopted vs YTD acct'!$A$5:$M$500,2,FALSE))</f>
        <v>A</v>
      </c>
      <c r="B119" t="str">
        <f>IF($Q119="","",VLOOKUP($Q119,'Adopted vs YTD acct'!$A$5:$M$500,3,FALSE))</f>
        <v>GENERAL FUND</v>
      </c>
      <c r="C119" t="str">
        <f>IF($Q119="","",VLOOKUP($Q119,'Adopted vs YTD acct'!$A$5:$M$500,4,FALSE))</f>
        <v>6010</v>
      </c>
      <c r="D119" t="str">
        <f>IF($Q119="","",VLOOKUP($Q119,'Adopted vs YTD acct'!$A$5:$M$500,5,FALSE))</f>
        <v>SOCIAL SERVICES ADMIN</v>
      </c>
      <c r="E119" t="str">
        <f>IF($Q119="","",VLOOKUP($Q119,'Adopted vs YTD acct'!$A$5:$M$500,6,FALSE))</f>
        <v>1000</v>
      </c>
      <c r="F119" t="str">
        <f>IF($Q119="","",VLOOKUP($Q119,'Adopted vs YTD acct'!$A$5:$M$500,7,FALSE))</f>
        <v>PERSONAL SERVICES</v>
      </c>
      <c r="G119" t="str">
        <f>IF($Q119="","",VLOOKUP($Q119,'Adopted vs YTD acct'!$A$5:$M$500,8,FALSE))</f>
        <v>1808</v>
      </c>
      <c r="H119" t="str">
        <f>IF($Q119="","",VLOOKUP($Q119,'Adopted vs YTD acct'!$A$5:$M$500,9,FALSE))</f>
        <v>CASEWORKER PART-TIME G15</v>
      </c>
      <c r="I119" s="10">
        <f>IF($Q119="","",VLOOKUP($Q119,'Adopted vs YTD acct'!$A$5:$M$500,10,FALSE))</f>
        <v>21567</v>
      </c>
      <c r="J119" s="10">
        <f>IF($Q119="","",VLOOKUP($Q119,'Adopted vs YTD acct'!$A$5:$M$500,11,FALSE))</f>
        <v>11513.13</v>
      </c>
      <c r="K119" s="10">
        <f t="shared" si="2"/>
        <v>10053.870000000001</v>
      </c>
      <c r="L119" s="6">
        <f t="shared" si="3"/>
        <v>0.53380000000000005</v>
      </c>
      <c r="Q119">
        <f>IF((MAX($Q$4:Q118)+1)&gt;Data!$A$1,"",MAX($Q$4:Q118)+1)</f>
        <v>115</v>
      </c>
    </row>
    <row r="120" spans="1:17" x14ac:dyDescent="0.2">
      <c r="A120" t="str">
        <f>IF($Q120="","",VLOOKUP($Q120,'Adopted vs YTD acct'!$A$5:$M$500,2,FALSE))</f>
        <v>A</v>
      </c>
      <c r="B120" t="str">
        <f>IF($Q120="","",VLOOKUP($Q120,'Adopted vs YTD acct'!$A$5:$M$500,3,FALSE))</f>
        <v>GENERAL FUND</v>
      </c>
      <c r="C120" t="str">
        <f>IF($Q120="","",VLOOKUP($Q120,'Adopted vs YTD acct'!$A$5:$M$500,4,FALSE))</f>
        <v>3150</v>
      </c>
      <c r="D120" t="str">
        <f>IF($Q120="","",VLOOKUP($Q120,'Adopted vs YTD acct'!$A$5:$M$500,5,FALSE))</f>
        <v>JAIL</v>
      </c>
      <c r="E120" t="str">
        <f>IF($Q120="","",VLOOKUP($Q120,'Adopted vs YTD acct'!$A$5:$M$500,6,FALSE))</f>
        <v>1000</v>
      </c>
      <c r="F120" t="str">
        <f>IF($Q120="","",VLOOKUP($Q120,'Adopted vs YTD acct'!$A$5:$M$500,7,FALSE))</f>
        <v>PERSONAL SERVICES</v>
      </c>
      <c r="G120" t="str">
        <f>IF($Q120="","",VLOOKUP($Q120,'Adopted vs YTD acct'!$A$5:$M$500,8,FALSE))</f>
        <v>1036</v>
      </c>
      <c r="H120" t="str">
        <f>IF($Q120="","",VLOOKUP($Q120,'Adopted vs YTD acct'!$A$5:$M$500,9,FALSE))</f>
        <v>CORRECTIONS/CT SEC OFFICER</v>
      </c>
      <c r="I120" s="10">
        <f>IF($Q120="","",VLOOKUP($Q120,'Adopted vs YTD acct'!$A$5:$M$500,10,FALSE))</f>
        <v>38799</v>
      </c>
      <c r="J120" s="10">
        <f>IF($Q120="","",VLOOKUP($Q120,'Adopted vs YTD acct'!$A$5:$M$500,11,FALSE))</f>
        <v>48918</v>
      </c>
      <c r="K120" s="10">
        <f t="shared" si="2"/>
        <v>-10119</v>
      </c>
      <c r="L120" s="6">
        <f t="shared" si="3"/>
        <v>1.2607999999999999</v>
      </c>
      <c r="Q120">
        <f>IF((MAX($Q$4:Q119)+1)&gt;Data!$A$1,"",MAX($Q$4:Q119)+1)</f>
        <v>116</v>
      </c>
    </row>
    <row r="121" spans="1:17" x14ac:dyDescent="0.2">
      <c r="A121" t="str">
        <f>IF($Q121="","",VLOOKUP($Q121,'Adopted vs YTD acct'!$A$5:$M$500,2,FALSE))</f>
        <v>A</v>
      </c>
      <c r="B121" t="str">
        <f>IF($Q121="","",VLOOKUP($Q121,'Adopted vs YTD acct'!$A$5:$M$500,3,FALSE))</f>
        <v>GENERAL FUND</v>
      </c>
      <c r="C121" t="str">
        <f>IF($Q121="","",VLOOKUP($Q121,'Adopted vs YTD acct'!$A$5:$M$500,4,FALSE))</f>
        <v>6010</v>
      </c>
      <c r="D121" t="str">
        <f>IF($Q121="","",VLOOKUP($Q121,'Adopted vs YTD acct'!$A$5:$M$500,5,FALSE))</f>
        <v>SOCIAL SERVICES ADMIN</v>
      </c>
      <c r="E121" t="str">
        <f>IF($Q121="","",VLOOKUP($Q121,'Adopted vs YTD acct'!$A$5:$M$500,6,FALSE))</f>
        <v>1000</v>
      </c>
      <c r="F121" t="str">
        <f>IF($Q121="","",VLOOKUP($Q121,'Adopted vs YTD acct'!$A$5:$M$500,7,FALSE))</f>
        <v>PERSONAL SERVICES</v>
      </c>
      <c r="G121" t="str">
        <f>IF($Q121="","",VLOOKUP($Q121,'Adopted vs YTD acct'!$A$5:$M$500,8,FALSE))</f>
        <v>1328</v>
      </c>
      <c r="H121" t="str">
        <f>IF($Q121="","",VLOOKUP($Q121,'Adopted vs YTD acct'!$A$5:$M$500,9,FALSE))</f>
        <v>ADMINISTRATIVE SUPPORT I G08</v>
      </c>
      <c r="I121" s="10">
        <f>IF($Q121="","",VLOOKUP($Q121,'Adopted vs YTD acct'!$A$5:$M$500,10,FALSE))</f>
        <v>0</v>
      </c>
      <c r="J121" s="10">
        <f>IF($Q121="","",VLOOKUP($Q121,'Adopted vs YTD acct'!$A$5:$M$500,11,FALSE))</f>
        <v>10221.27</v>
      </c>
      <c r="K121" s="10">
        <f t="shared" si="2"/>
        <v>-10221.27</v>
      </c>
      <c r="L121" s="6">
        <f t="shared" si="3"/>
        <v>0</v>
      </c>
      <c r="Q121">
        <f>IF((MAX($Q$4:Q120)+1)&gt;Data!$A$1,"",MAX($Q$4:Q120)+1)</f>
        <v>117</v>
      </c>
    </row>
    <row r="122" spans="1:17" x14ac:dyDescent="0.2">
      <c r="A122" t="str">
        <f>IF($Q122="","",VLOOKUP($Q122,'Adopted vs YTD acct'!$A$5:$M$500,2,FALSE))</f>
        <v>A</v>
      </c>
      <c r="B122" t="str">
        <f>IF($Q122="","",VLOOKUP($Q122,'Adopted vs YTD acct'!$A$5:$M$500,3,FALSE))</f>
        <v>GENERAL FUND</v>
      </c>
      <c r="C122" t="str">
        <f>IF($Q122="","",VLOOKUP($Q122,'Adopted vs YTD acct'!$A$5:$M$500,4,FALSE))</f>
        <v>3630</v>
      </c>
      <c r="D122" t="str">
        <f>IF($Q122="","",VLOOKUP($Q122,'Adopted vs YTD acct'!$A$5:$M$500,5,FALSE))</f>
        <v>EMERGENCY SVCS-MEDICAL RESP.</v>
      </c>
      <c r="E122" t="str">
        <f>IF($Q122="","",VLOOKUP($Q122,'Adopted vs YTD acct'!$A$5:$M$500,6,FALSE))</f>
        <v>1000</v>
      </c>
      <c r="F122" t="str">
        <f>IF($Q122="","",VLOOKUP($Q122,'Adopted vs YTD acct'!$A$5:$M$500,7,FALSE))</f>
        <v>PERSONAL SERVICES</v>
      </c>
      <c r="G122" t="str">
        <f>IF($Q122="","",VLOOKUP($Q122,'Adopted vs YTD acct'!$A$5:$M$500,8,FALSE))</f>
        <v>1006</v>
      </c>
      <c r="H122" t="str">
        <f>IF($Q122="","",VLOOKUP($Q122,'Adopted vs YTD acct'!$A$5:$M$500,9,FALSE))</f>
        <v>EMT         G02</v>
      </c>
      <c r="I122" s="10">
        <f>IF($Q122="","",VLOOKUP($Q122,'Adopted vs YTD acct'!$A$5:$M$500,10,FALSE))</f>
        <v>0</v>
      </c>
      <c r="J122" s="10">
        <f>IF($Q122="","",VLOOKUP($Q122,'Adopted vs YTD acct'!$A$5:$M$500,11,FALSE))</f>
        <v>10261.76</v>
      </c>
      <c r="K122" s="10">
        <f t="shared" si="2"/>
        <v>-10261.76</v>
      </c>
      <c r="L122" s="6">
        <f t="shared" si="3"/>
        <v>0</v>
      </c>
      <c r="Q122">
        <f>IF((MAX($Q$4:Q121)+1)&gt;Data!$A$1,"",MAX($Q$4:Q121)+1)</f>
        <v>118</v>
      </c>
    </row>
    <row r="123" spans="1:17" x14ac:dyDescent="0.2">
      <c r="A123" t="str">
        <f>IF($Q123="","",VLOOKUP($Q123,'Adopted vs YTD acct'!$A$5:$M$500,2,FALSE))</f>
        <v>A</v>
      </c>
      <c r="B123" t="str">
        <f>IF($Q123="","",VLOOKUP($Q123,'Adopted vs YTD acct'!$A$5:$M$500,3,FALSE))</f>
        <v>GENERAL FUND</v>
      </c>
      <c r="C123" t="str">
        <f>IF($Q123="","",VLOOKUP($Q123,'Adopted vs YTD acct'!$A$5:$M$500,4,FALSE))</f>
        <v>3630</v>
      </c>
      <c r="D123" t="str">
        <f>IF($Q123="","",VLOOKUP($Q123,'Adopted vs YTD acct'!$A$5:$M$500,5,FALSE))</f>
        <v>EMERGENCY SVCS-MEDICAL RESP.</v>
      </c>
      <c r="E123" t="str">
        <f>IF($Q123="","",VLOOKUP($Q123,'Adopted vs YTD acct'!$A$5:$M$500,6,FALSE))</f>
        <v>1000</v>
      </c>
      <c r="F123" t="str">
        <f>IF($Q123="","",VLOOKUP($Q123,'Adopted vs YTD acct'!$A$5:$M$500,7,FALSE))</f>
        <v>PERSONAL SERVICES</v>
      </c>
      <c r="G123" t="str">
        <f>IF($Q123="","",VLOOKUP($Q123,'Adopted vs YTD acct'!$A$5:$M$500,8,FALSE))</f>
        <v>1007</v>
      </c>
      <c r="H123" t="str">
        <f>IF($Q123="","",VLOOKUP($Q123,'Adopted vs YTD acct'!$A$5:$M$500,9,FALSE))</f>
        <v>EMT         G02</v>
      </c>
      <c r="I123" s="10">
        <f>IF($Q123="","",VLOOKUP($Q123,'Adopted vs YTD acct'!$A$5:$M$500,10,FALSE))</f>
        <v>0</v>
      </c>
      <c r="J123" s="10">
        <f>IF($Q123="","",VLOOKUP($Q123,'Adopted vs YTD acct'!$A$5:$M$500,11,FALSE))</f>
        <v>10261.76</v>
      </c>
      <c r="K123" s="10">
        <f t="shared" si="2"/>
        <v>-10261.76</v>
      </c>
      <c r="L123" s="6">
        <f t="shared" si="3"/>
        <v>0</v>
      </c>
      <c r="Q123">
        <f>IF((MAX($Q$4:Q122)+1)&gt;Data!$A$1,"",MAX($Q$4:Q122)+1)</f>
        <v>119</v>
      </c>
    </row>
    <row r="124" spans="1:17" x14ac:dyDescent="0.2">
      <c r="A124" t="str">
        <f>IF($Q124="","",VLOOKUP($Q124,'Adopted vs YTD acct'!$A$5:$M$500,2,FALSE))</f>
        <v>A</v>
      </c>
      <c r="B124" t="str">
        <f>IF($Q124="","",VLOOKUP($Q124,'Adopted vs YTD acct'!$A$5:$M$500,3,FALSE))</f>
        <v>GENERAL FUND</v>
      </c>
      <c r="C124" t="str">
        <f>IF($Q124="","",VLOOKUP($Q124,'Adopted vs YTD acct'!$A$5:$M$500,4,FALSE))</f>
        <v>3630</v>
      </c>
      <c r="D124" t="str">
        <f>IF($Q124="","",VLOOKUP($Q124,'Adopted vs YTD acct'!$A$5:$M$500,5,FALSE))</f>
        <v>EMERGENCY SVCS-MEDICAL RESP.</v>
      </c>
      <c r="E124" t="str">
        <f>IF($Q124="","",VLOOKUP($Q124,'Adopted vs YTD acct'!$A$5:$M$500,6,FALSE))</f>
        <v>1000</v>
      </c>
      <c r="F124" t="str">
        <f>IF($Q124="","",VLOOKUP($Q124,'Adopted vs YTD acct'!$A$5:$M$500,7,FALSE))</f>
        <v>PERSONAL SERVICES</v>
      </c>
      <c r="G124" t="str">
        <f>IF($Q124="","",VLOOKUP($Q124,'Adopted vs YTD acct'!$A$5:$M$500,8,FALSE))</f>
        <v>1008</v>
      </c>
      <c r="H124" t="str">
        <f>IF($Q124="","",VLOOKUP($Q124,'Adopted vs YTD acct'!$A$5:$M$500,9,FALSE))</f>
        <v>EMT         G02</v>
      </c>
      <c r="I124" s="10">
        <f>IF($Q124="","",VLOOKUP($Q124,'Adopted vs YTD acct'!$A$5:$M$500,10,FALSE))</f>
        <v>0</v>
      </c>
      <c r="J124" s="10">
        <f>IF($Q124="","",VLOOKUP($Q124,'Adopted vs YTD acct'!$A$5:$M$500,11,FALSE))</f>
        <v>10261.76</v>
      </c>
      <c r="K124" s="10">
        <f t="shared" si="2"/>
        <v>-10261.76</v>
      </c>
      <c r="L124" s="6">
        <f t="shared" si="3"/>
        <v>0</v>
      </c>
      <c r="Q124">
        <f>IF((MAX($Q$4:Q123)+1)&gt;Data!$A$1,"",MAX($Q$4:Q123)+1)</f>
        <v>120</v>
      </c>
    </row>
    <row r="125" spans="1:17" x14ac:dyDescent="0.2">
      <c r="A125" t="str">
        <f>IF($Q125="","",VLOOKUP($Q125,'Adopted vs YTD acct'!$A$5:$M$500,2,FALSE))</f>
        <v>A</v>
      </c>
      <c r="B125" t="str">
        <f>IF($Q125="","",VLOOKUP($Q125,'Adopted vs YTD acct'!$A$5:$M$500,3,FALSE))</f>
        <v>GENERAL FUND</v>
      </c>
      <c r="C125" t="str">
        <f>IF($Q125="","",VLOOKUP($Q125,'Adopted vs YTD acct'!$A$5:$M$500,4,FALSE))</f>
        <v>6010</v>
      </c>
      <c r="D125" t="str">
        <f>IF($Q125="","",VLOOKUP($Q125,'Adopted vs YTD acct'!$A$5:$M$500,5,FALSE))</f>
        <v>SOCIAL SERVICES ADMIN</v>
      </c>
      <c r="E125" t="str">
        <f>IF($Q125="","",VLOOKUP($Q125,'Adopted vs YTD acct'!$A$5:$M$500,6,FALSE))</f>
        <v>1000</v>
      </c>
      <c r="F125" t="str">
        <f>IF($Q125="","",VLOOKUP($Q125,'Adopted vs YTD acct'!$A$5:$M$500,7,FALSE))</f>
        <v>PERSONAL SERVICES</v>
      </c>
      <c r="G125" t="str">
        <f>IF($Q125="","",VLOOKUP($Q125,'Adopted vs YTD acct'!$A$5:$M$500,8,FALSE))</f>
        <v>1341</v>
      </c>
      <c r="H125" t="str">
        <f>IF($Q125="","",VLOOKUP($Q125,'Adopted vs YTD acct'!$A$5:$M$500,9,FALSE))</f>
        <v>ADMINISTRATIVE SUPPORT I G08</v>
      </c>
      <c r="I125" s="10">
        <f>IF($Q125="","",VLOOKUP($Q125,'Adopted vs YTD acct'!$A$5:$M$500,10,FALSE))</f>
        <v>0</v>
      </c>
      <c r="J125" s="10">
        <f>IF($Q125="","",VLOOKUP($Q125,'Adopted vs YTD acct'!$A$5:$M$500,11,FALSE))</f>
        <v>10369.799999999999</v>
      </c>
      <c r="K125" s="10">
        <f t="shared" si="2"/>
        <v>-10369.799999999999</v>
      </c>
      <c r="L125" s="6">
        <f t="shared" si="3"/>
        <v>0</v>
      </c>
      <c r="Q125">
        <f>IF((MAX($Q$4:Q124)+1)&gt;Data!$A$1,"",MAX($Q$4:Q124)+1)</f>
        <v>121</v>
      </c>
    </row>
    <row r="126" spans="1:17" x14ac:dyDescent="0.2">
      <c r="A126" t="str">
        <f>IF($Q126="","",VLOOKUP($Q126,'Adopted vs YTD acct'!$A$5:$M$500,2,FALSE))</f>
        <v>A</v>
      </c>
      <c r="B126" t="str">
        <f>IF($Q126="","",VLOOKUP($Q126,'Adopted vs YTD acct'!$A$5:$M$500,3,FALSE))</f>
        <v>GENERAL FUND</v>
      </c>
      <c r="C126" t="str">
        <f>IF($Q126="","",VLOOKUP($Q126,'Adopted vs YTD acct'!$A$5:$M$500,4,FALSE))</f>
        <v>6772</v>
      </c>
      <c r="D126" t="str">
        <f>IF($Q126="","",VLOOKUP($Q126,'Adopted vs YTD acct'!$A$5:$M$500,5,FALSE))</f>
        <v>OFFICE FOR THE AGING</v>
      </c>
      <c r="E126" t="str">
        <f>IF($Q126="","",VLOOKUP($Q126,'Adopted vs YTD acct'!$A$5:$M$500,6,FALSE))</f>
        <v>1000</v>
      </c>
      <c r="F126" t="str">
        <f>IF($Q126="","",VLOOKUP($Q126,'Adopted vs YTD acct'!$A$5:$M$500,7,FALSE))</f>
        <v>PERSONAL SERVICES</v>
      </c>
      <c r="G126" t="str">
        <f>IF($Q126="","",VLOOKUP($Q126,'Adopted vs YTD acct'!$A$5:$M$500,8,FALSE))</f>
        <v>1017</v>
      </c>
      <c r="H126" t="str">
        <f>IF($Q126="","",VLOOKUP($Q126,'Adopted vs YTD acct'!$A$5:$M$500,9,FALSE))</f>
        <v>BUSINESS MANAGER-1 G13</v>
      </c>
      <c r="I126" s="10">
        <f>IF($Q126="","",VLOOKUP($Q126,'Adopted vs YTD acct'!$A$5:$M$500,10,FALSE))</f>
        <v>25995</v>
      </c>
      <c r="J126" s="10">
        <f>IF($Q126="","",VLOOKUP($Q126,'Adopted vs YTD acct'!$A$5:$M$500,11,FALSE))</f>
        <v>36850.519999999997</v>
      </c>
      <c r="K126" s="10">
        <f t="shared" si="2"/>
        <v>-10855.519999999997</v>
      </c>
      <c r="L126" s="6">
        <f t="shared" si="3"/>
        <v>1.4176</v>
      </c>
      <c r="Q126">
        <f>IF((MAX($Q$4:Q125)+1)&gt;Data!$A$1,"",MAX($Q$4:Q125)+1)</f>
        <v>122</v>
      </c>
    </row>
    <row r="127" spans="1:17" x14ac:dyDescent="0.2">
      <c r="A127" t="str">
        <f>IF($Q127="","",VLOOKUP($Q127,'Adopted vs YTD acct'!$A$5:$M$500,2,FALSE))</f>
        <v>A</v>
      </c>
      <c r="B127" t="str">
        <f>IF($Q127="","",VLOOKUP($Q127,'Adopted vs YTD acct'!$A$5:$M$500,3,FALSE))</f>
        <v>GENERAL FUND</v>
      </c>
      <c r="C127" t="str">
        <f>IF($Q127="","",VLOOKUP($Q127,'Adopted vs YTD acct'!$A$5:$M$500,4,FALSE))</f>
        <v>3640</v>
      </c>
      <c r="D127" t="str">
        <f>IF($Q127="","",VLOOKUP($Q127,'Adopted vs YTD acct'!$A$5:$M$500,5,FALSE))</f>
        <v>EMERGENCY SERVICES</v>
      </c>
      <c r="E127" t="str">
        <f>IF($Q127="","",VLOOKUP($Q127,'Adopted vs YTD acct'!$A$5:$M$500,6,FALSE))</f>
        <v>2000</v>
      </c>
      <c r="F127" t="str">
        <f>IF($Q127="","",VLOOKUP($Q127,'Adopted vs YTD acct'!$A$5:$M$500,7,FALSE))</f>
        <v>EQUIPMENT</v>
      </c>
      <c r="G127" t="str">
        <f>IF($Q127="","",VLOOKUP($Q127,'Adopted vs YTD acct'!$A$5:$M$500,8,FALSE))</f>
        <v>2101</v>
      </c>
      <c r="H127" t="str">
        <f>IF($Q127="","",VLOOKUP($Q127,'Adopted vs YTD acct'!$A$5:$M$500,9,FALSE))</f>
        <v>OFFICE FURNITURE</v>
      </c>
      <c r="I127" s="10">
        <f>IF($Q127="","",VLOOKUP($Q127,'Adopted vs YTD acct'!$A$5:$M$500,10,FALSE))</f>
        <v>0</v>
      </c>
      <c r="J127" s="10">
        <f>IF($Q127="","",VLOOKUP($Q127,'Adopted vs YTD acct'!$A$5:$M$500,11,FALSE))</f>
        <v>11136.38</v>
      </c>
      <c r="K127" s="10">
        <f t="shared" si="2"/>
        <v>-11136.38</v>
      </c>
      <c r="L127" s="6">
        <f t="shared" si="3"/>
        <v>0</v>
      </c>
      <c r="Q127">
        <f>IF((MAX($Q$4:Q126)+1)&gt;Data!$A$1,"",MAX($Q$4:Q126)+1)</f>
        <v>123</v>
      </c>
    </row>
    <row r="128" spans="1:17" x14ac:dyDescent="0.2">
      <c r="A128" t="str">
        <f>IF($Q128="","",VLOOKUP($Q128,'Adopted vs YTD acct'!$A$5:$M$500,2,FALSE))</f>
        <v>A</v>
      </c>
      <c r="B128" t="str">
        <f>IF($Q128="","",VLOOKUP($Q128,'Adopted vs YTD acct'!$A$5:$M$500,3,FALSE))</f>
        <v>GENERAL FUND</v>
      </c>
      <c r="C128" t="str">
        <f>IF($Q128="","",VLOOKUP($Q128,'Adopted vs YTD acct'!$A$5:$M$500,4,FALSE))</f>
        <v>1450</v>
      </c>
      <c r="D128" t="str">
        <f>IF($Q128="","",VLOOKUP($Q128,'Adopted vs YTD acct'!$A$5:$M$500,5,FALSE))</f>
        <v>ELECTIONS</v>
      </c>
      <c r="E128" t="str">
        <f>IF($Q128="","",VLOOKUP($Q128,'Adopted vs YTD acct'!$A$5:$M$500,6,FALSE))</f>
        <v>4000</v>
      </c>
      <c r="F128" t="str">
        <f>IF($Q128="","",VLOOKUP($Q128,'Adopted vs YTD acct'!$A$5:$M$500,7,FALSE))</f>
        <v>CONTRACTUAL EXPENSES</v>
      </c>
      <c r="G128" t="str">
        <f>IF($Q128="","",VLOOKUP($Q128,'Adopted vs YTD acct'!$A$5:$M$500,8,FALSE))</f>
        <v>4312</v>
      </c>
      <c r="H128" t="str">
        <f>IF($Q128="","",VLOOKUP($Q128,'Adopted vs YTD acct'!$A$5:$M$500,9,FALSE))</f>
        <v>MACHINE TECHNICIANS</v>
      </c>
      <c r="I128" s="10">
        <f>IF($Q128="","",VLOOKUP($Q128,'Adopted vs YTD acct'!$A$5:$M$500,10,FALSE))</f>
        <v>16000</v>
      </c>
      <c r="J128" s="10">
        <f>IF($Q128="","",VLOOKUP($Q128,'Adopted vs YTD acct'!$A$5:$M$500,11,FALSE))</f>
        <v>27175</v>
      </c>
      <c r="K128" s="10">
        <f t="shared" si="2"/>
        <v>-11175</v>
      </c>
      <c r="L128" s="6">
        <f t="shared" si="3"/>
        <v>1.6983999999999999</v>
      </c>
      <c r="Q128">
        <f>IF((MAX($Q$4:Q127)+1)&gt;Data!$A$1,"",MAX($Q$4:Q127)+1)</f>
        <v>124</v>
      </c>
    </row>
    <row r="129" spans="1:17" x14ac:dyDescent="0.2">
      <c r="A129" t="str">
        <f>IF($Q129="","",VLOOKUP($Q129,'Adopted vs YTD acct'!$A$5:$M$500,2,FALSE))</f>
        <v>A</v>
      </c>
      <c r="B129" t="str">
        <f>IF($Q129="","",VLOOKUP($Q129,'Adopted vs YTD acct'!$A$5:$M$500,3,FALSE))</f>
        <v>GENERAL FUND</v>
      </c>
      <c r="C129" t="str">
        <f>IF($Q129="","",VLOOKUP($Q129,'Adopted vs YTD acct'!$A$5:$M$500,4,FALSE))</f>
        <v>3110</v>
      </c>
      <c r="D129" t="str">
        <f>IF($Q129="","",VLOOKUP($Q129,'Adopted vs YTD acct'!$A$5:$M$500,5,FALSE))</f>
        <v>SHERIFF</v>
      </c>
      <c r="E129" t="str">
        <f>IF($Q129="","",VLOOKUP($Q129,'Adopted vs YTD acct'!$A$5:$M$500,6,FALSE))</f>
        <v>2000</v>
      </c>
      <c r="F129" t="str">
        <f>IF($Q129="","",VLOOKUP($Q129,'Adopted vs YTD acct'!$A$5:$M$500,7,FALSE))</f>
        <v>EQUIPMENT</v>
      </c>
      <c r="G129" t="str">
        <f>IF($Q129="","",VLOOKUP($Q129,'Adopted vs YTD acct'!$A$5:$M$500,8,FALSE))</f>
        <v>2314</v>
      </c>
      <c r="H129" t="str">
        <f>IF($Q129="","",VLOOKUP($Q129,'Adopted vs YTD acct'!$A$5:$M$500,9,FALSE))</f>
        <v>LAW ENFORCEMENT EQUIP.</v>
      </c>
      <c r="I129" s="10">
        <f>IF($Q129="","",VLOOKUP($Q129,'Adopted vs YTD acct'!$A$5:$M$500,10,FALSE))</f>
        <v>5000</v>
      </c>
      <c r="J129" s="10">
        <f>IF($Q129="","",VLOOKUP($Q129,'Adopted vs YTD acct'!$A$5:$M$500,11,FALSE))</f>
        <v>16194.380000000001</v>
      </c>
      <c r="K129" s="10">
        <f t="shared" si="2"/>
        <v>-11194.380000000001</v>
      </c>
      <c r="L129" s="6">
        <f t="shared" si="3"/>
        <v>3.2389000000000001</v>
      </c>
      <c r="Q129">
        <f>IF((MAX($Q$4:Q128)+1)&gt;Data!$A$1,"",MAX($Q$4:Q128)+1)</f>
        <v>125</v>
      </c>
    </row>
    <row r="130" spans="1:17" x14ac:dyDescent="0.2">
      <c r="A130" t="str">
        <f>IF($Q130="","",VLOOKUP($Q130,'Adopted vs YTD acct'!$A$5:$M$500,2,FALSE))</f>
        <v>A</v>
      </c>
      <c r="B130" t="str">
        <f>IF($Q130="","",VLOOKUP($Q130,'Adopted vs YTD acct'!$A$5:$M$500,3,FALSE))</f>
        <v>GENERAL FUND</v>
      </c>
      <c r="C130" t="str">
        <f>IF($Q130="","",VLOOKUP($Q130,'Adopted vs YTD acct'!$A$5:$M$500,4,FALSE))</f>
        <v>1680</v>
      </c>
      <c r="D130" t="str">
        <f>IF($Q130="","",VLOOKUP($Q130,'Adopted vs YTD acct'!$A$5:$M$500,5,FALSE))</f>
        <v>INFORMATION TECHNOLOGY</v>
      </c>
      <c r="E130" t="str">
        <f>IF($Q130="","",VLOOKUP($Q130,'Adopted vs YTD acct'!$A$5:$M$500,6,FALSE))</f>
        <v>4000</v>
      </c>
      <c r="F130" t="str">
        <f>IF($Q130="","",VLOOKUP($Q130,'Adopted vs YTD acct'!$A$5:$M$500,7,FALSE))</f>
        <v>CONTRACTUAL EXPENSES</v>
      </c>
      <c r="G130" t="str">
        <f>IF($Q130="","",VLOOKUP($Q130,'Adopted vs YTD acct'!$A$5:$M$500,8,FALSE))</f>
        <v>4112</v>
      </c>
      <c r="H130" t="str">
        <f>IF($Q130="","",VLOOKUP($Q130,'Adopted vs YTD acct'!$A$5:$M$500,9,FALSE))</f>
        <v>SOFTWARE</v>
      </c>
      <c r="I130" s="10">
        <f>IF($Q130="","",VLOOKUP($Q130,'Adopted vs YTD acct'!$A$5:$M$500,10,FALSE))</f>
        <v>5000</v>
      </c>
      <c r="J130" s="10">
        <f>IF($Q130="","",VLOOKUP($Q130,'Adopted vs YTD acct'!$A$5:$M$500,11,FALSE))</f>
        <v>16261.03</v>
      </c>
      <c r="K130" s="10">
        <f t="shared" si="2"/>
        <v>-11261.03</v>
      </c>
      <c r="L130" s="6">
        <f t="shared" si="3"/>
        <v>3.2522000000000002</v>
      </c>
      <c r="Q130">
        <f>IF((MAX($Q$4:Q129)+1)&gt;Data!$A$1,"",MAX($Q$4:Q129)+1)</f>
        <v>126</v>
      </c>
    </row>
    <row r="131" spans="1:17" x14ac:dyDescent="0.2">
      <c r="A131" t="str">
        <f>IF($Q131="","",VLOOKUP($Q131,'Adopted vs YTD acct'!$A$5:$M$500,2,FALSE))</f>
        <v>A</v>
      </c>
      <c r="B131" t="str">
        <f>IF($Q131="","",VLOOKUP($Q131,'Adopted vs YTD acct'!$A$5:$M$500,3,FALSE))</f>
        <v>GENERAL FUND</v>
      </c>
      <c r="C131" t="str">
        <f>IF($Q131="","",VLOOKUP($Q131,'Adopted vs YTD acct'!$A$5:$M$500,4,FALSE))</f>
        <v>3110</v>
      </c>
      <c r="D131" t="str">
        <f>IF($Q131="","",VLOOKUP($Q131,'Adopted vs YTD acct'!$A$5:$M$500,5,FALSE))</f>
        <v>SHERIFF</v>
      </c>
      <c r="E131" t="str">
        <f>IF($Q131="","",VLOOKUP($Q131,'Adopted vs YTD acct'!$A$5:$M$500,6,FALSE))</f>
        <v>4000</v>
      </c>
      <c r="F131" t="str">
        <f>IF($Q131="","",VLOOKUP($Q131,'Adopted vs YTD acct'!$A$5:$M$500,7,FALSE))</f>
        <v>CONTRACTUAL EXPENSES</v>
      </c>
      <c r="G131" t="str">
        <f>IF($Q131="","",VLOOKUP($Q131,'Adopted vs YTD acct'!$A$5:$M$500,8,FALSE))</f>
        <v>4501</v>
      </c>
      <c r="H131" t="str">
        <f>IF($Q131="","",VLOOKUP($Q131,'Adopted vs YTD acct'!$A$5:$M$500,9,FALSE))</f>
        <v>VEHICLE MAINTENANCE</v>
      </c>
      <c r="I131" s="10">
        <f>IF($Q131="","",VLOOKUP($Q131,'Adopted vs YTD acct'!$A$5:$M$500,10,FALSE))</f>
        <v>50000</v>
      </c>
      <c r="J131" s="10">
        <f>IF($Q131="","",VLOOKUP($Q131,'Adopted vs YTD acct'!$A$5:$M$500,11,FALSE))</f>
        <v>62034.080000000002</v>
      </c>
      <c r="K131" s="10">
        <f t="shared" si="2"/>
        <v>-12034.080000000002</v>
      </c>
      <c r="L131" s="6">
        <f t="shared" si="3"/>
        <v>1.2406999999999999</v>
      </c>
      <c r="Q131">
        <f>IF((MAX($Q$4:Q130)+1)&gt;Data!$A$1,"",MAX($Q$4:Q130)+1)</f>
        <v>127</v>
      </c>
    </row>
    <row r="132" spans="1:17" x14ac:dyDescent="0.2">
      <c r="A132" t="str">
        <f>IF($Q132="","",VLOOKUP($Q132,'Adopted vs YTD acct'!$A$5:$M$500,2,FALSE))</f>
        <v>A</v>
      </c>
      <c r="B132" t="str">
        <f>IF($Q132="","",VLOOKUP($Q132,'Adopted vs YTD acct'!$A$5:$M$500,3,FALSE))</f>
        <v>GENERAL FUND</v>
      </c>
      <c r="C132" t="str">
        <f>IF($Q132="","",VLOOKUP($Q132,'Adopted vs YTD acct'!$A$5:$M$500,4,FALSE))</f>
        <v>4310</v>
      </c>
      <c r="D132" t="str">
        <f>IF($Q132="","",VLOOKUP($Q132,'Adopted vs YTD acct'!$A$5:$M$500,5,FALSE))</f>
        <v>MENTAL HEALTH</v>
      </c>
      <c r="E132" t="str">
        <f>IF($Q132="","",VLOOKUP($Q132,'Adopted vs YTD acct'!$A$5:$M$500,6,FALSE))</f>
        <v>1000</v>
      </c>
      <c r="F132" t="str">
        <f>IF($Q132="","",VLOOKUP($Q132,'Adopted vs YTD acct'!$A$5:$M$500,7,FALSE))</f>
        <v>PERSONAL SERVICES</v>
      </c>
      <c r="G132" t="str">
        <f>IF($Q132="","",VLOOKUP($Q132,'Adopted vs YTD acct'!$A$5:$M$500,8,FALSE))</f>
        <v>1040</v>
      </c>
      <c r="H132" t="str">
        <f>IF($Q132="","",VLOOKUP($Q132,'Adopted vs YTD acct'!$A$5:$M$500,9,FALSE))</f>
        <v>ADMIN SUPPORT II G10</v>
      </c>
      <c r="I132" s="10">
        <f>IF($Q132="","",VLOOKUP($Q132,'Adopted vs YTD acct'!$A$5:$M$500,10,FALSE))</f>
        <v>0</v>
      </c>
      <c r="J132" s="10">
        <f>IF($Q132="","",VLOOKUP($Q132,'Adopted vs YTD acct'!$A$5:$M$500,11,FALSE))</f>
        <v>12632.26</v>
      </c>
      <c r="K132" s="10">
        <f t="shared" si="2"/>
        <v>-12632.26</v>
      </c>
      <c r="L132" s="6">
        <f t="shared" si="3"/>
        <v>0</v>
      </c>
      <c r="Q132">
        <f>IF((MAX($Q$4:Q131)+1)&gt;Data!$A$1,"",MAX($Q$4:Q131)+1)</f>
        <v>128</v>
      </c>
    </row>
    <row r="133" spans="1:17" x14ac:dyDescent="0.2">
      <c r="A133" t="str">
        <f>IF($Q133="","",VLOOKUP($Q133,'Adopted vs YTD acct'!$A$5:$M$500,2,FALSE))</f>
        <v>A</v>
      </c>
      <c r="B133" t="str">
        <f>IF($Q133="","",VLOOKUP($Q133,'Adopted vs YTD acct'!$A$5:$M$500,3,FALSE))</f>
        <v>GENERAL FUND</v>
      </c>
      <c r="C133" t="str">
        <f>IF($Q133="","",VLOOKUP($Q133,'Adopted vs YTD acct'!$A$5:$M$500,4,FALSE))</f>
        <v>6772</v>
      </c>
      <c r="D133" t="str">
        <f>IF($Q133="","",VLOOKUP($Q133,'Adopted vs YTD acct'!$A$5:$M$500,5,FALSE))</f>
        <v>OFFICE FOR THE AGING</v>
      </c>
      <c r="E133" t="str">
        <f>IF($Q133="","",VLOOKUP($Q133,'Adopted vs YTD acct'!$A$5:$M$500,6,FALSE))</f>
        <v>4000</v>
      </c>
      <c r="F133" t="str">
        <f>IF($Q133="","",VLOOKUP($Q133,'Adopted vs YTD acct'!$A$5:$M$500,7,FALSE))</f>
        <v>CONTRACTUAL EXPENSES</v>
      </c>
      <c r="G133" t="str">
        <f>IF($Q133="","",VLOOKUP($Q133,'Adopted vs YTD acct'!$A$5:$M$500,8,FALSE))</f>
        <v>4301</v>
      </c>
      <c r="H133" t="str">
        <f>IF($Q133="","",VLOOKUP($Q133,'Adopted vs YTD acct'!$A$5:$M$500,9,FALSE))</f>
        <v>TELEPHONE</v>
      </c>
      <c r="I133" s="10">
        <f>IF($Q133="","",VLOOKUP($Q133,'Adopted vs YTD acct'!$A$5:$M$500,10,FALSE))</f>
        <v>1200</v>
      </c>
      <c r="J133" s="10">
        <f>IF($Q133="","",VLOOKUP($Q133,'Adopted vs YTD acct'!$A$5:$M$500,11,FALSE))</f>
        <v>14306.73</v>
      </c>
      <c r="K133" s="10">
        <f t="shared" si="2"/>
        <v>-13106.73</v>
      </c>
      <c r="L133" s="6">
        <f t="shared" si="3"/>
        <v>11.9223</v>
      </c>
      <c r="Q133">
        <f>IF((MAX($Q$4:Q132)+1)&gt;Data!$A$1,"",MAX($Q$4:Q132)+1)</f>
        <v>129</v>
      </c>
    </row>
    <row r="134" spans="1:17" x14ac:dyDescent="0.2">
      <c r="A134" t="str">
        <f>IF($Q134="","",VLOOKUP($Q134,'Adopted vs YTD acct'!$A$5:$M$500,2,FALSE))</f>
        <v>A</v>
      </c>
      <c r="B134" t="str">
        <f>IF($Q134="","",VLOOKUP($Q134,'Adopted vs YTD acct'!$A$5:$M$500,3,FALSE))</f>
        <v>GENERAL FUND</v>
      </c>
      <c r="C134" t="str">
        <f>IF($Q134="","",VLOOKUP($Q134,'Adopted vs YTD acct'!$A$5:$M$500,4,FALSE))</f>
        <v>3140</v>
      </c>
      <c r="D134" t="str">
        <f>IF($Q134="","",VLOOKUP($Q134,'Adopted vs YTD acct'!$A$5:$M$500,5,FALSE))</f>
        <v>PROBATION</v>
      </c>
      <c r="E134" t="str">
        <f>IF($Q134="","",VLOOKUP($Q134,'Adopted vs YTD acct'!$A$5:$M$500,6,FALSE))</f>
        <v>1000</v>
      </c>
      <c r="F134" t="str">
        <f>IF($Q134="","",VLOOKUP($Q134,'Adopted vs YTD acct'!$A$5:$M$500,7,FALSE))</f>
        <v>PERSONAL SERVICES</v>
      </c>
      <c r="G134" t="str">
        <f>IF($Q134="","",VLOOKUP($Q134,'Adopted vs YTD acct'!$A$5:$M$500,8,FALSE))</f>
        <v>1003</v>
      </c>
      <c r="H134" t="str">
        <f>IF($Q134="","",VLOOKUP($Q134,'Adopted vs YTD acct'!$A$5:$M$500,9,FALSE))</f>
        <v>PROB. OFFICER TRAINEE G14</v>
      </c>
      <c r="I134" s="10">
        <f>IF($Q134="","",VLOOKUP($Q134,'Adopted vs YTD acct'!$A$5:$M$500,10,FALSE))</f>
        <v>0</v>
      </c>
      <c r="J134" s="10">
        <f>IF($Q134="","",VLOOKUP($Q134,'Adopted vs YTD acct'!$A$5:$M$500,11,FALSE))</f>
        <v>13200.97</v>
      </c>
      <c r="K134" s="10">
        <f t="shared" ref="K134:K197" si="4">IF(Q134="","",I134-J134)</f>
        <v>-13200.97</v>
      </c>
      <c r="L134" s="6">
        <f t="shared" ref="L134:L197" si="5">IF(Q134="","",IF(I134=0,0,ROUND((J134)/I134,4)))</f>
        <v>0</v>
      </c>
      <c r="Q134">
        <f>IF((MAX($Q$4:Q133)+1)&gt;Data!$A$1,"",MAX($Q$4:Q133)+1)</f>
        <v>130</v>
      </c>
    </row>
    <row r="135" spans="1:17" x14ac:dyDescent="0.2">
      <c r="A135" t="str">
        <f>IF($Q135="","",VLOOKUP($Q135,'Adopted vs YTD acct'!$A$5:$M$500,2,FALSE))</f>
        <v>A</v>
      </c>
      <c r="B135" t="str">
        <f>IF($Q135="","",VLOOKUP($Q135,'Adopted vs YTD acct'!$A$5:$M$500,3,FALSE))</f>
        <v>GENERAL FUND</v>
      </c>
      <c r="C135" t="str">
        <f>IF($Q135="","",VLOOKUP($Q135,'Adopted vs YTD acct'!$A$5:$M$500,4,FALSE))</f>
        <v>6010</v>
      </c>
      <c r="D135" t="str">
        <f>IF($Q135="","",VLOOKUP($Q135,'Adopted vs YTD acct'!$A$5:$M$500,5,FALSE))</f>
        <v>SOCIAL SERVICES ADMIN</v>
      </c>
      <c r="E135" t="str">
        <f>IF($Q135="","",VLOOKUP($Q135,'Adopted vs YTD acct'!$A$5:$M$500,6,FALSE))</f>
        <v>4000</v>
      </c>
      <c r="F135" t="str">
        <f>IF($Q135="","",VLOOKUP($Q135,'Adopted vs YTD acct'!$A$5:$M$500,7,FALSE))</f>
        <v>CONTRACTUAL EXPENSES</v>
      </c>
      <c r="G135" t="str">
        <f>IF($Q135="","",VLOOKUP($Q135,'Adopted vs YTD acct'!$A$5:$M$500,8,FALSE))</f>
        <v>4280</v>
      </c>
      <c r="H135" t="str">
        <f>IF($Q135="","",VLOOKUP($Q135,'Adopted vs YTD acct'!$A$5:$M$500,9,FALSE))</f>
        <v>CHILD ABUSE TEAM</v>
      </c>
      <c r="I135" s="10">
        <f>IF($Q135="","",VLOOKUP($Q135,'Adopted vs YTD acct'!$A$5:$M$500,10,FALSE))</f>
        <v>100000</v>
      </c>
      <c r="J135" s="10">
        <f>IF($Q135="","",VLOOKUP($Q135,'Adopted vs YTD acct'!$A$5:$M$500,11,FALSE))</f>
        <v>114259.93</v>
      </c>
      <c r="K135" s="10">
        <f t="shared" si="4"/>
        <v>-14259.929999999993</v>
      </c>
      <c r="L135" s="6">
        <f t="shared" si="5"/>
        <v>1.1426000000000001</v>
      </c>
      <c r="Q135">
        <f>IF((MAX($Q$4:Q134)+1)&gt;Data!$A$1,"",MAX($Q$4:Q134)+1)</f>
        <v>131</v>
      </c>
    </row>
    <row r="136" spans="1:17" x14ac:dyDescent="0.2">
      <c r="A136" t="str">
        <f>IF($Q136="","",VLOOKUP($Q136,'Adopted vs YTD acct'!$A$5:$M$500,2,FALSE))</f>
        <v>A</v>
      </c>
      <c r="B136" t="str">
        <f>IF($Q136="","",VLOOKUP($Q136,'Adopted vs YTD acct'!$A$5:$M$500,3,FALSE))</f>
        <v>GENERAL FUND</v>
      </c>
      <c r="C136" t="str">
        <f>IF($Q136="","",VLOOKUP($Q136,'Adopted vs YTD acct'!$A$5:$M$500,4,FALSE))</f>
        <v>3110</v>
      </c>
      <c r="D136" t="str">
        <f>IF($Q136="","",VLOOKUP($Q136,'Adopted vs YTD acct'!$A$5:$M$500,5,FALSE))</f>
        <v>SHERIFF</v>
      </c>
      <c r="E136" t="str">
        <f>IF($Q136="","",VLOOKUP($Q136,'Adopted vs YTD acct'!$A$5:$M$500,6,FALSE))</f>
        <v>1000</v>
      </c>
      <c r="F136" t="str">
        <f>IF($Q136="","",VLOOKUP($Q136,'Adopted vs YTD acct'!$A$5:$M$500,7,FALSE))</f>
        <v>PERSONAL SERVICES</v>
      </c>
      <c r="G136" t="str">
        <f>IF($Q136="","",VLOOKUP($Q136,'Adopted vs YTD acct'!$A$5:$M$500,8,FALSE))</f>
        <v>1901</v>
      </c>
      <c r="H136" t="str">
        <f>IF($Q136="","",VLOOKUP($Q136,'Adopted vs YTD acct'!$A$5:$M$500,9,FALSE))</f>
        <v>OVERTIME</v>
      </c>
      <c r="I136" s="10">
        <f>IF($Q136="","",VLOOKUP($Q136,'Adopted vs YTD acct'!$A$5:$M$500,10,FALSE))</f>
        <v>46000</v>
      </c>
      <c r="J136" s="10">
        <f>IF($Q136="","",VLOOKUP($Q136,'Adopted vs YTD acct'!$A$5:$M$500,11,FALSE))</f>
        <v>60403.16</v>
      </c>
      <c r="K136" s="10">
        <f t="shared" si="4"/>
        <v>-14403.160000000003</v>
      </c>
      <c r="L136" s="6">
        <f t="shared" si="5"/>
        <v>1.3130999999999999</v>
      </c>
      <c r="Q136">
        <f>IF((MAX($Q$4:Q135)+1)&gt;Data!$A$1,"",MAX($Q$4:Q135)+1)</f>
        <v>132</v>
      </c>
    </row>
    <row r="137" spans="1:17" x14ac:dyDescent="0.2">
      <c r="A137" t="str">
        <f>IF($Q137="","",VLOOKUP($Q137,'Adopted vs YTD acct'!$A$5:$M$500,2,FALSE))</f>
        <v>A</v>
      </c>
      <c r="B137" t="str">
        <f>IF($Q137="","",VLOOKUP($Q137,'Adopted vs YTD acct'!$A$5:$M$500,3,FALSE))</f>
        <v>GENERAL FUND</v>
      </c>
      <c r="C137" t="str">
        <f>IF($Q137="","",VLOOKUP($Q137,'Adopted vs YTD acct'!$A$5:$M$500,4,FALSE))</f>
        <v>3150</v>
      </c>
      <c r="D137" t="str">
        <f>IF($Q137="","",VLOOKUP($Q137,'Adopted vs YTD acct'!$A$5:$M$500,5,FALSE))</f>
        <v>JAIL</v>
      </c>
      <c r="E137" t="str">
        <f>IF($Q137="","",VLOOKUP($Q137,'Adopted vs YTD acct'!$A$5:$M$500,6,FALSE))</f>
        <v>1000</v>
      </c>
      <c r="F137" t="str">
        <f>IF($Q137="","",VLOOKUP($Q137,'Adopted vs YTD acct'!$A$5:$M$500,7,FALSE))</f>
        <v>PERSONAL SERVICES</v>
      </c>
      <c r="G137" t="str">
        <f>IF($Q137="","",VLOOKUP($Q137,'Adopted vs YTD acct'!$A$5:$M$500,8,FALSE))</f>
        <v>1901</v>
      </c>
      <c r="H137" t="str">
        <f>IF($Q137="","",VLOOKUP($Q137,'Adopted vs YTD acct'!$A$5:$M$500,9,FALSE))</f>
        <v>OVERTIME</v>
      </c>
      <c r="I137" s="10">
        <f>IF($Q137="","",VLOOKUP($Q137,'Adopted vs YTD acct'!$A$5:$M$500,10,FALSE))</f>
        <v>90000</v>
      </c>
      <c r="J137" s="10">
        <f>IF($Q137="","",VLOOKUP($Q137,'Adopted vs YTD acct'!$A$5:$M$500,11,FALSE))</f>
        <v>104623.03</v>
      </c>
      <c r="K137" s="10">
        <f t="shared" si="4"/>
        <v>-14623.029999999999</v>
      </c>
      <c r="L137" s="6">
        <f t="shared" si="5"/>
        <v>1.1625000000000001</v>
      </c>
      <c r="Q137">
        <f>IF((MAX($Q$4:Q136)+1)&gt;Data!$A$1,"",MAX($Q$4:Q136)+1)</f>
        <v>133</v>
      </c>
    </row>
    <row r="138" spans="1:17" x14ac:dyDescent="0.2">
      <c r="A138" t="str">
        <f>IF($Q138="","",VLOOKUP($Q138,'Adopted vs YTD acct'!$A$5:$M$500,2,FALSE))</f>
        <v>A</v>
      </c>
      <c r="B138" t="str">
        <f>IF($Q138="","",VLOOKUP($Q138,'Adopted vs YTD acct'!$A$5:$M$500,3,FALSE))</f>
        <v>GENERAL FUND</v>
      </c>
      <c r="C138" t="str">
        <f>IF($Q138="","",VLOOKUP($Q138,'Adopted vs YTD acct'!$A$5:$M$500,4,FALSE))</f>
        <v>4010</v>
      </c>
      <c r="D138" t="str">
        <f>IF($Q138="","",VLOOKUP($Q138,'Adopted vs YTD acct'!$A$5:$M$500,5,FALSE))</f>
        <v>PUBLIC HEALTH</v>
      </c>
      <c r="E138" t="str">
        <f>IF($Q138="","",VLOOKUP($Q138,'Adopted vs YTD acct'!$A$5:$M$500,6,FALSE))</f>
        <v>1000</v>
      </c>
      <c r="F138" t="str">
        <f>IF($Q138="","",VLOOKUP($Q138,'Adopted vs YTD acct'!$A$5:$M$500,7,FALSE))</f>
        <v>PERSONAL SERVICES</v>
      </c>
      <c r="G138" t="str">
        <f>IF($Q138="","",VLOOKUP($Q138,'Adopted vs YTD acct'!$A$5:$M$500,8,FALSE))</f>
        <v>1400</v>
      </c>
      <c r="H138" t="str">
        <f>IF($Q138="","",VLOOKUP($Q138,'Adopted vs YTD acct'!$A$5:$M$500,9,FALSE))</f>
        <v>SPEECH/LANG PATHOLOGIST G19</v>
      </c>
      <c r="I138" s="10">
        <f>IF($Q138="","",VLOOKUP($Q138,'Adopted vs YTD acct'!$A$5:$M$500,10,FALSE))</f>
        <v>0</v>
      </c>
      <c r="J138" s="10">
        <f>IF($Q138="","",VLOOKUP($Q138,'Adopted vs YTD acct'!$A$5:$M$500,11,FALSE))</f>
        <v>14652.74</v>
      </c>
      <c r="K138" s="10">
        <f t="shared" si="4"/>
        <v>-14652.74</v>
      </c>
      <c r="L138" s="6">
        <f t="shared" si="5"/>
        <v>0</v>
      </c>
      <c r="Q138">
        <f>IF((MAX($Q$4:Q137)+1)&gt;Data!$A$1,"",MAX($Q$4:Q137)+1)</f>
        <v>134</v>
      </c>
    </row>
    <row r="139" spans="1:17" x14ac:dyDescent="0.2">
      <c r="A139" t="str">
        <f>IF($Q139="","",VLOOKUP($Q139,'Adopted vs YTD acct'!$A$5:$M$500,2,FALSE))</f>
        <v>A</v>
      </c>
      <c r="B139" t="str">
        <f>IF($Q139="","",VLOOKUP($Q139,'Adopted vs YTD acct'!$A$5:$M$500,3,FALSE))</f>
        <v>GENERAL FUND</v>
      </c>
      <c r="C139" t="str">
        <f>IF($Q139="","",VLOOKUP($Q139,'Adopted vs YTD acct'!$A$5:$M$500,4,FALSE))</f>
        <v>3110</v>
      </c>
      <c r="D139" t="str">
        <f>IF($Q139="","",VLOOKUP($Q139,'Adopted vs YTD acct'!$A$5:$M$500,5,FALSE))</f>
        <v>SHERIFF</v>
      </c>
      <c r="E139" t="str">
        <f>IF($Q139="","",VLOOKUP($Q139,'Adopted vs YTD acct'!$A$5:$M$500,6,FALSE))</f>
        <v>1000</v>
      </c>
      <c r="F139" t="str">
        <f>IF($Q139="","",VLOOKUP($Q139,'Adopted vs YTD acct'!$A$5:$M$500,7,FALSE))</f>
        <v>PERSONAL SERVICES</v>
      </c>
      <c r="G139" t="str">
        <f>IF($Q139="","",VLOOKUP($Q139,'Adopted vs YTD acct'!$A$5:$M$500,8,FALSE))</f>
        <v>1902</v>
      </c>
      <c r="H139" t="str">
        <f>IF($Q139="","",VLOOKUP($Q139,'Adopted vs YTD acct'!$A$5:$M$500,9,FALSE))</f>
        <v>HOLIDAY PAY</v>
      </c>
      <c r="I139" s="10">
        <f>IF($Q139="","",VLOOKUP($Q139,'Adopted vs YTD acct'!$A$5:$M$500,10,FALSE))</f>
        <v>35000</v>
      </c>
      <c r="J139" s="10">
        <f>IF($Q139="","",VLOOKUP($Q139,'Adopted vs YTD acct'!$A$5:$M$500,11,FALSE))</f>
        <v>50089.68</v>
      </c>
      <c r="K139" s="10">
        <f t="shared" si="4"/>
        <v>-15089.68</v>
      </c>
      <c r="L139" s="6">
        <f t="shared" si="5"/>
        <v>1.4311</v>
      </c>
      <c r="Q139">
        <f>IF((MAX($Q$4:Q138)+1)&gt;Data!$A$1,"",MAX($Q$4:Q138)+1)</f>
        <v>135</v>
      </c>
    </row>
    <row r="140" spans="1:17" x14ac:dyDescent="0.2">
      <c r="A140" t="str">
        <f>IF($Q140="","",VLOOKUP($Q140,'Adopted vs YTD acct'!$A$5:$M$500,2,FALSE))</f>
        <v>A</v>
      </c>
      <c r="B140" t="str">
        <f>IF($Q140="","",VLOOKUP($Q140,'Adopted vs YTD acct'!$A$5:$M$500,3,FALSE))</f>
        <v>GENERAL FUND</v>
      </c>
      <c r="C140" t="str">
        <f>IF($Q140="","",VLOOKUP($Q140,'Adopted vs YTD acct'!$A$5:$M$500,4,FALSE))</f>
        <v>3640</v>
      </c>
      <c r="D140" t="str">
        <f>IF($Q140="","",VLOOKUP($Q140,'Adopted vs YTD acct'!$A$5:$M$500,5,FALSE))</f>
        <v>EMERGENCY SERVICES</v>
      </c>
      <c r="E140" t="str">
        <f>IF($Q140="","",VLOOKUP($Q140,'Adopted vs YTD acct'!$A$5:$M$500,6,FALSE))</f>
        <v>4000</v>
      </c>
      <c r="F140" t="str">
        <f>IF($Q140="","",VLOOKUP($Q140,'Adopted vs YTD acct'!$A$5:$M$500,7,FALSE))</f>
        <v>CONTRACTUAL EXPENSES</v>
      </c>
      <c r="G140" t="str">
        <f>IF($Q140="","",VLOOKUP($Q140,'Adopted vs YTD acct'!$A$5:$M$500,8,FALSE))</f>
        <v>4244</v>
      </c>
      <c r="H140" t="str">
        <f>IF($Q140="","",VLOOKUP($Q140,'Adopted vs YTD acct'!$A$5:$M$500,9,FALSE))</f>
        <v>CDBG-DR FIRST RESPONDERS</v>
      </c>
      <c r="I140" s="10">
        <f>IF($Q140="","",VLOOKUP($Q140,'Adopted vs YTD acct'!$A$5:$M$500,10,FALSE))</f>
        <v>0</v>
      </c>
      <c r="J140" s="10">
        <f>IF($Q140="","",VLOOKUP($Q140,'Adopted vs YTD acct'!$A$5:$M$500,11,FALSE))</f>
        <v>15301.5</v>
      </c>
      <c r="K140" s="10">
        <f t="shared" si="4"/>
        <v>-15301.5</v>
      </c>
      <c r="L140" s="6">
        <f t="shared" si="5"/>
        <v>0</v>
      </c>
      <c r="Q140">
        <f>IF((MAX($Q$4:Q139)+1)&gt;Data!$A$1,"",MAX($Q$4:Q139)+1)</f>
        <v>136</v>
      </c>
    </row>
    <row r="141" spans="1:17" x14ac:dyDescent="0.2">
      <c r="A141" t="str">
        <f>IF($Q141="","",VLOOKUP($Q141,'Adopted vs YTD acct'!$A$5:$M$500,2,FALSE))</f>
        <v>A</v>
      </c>
      <c r="B141" t="str">
        <f>IF($Q141="","",VLOOKUP($Q141,'Adopted vs YTD acct'!$A$5:$M$500,3,FALSE))</f>
        <v>GENERAL FUND</v>
      </c>
      <c r="C141" t="str">
        <f>IF($Q141="","",VLOOKUP($Q141,'Adopted vs YTD acct'!$A$5:$M$500,4,FALSE))</f>
        <v>3110</v>
      </c>
      <c r="D141" t="str">
        <f>IF($Q141="","",VLOOKUP($Q141,'Adopted vs YTD acct'!$A$5:$M$500,5,FALSE))</f>
        <v>SHERIFF</v>
      </c>
      <c r="E141" t="str">
        <f>IF($Q141="","",VLOOKUP($Q141,'Adopted vs YTD acct'!$A$5:$M$500,6,FALSE))</f>
        <v>4000</v>
      </c>
      <c r="F141" t="str">
        <f>IF($Q141="","",VLOOKUP($Q141,'Adopted vs YTD acct'!$A$5:$M$500,7,FALSE))</f>
        <v>CONTRACTUAL EXPENSES</v>
      </c>
      <c r="G141" t="str">
        <f>IF($Q141="","",VLOOKUP($Q141,'Adopted vs YTD acct'!$A$5:$M$500,8,FALSE))</f>
        <v>4103</v>
      </c>
      <c r="H141" t="str">
        <f>IF($Q141="","",VLOOKUP($Q141,'Adopted vs YTD acct'!$A$5:$M$500,9,FALSE))</f>
        <v>GAS &amp; OIL</v>
      </c>
      <c r="I141" s="10">
        <f>IF($Q141="","",VLOOKUP($Q141,'Adopted vs YTD acct'!$A$5:$M$500,10,FALSE))</f>
        <v>50000</v>
      </c>
      <c r="J141" s="10">
        <f>IF($Q141="","",VLOOKUP($Q141,'Adopted vs YTD acct'!$A$5:$M$500,11,FALSE))</f>
        <v>65585.259999999995</v>
      </c>
      <c r="K141" s="10">
        <f t="shared" si="4"/>
        <v>-15585.259999999995</v>
      </c>
      <c r="L141" s="6">
        <f t="shared" si="5"/>
        <v>1.3117000000000001</v>
      </c>
      <c r="Q141">
        <f>IF((MAX($Q$4:Q140)+1)&gt;Data!$A$1,"",MAX($Q$4:Q140)+1)</f>
        <v>137</v>
      </c>
    </row>
    <row r="142" spans="1:17" x14ac:dyDescent="0.2">
      <c r="A142" t="str">
        <f>IF($Q142="","",VLOOKUP($Q142,'Adopted vs YTD acct'!$A$5:$M$500,2,FALSE))</f>
        <v>A</v>
      </c>
      <c r="B142" t="str">
        <f>IF($Q142="","",VLOOKUP($Q142,'Adopted vs YTD acct'!$A$5:$M$500,3,FALSE))</f>
        <v>GENERAL FUND</v>
      </c>
      <c r="C142" t="str">
        <f>IF($Q142="","",VLOOKUP($Q142,'Adopted vs YTD acct'!$A$5:$M$500,4,FALSE))</f>
        <v>1325</v>
      </c>
      <c r="D142" t="str">
        <f>IF($Q142="","",VLOOKUP($Q142,'Adopted vs YTD acct'!$A$5:$M$500,5,FALSE))</f>
        <v>TREASURER</v>
      </c>
      <c r="E142" t="str">
        <f>IF($Q142="","",VLOOKUP($Q142,'Adopted vs YTD acct'!$A$5:$M$500,6,FALSE))</f>
        <v>1000</v>
      </c>
      <c r="F142" t="str">
        <f>IF($Q142="","",VLOOKUP($Q142,'Adopted vs YTD acct'!$A$5:$M$500,7,FALSE))</f>
        <v>PERSONAL SERVICES</v>
      </c>
      <c r="G142">
        <f>IF($Q142="","",VLOOKUP($Q142,'Adopted vs YTD acct'!$A$5:$M$500,8,FALSE))</f>
        <v>1007</v>
      </c>
      <c r="H142" t="str">
        <f>IF($Q142="","",VLOOKUP($Q142,'Adopted vs YTD acct'!$A$5:$M$500,9,FALSE))</f>
        <v>TAX CLERK G07</v>
      </c>
      <c r="I142" s="10">
        <f>IF($Q142="","",VLOOKUP($Q142,'Adopted vs YTD acct'!$A$5:$M$500,10,FALSE))</f>
        <v>34011</v>
      </c>
      <c r="J142" s="10">
        <f>IF($Q142="","",VLOOKUP($Q142,'Adopted vs YTD acct'!$A$5:$M$500,11,FALSE))</f>
        <v>49627.49</v>
      </c>
      <c r="K142" s="10">
        <f t="shared" si="4"/>
        <v>-15616.489999999998</v>
      </c>
      <c r="L142" s="6">
        <f t="shared" si="5"/>
        <v>1.4592000000000001</v>
      </c>
      <c r="Q142">
        <f>IF((MAX($Q$4:Q141)+1)&gt;Data!$A$1,"",MAX($Q$4:Q141)+1)</f>
        <v>138</v>
      </c>
    </row>
    <row r="143" spans="1:17" x14ac:dyDescent="0.2">
      <c r="A143" t="str">
        <f>IF($Q143="","",VLOOKUP($Q143,'Adopted vs YTD acct'!$A$5:$M$500,2,FALSE))</f>
        <v>A</v>
      </c>
      <c r="B143" t="str">
        <f>IF($Q143="","",VLOOKUP($Q143,'Adopted vs YTD acct'!$A$5:$M$500,3,FALSE))</f>
        <v>GENERAL FUND</v>
      </c>
      <c r="C143" t="str">
        <f>IF($Q143="","",VLOOKUP($Q143,'Adopted vs YTD acct'!$A$5:$M$500,4,FALSE))</f>
        <v>6410</v>
      </c>
      <c r="D143" t="str">
        <f>IF($Q143="","",VLOOKUP($Q143,'Adopted vs YTD acct'!$A$5:$M$500,5,FALSE))</f>
        <v>PUBLICITY</v>
      </c>
      <c r="E143" t="str">
        <f>IF($Q143="","",VLOOKUP($Q143,'Adopted vs YTD acct'!$A$5:$M$500,6,FALSE))</f>
        <v>4000</v>
      </c>
      <c r="F143" t="str">
        <f>IF($Q143="","",VLOOKUP($Q143,'Adopted vs YTD acct'!$A$5:$M$500,7,FALSE))</f>
        <v>CONTRACTUAL EXPENSES</v>
      </c>
      <c r="G143" t="str">
        <f>IF($Q143="","",VLOOKUP($Q143,'Adopted vs YTD acct'!$A$5:$M$500,8,FALSE))</f>
        <v>4610</v>
      </c>
      <c r="H143" t="str">
        <f>IF($Q143="","",VLOOKUP($Q143,'Adopted vs YTD acct'!$A$5:$M$500,9,FALSE))</f>
        <v>TOURISM AGENCY CONTRACT</v>
      </c>
      <c r="I143" s="10">
        <f>IF($Q143="","",VLOOKUP($Q143,'Adopted vs YTD acct'!$A$5:$M$500,10,FALSE))</f>
        <v>122850</v>
      </c>
      <c r="J143" s="10">
        <f>IF($Q143="","",VLOOKUP($Q143,'Adopted vs YTD acct'!$A$5:$M$500,11,FALSE))</f>
        <v>138776</v>
      </c>
      <c r="K143" s="10">
        <f t="shared" si="4"/>
        <v>-15926</v>
      </c>
      <c r="L143" s="6">
        <f t="shared" si="5"/>
        <v>1.1295999999999999</v>
      </c>
      <c r="Q143">
        <f>IF((MAX($Q$4:Q142)+1)&gt;Data!$A$1,"",MAX($Q$4:Q142)+1)</f>
        <v>139</v>
      </c>
    </row>
    <row r="144" spans="1:17" x14ac:dyDescent="0.2">
      <c r="A144" t="str">
        <f>IF($Q144="","",VLOOKUP($Q144,'Adopted vs YTD acct'!$A$5:$M$500,2,FALSE))</f>
        <v>A</v>
      </c>
      <c r="B144" t="str">
        <f>IF($Q144="","",VLOOKUP($Q144,'Adopted vs YTD acct'!$A$5:$M$500,3,FALSE))</f>
        <v>GENERAL FUND</v>
      </c>
      <c r="C144" t="str">
        <f>IF($Q144="","",VLOOKUP($Q144,'Adopted vs YTD acct'!$A$5:$M$500,4,FALSE))</f>
        <v>1110</v>
      </c>
      <c r="D144" t="str">
        <f>IF($Q144="","",VLOOKUP($Q144,'Adopted vs YTD acct'!$A$5:$M$500,5,FALSE))</f>
        <v>COUNTY COURT</v>
      </c>
      <c r="E144" t="str">
        <f>IF($Q144="","",VLOOKUP($Q144,'Adopted vs YTD acct'!$A$5:$M$500,6,FALSE))</f>
        <v>4000</v>
      </c>
      <c r="F144" t="str">
        <f>IF($Q144="","",VLOOKUP($Q144,'Adopted vs YTD acct'!$A$5:$M$500,7,FALSE))</f>
        <v>CONTRACTUAL EXPENSES</v>
      </c>
      <c r="G144" t="str">
        <f>IF($Q144="","",VLOOKUP($Q144,'Adopted vs YTD acct'!$A$5:$M$500,8,FALSE))</f>
        <v>4600</v>
      </c>
      <c r="H144" t="str">
        <f>IF($Q144="","",VLOOKUP($Q144,'Adopted vs YTD acct'!$A$5:$M$500,9,FALSE))</f>
        <v>PSYCHIATRIC CARE</v>
      </c>
      <c r="I144" s="10">
        <f>IF($Q144="","",VLOOKUP($Q144,'Adopted vs YTD acct'!$A$5:$M$500,10,FALSE))</f>
        <v>5000</v>
      </c>
      <c r="J144" s="10">
        <f>IF($Q144="","",VLOOKUP($Q144,'Adopted vs YTD acct'!$A$5:$M$500,11,FALSE))</f>
        <v>21054.28</v>
      </c>
      <c r="K144" s="10">
        <f t="shared" si="4"/>
        <v>-16054.279999999999</v>
      </c>
      <c r="L144" s="6">
        <f t="shared" si="5"/>
        <v>4.2108999999999996</v>
      </c>
      <c r="Q144">
        <f>IF((MAX($Q$4:Q143)+1)&gt;Data!$A$1,"",MAX($Q$4:Q143)+1)</f>
        <v>140</v>
      </c>
    </row>
    <row r="145" spans="1:17" x14ac:dyDescent="0.2">
      <c r="A145" t="str">
        <f>IF($Q145="","",VLOOKUP($Q145,'Adopted vs YTD acct'!$A$5:$M$500,2,FALSE))</f>
        <v>A</v>
      </c>
      <c r="B145" t="str">
        <f>IF($Q145="","",VLOOKUP($Q145,'Adopted vs YTD acct'!$A$5:$M$500,3,FALSE))</f>
        <v>GENERAL FUND</v>
      </c>
      <c r="C145" t="str">
        <f>IF($Q145="","",VLOOKUP($Q145,'Adopted vs YTD acct'!$A$5:$M$500,4,FALSE))</f>
        <v>9040</v>
      </c>
      <c r="D145" t="str">
        <f>IF($Q145="","",VLOOKUP($Q145,'Adopted vs YTD acct'!$A$5:$M$500,5,FALSE))</f>
        <v>WORKERS COMPENSATION</v>
      </c>
      <c r="E145" t="str">
        <f>IF($Q145="","",VLOOKUP($Q145,'Adopted vs YTD acct'!$A$5:$M$500,6,FALSE))</f>
        <v>8000</v>
      </c>
      <c r="F145" t="str">
        <f>IF($Q145="","",VLOOKUP($Q145,'Adopted vs YTD acct'!$A$5:$M$500,7,FALSE))</f>
        <v>EMPLOYEE BENEFITS</v>
      </c>
      <c r="G145" t="str">
        <f>IF($Q145="","",VLOOKUP($Q145,'Adopted vs YTD acct'!$A$5:$M$500,8,FALSE))</f>
        <v>8003</v>
      </c>
      <c r="H145" t="str">
        <f>IF($Q145="","",VLOOKUP($Q145,'Adopted vs YTD acct'!$A$5:$M$500,9,FALSE))</f>
        <v>WORKERS COMPENSATION</v>
      </c>
      <c r="I145" s="10">
        <f>IF($Q145="","",VLOOKUP($Q145,'Adopted vs YTD acct'!$A$5:$M$500,10,FALSE))</f>
        <v>234300</v>
      </c>
      <c r="J145" s="10">
        <f>IF($Q145="","",VLOOKUP($Q145,'Adopted vs YTD acct'!$A$5:$M$500,11,FALSE))</f>
        <v>251075.4</v>
      </c>
      <c r="K145" s="10">
        <f t="shared" si="4"/>
        <v>-16775.399999999994</v>
      </c>
      <c r="L145" s="6">
        <f t="shared" si="5"/>
        <v>1.0716000000000001</v>
      </c>
      <c r="Q145">
        <f>IF((MAX($Q$4:Q144)+1)&gt;Data!$A$1,"",MAX($Q$4:Q144)+1)</f>
        <v>141</v>
      </c>
    </row>
    <row r="146" spans="1:17" x14ac:dyDescent="0.2">
      <c r="A146" t="str">
        <f>IF($Q146="","",VLOOKUP($Q146,'Adopted vs YTD acct'!$A$5:$M$500,2,FALSE))</f>
        <v>A</v>
      </c>
      <c r="B146" t="str">
        <f>IF($Q146="","",VLOOKUP($Q146,'Adopted vs YTD acct'!$A$5:$M$500,3,FALSE))</f>
        <v>GENERAL FUND</v>
      </c>
      <c r="C146" t="str">
        <f>IF($Q146="","",VLOOKUP($Q146,'Adopted vs YTD acct'!$A$5:$M$500,4,FALSE))</f>
        <v>8090</v>
      </c>
      <c r="D146" t="str">
        <f>IF($Q146="","",VLOOKUP($Q146,'Adopted vs YTD acct'!$A$5:$M$500,5,FALSE))</f>
        <v>RECYCLING &amp; SOLID WASTE</v>
      </c>
      <c r="E146" t="str">
        <f>IF($Q146="","",VLOOKUP($Q146,'Adopted vs YTD acct'!$A$5:$M$500,6,FALSE))</f>
        <v>4000</v>
      </c>
      <c r="F146" t="str">
        <f>IF($Q146="","",VLOOKUP($Q146,'Adopted vs YTD acct'!$A$5:$M$500,7,FALSE))</f>
        <v>CONTRACTUAL EXPENSES</v>
      </c>
      <c r="G146" t="str">
        <f>IF($Q146="","",VLOOKUP($Q146,'Adopted vs YTD acct'!$A$5:$M$500,8,FALSE))</f>
        <v>4307</v>
      </c>
      <c r="H146" t="str">
        <f>IF($Q146="","",VLOOKUP($Q146,'Adopted vs YTD acct'!$A$5:$M$500,9,FALSE))</f>
        <v>REIMBURSEMENT TO TOWNS</v>
      </c>
      <c r="I146" s="10">
        <f>IF($Q146="","",VLOOKUP($Q146,'Adopted vs YTD acct'!$A$5:$M$500,10,FALSE))</f>
        <v>45000</v>
      </c>
      <c r="J146" s="10">
        <f>IF($Q146="","",VLOOKUP($Q146,'Adopted vs YTD acct'!$A$5:$M$500,11,FALSE))</f>
        <v>61958.9</v>
      </c>
      <c r="K146" s="10">
        <f t="shared" si="4"/>
        <v>-16958.900000000001</v>
      </c>
      <c r="L146" s="6">
        <f t="shared" si="5"/>
        <v>1.3769</v>
      </c>
      <c r="Q146">
        <f>IF((MAX($Q$4:Q145)+1)&gt;Data!$A$1,"",MAX($Q$4:Q145)+1)</f>
        <v>142</v>
      </c>
    </row>
    <row r="147" spans="1:17" x14ac:dyDescent="0.2">
      <c r="A147" t="str">
        <f>IF($Q147="","",VLOOKUP($Q147,'Adopted vs YTD acct'!$A$5:$M$500,2,FALSE))</f>
        <v>A</v>
      </c>
      <c r="B147" t="str">
        <f>IF($Q147="","",VLOOKUP($Q147,'Adopted vs YTD acct'!$A$5:$M$500,3,FALSE))</f>
        <v>GENERAL FUND</v>
      </c>
      <c r="C147" t="str">
        <f>IF($Q147="","",VLOOKUP($Q147,'Adopted vs YTD acct'!$A$5:$M$500,4,FALSE))</f>
        <v>1450</v>
      </c>
      <c r="D147" t="str">
        <f>IF($Q147="","",VLOOKUP($Q147,'Adopted vs YTD acct'!$A$5:$M$500,5,FALSE))</f>
        <v>ELECTIONS</v>
      </c>
      <c r="E147" t="str">
        <f>IF($Q147="","",VLOOKUP($Q147,'Adopted vs YTD acct'!$A$5:$M$500,6,FALSE))</f>
        <v>4000</v>
      </c>
      <c r="F147" t="str">
        <f>IF($Q147="","",VLOOKUP($Q147,'Adopted vs YTD acct'!$A$5:$M$500,7,FALSE))</f>
        <v>CONTRACTUAL EXPENSES</v>
      </c>
      <c r="G147" t="str">
        <f>IF($Q147="","",VLOOKUP($Q147,'Adopted vs YTD acct'!$A$5:$M$500,8,FALSE))</f>
        <v>4204</v>
      </c>
      <c r="H147" t="str">
        <f>IF($Q147="","",VLOOKUP($Q147,'Adopted vs YTD acct'!$A$5:$M$500,9,FALSE))</f>
        <v>ELECTION INSPECTORS</v>
      </c>
      <c r="I147" s="10">
        <f>IF($Q147="","",VLOOKUP($Q147,'Adopted vs YTD acct'!$A$5:$M$500,10,FALSE))</f>
        <v>55000</v>
      </c>
      <c r="J147" s="10">
        <f>IF($Q147="","",VLOOKUP($Q147,'Adopted vs YTD acct'!$A$5:$M$500,11,FALSE))</f>
        <v>74272.5</v>
      </c>
      <c r="K147" s="10">
        <f t="shared" si="4"/>
        <v>-19272.5</v>
      </c>
      <c r="L147" s="6">
        <f t="shared" si="5"/>
        <v>1.3504</v>
      </c>
      <c r="Q147">
        <f>IF((MAX($Q$4:Q146)+1)&gt;Data!$A$1,"",MAX($Q$4:Q146)+1)</f>
        <v>143</v>
      </c>
    </row>
    <row r="148" spans="1:17" x14ac:dyDescent="0.2">
      <c r="A148" t="str">
        <f>IF($Q148="","",VLOOKUP($Q148,'Adopted vs YTD acct'!$A$5:$M$500,2,FALSE))</f>
        <v>A</v>
      </c>
      <c r="B148" t="str">
        <f>IF($Q148="","",VLOOKUP($Q148,'Adopted vs YTD acct'!$A$5:$M$500,3,FALSE))</f>
        <v>GENERAL FUND</v>
      </c>
      <c r="C148" t="str">
        <f>IF($Q148="","",VLOOKUP($Q148,'Adopted vs YTD acct'!$A$5:$M$500,4,FALSE))</f>
        <v>1680</v>
      </c>
      <c r="D148" t="str">
        <f>IF($Q148="","",VLOOKUP($Q148,'Adopted vs YTD acct'!$A$5:$M$500,5,FALSE))</f>
        <v>INFORMATION TECHNOLOGY</v>
      </c>
      <c r="E148" t="str">
        <f>IF($Q148="","",VLOOKUP($Q148,'Adopted vs YTD acct'!$A$5:$M$500,6,FALSE))</f>
        <v>4000</v>
      </c>
      <c r="F148" t="str">
        <f>IF($Q148="","",VLOOKUP($Q148,'Adopted vs YTD acct'!$A$5:$M$500,7,FALSE))</f>
        <v>CONTRACTUAL EXPENSES</v>
      </c>
      <c r="G148" t="str">
        <f>IF($Q148="","",VLOOKUP($Q148,'Adopted vs YTD acct'!$A$5:$M$500,8,FALSE))</f>
        <v>4111</v>
      </c>
      <c r="H148" t="str">
        <f>IF($Q148="","",VLOOKUP($Q148,'Adopted vs YTD acct'!$A$5:$M$500,9,FALSE))</f>
        <v>COMPUTER SUPPLIES</v>
      </c>
      <c r="I148" s="10">
        <f>IF($Q148="","",VLOOKUP($Q148,'Adopted vs YTD acct'!$A$5:$M$500,10,FALSE))</f>
        <v>25000</v>
      </c>
      <c r="J148" s="10">
        <f>IF($Q148="","",VLOOKUP($Q148,'Adopted vs YTD acct'!$A$5:$M$500,11,FALSE))</f>
        <v>44662.48</v>
      </c>
      <c r="K148" s="10">
        <f t="shared" si="4"/>
        <v>-19662.480000000003</v>
      </c>
      <c r="L148" s="6">
        <f t="shared" si="5"/>
        <v>1.7865</v>
      </c>
      <c r="Q148">
        <f>IF((MAX($Q$4:Q147)+1)&gt;Data!$A$1,"",MAX($Q$4:Q147)+1)</f>
        <v>144</v>
      </c>
    </row>
    <row r="149" spans="1:17" x14ac:dyDescent="0.2">
      <c r="A149" t="str">
        <f>IF($Q149="","",VLOOKUP($Q149,'Adopted vs YTD acct'!$A$5:$M$500,2,FALSE))</f>
        <v>A</v>
      </c>
      <c r="B149" t="str">
        <f>IF($Q149="","",VLOOKUP($Q149,'Adopted vs YTD acct'!$A$5:$M$500,3,FALSE))</f>
        <v>GENERAL FUND</v>
      </c>
      <c r="C149" t="str">
        <f>IF($Q149="","",VLOOKUP($Q149,'Adopted vs YTD acct'!$A$5:$M$500,4,FALSE))</f>
        <v>1680</v>
      </c>
      <c r="D149" t="str">
        <f>IF($Q149="","",VLOOKUP($Q149,'Adopted vs YTD acct'!$A$5:$M$500,5,FALSE))</f>
        <v>INFORMATION TECHNOLOGY</v>
      </c>
      <c r="E149" t="str">
        <f>IF($Q149="","",VLOOKUP($Q149,'Adopted vs YTD acct'!$A$5:$M$500,6,FALSE))</f>
        <v>2000</v>
      </c>
      <c r="F149" t="str">
        <f>IF($Q149="","",VLOOKUP($Q149,'Adopted vs YTD acct'!$A$5:$M$500,7,FALSE))</f>
        <v>EQUIPMENT</v>
      </c>
      <c r="G149" t="str">
        <f>IF($Q149="","",VLOOKUP($Q149,'Adopted vs YTD acct'!$A$5:$M$500,8,FALSE))</f>
        <v>2205</v>
      </c>
      <c r="H149" t="str">
        <f>IF($Q149="","",VLOOKUP($Q149,'Adopted vs YTD acct'!$A$5:$M$500,9,FALSE))</f>
        <v>COMPUTER EQUIPMENT</v>
      </c>
      <c r="I149" s="10">
        <f>IF($Q149="","",VLOOKUP($Q149,'Adopted vs YTD acct'!$A$5:$M$500,10,FALSE))</f>
        <v>3500</v>
      </c>
      <c r="J149" s="10">
        <f>IF($Q149="","",VLOOKUP($Q149,'Adopted vs YTD acct'!$A$5:$M$500,11,FALSE))</f>
        <v>23209.74</v>
      </c>
      <c r="K149" s="10">
        <f t="shared" si="4"/>
        <v>-19709.740000000002</v>
      </c>
      <c r="L149" s="6">
        <f t="shared" si="5"/>
        <v>6.6314000000000002</v>
      </c>
      <c r="Q149">
        <f>IF((MAX($Q$4:Q148)+1)&gt;Data!$A$1,"",MAX($Q$4:Q148)+1)</f>
        <v>145</v>
      </c>
    </row>
    <row r="150" spans="1:17" x14ac:dyDescent="0.2">
      <c r="A150" t="str">
        <f>IF($Q150="","",VLOOKUP($Q150,'Adopted vs YTD acct'!$A$5:$M$500,2,FALSE))</f>
        <v>A</v>
      </c>
      <c r="B150" t="str">
        <f>IF($Q150="","",VLOOKUP($Q150,'Adopted vs YTD acct'!$A$5:$M$500,3,FALSE))</f>
        <v>GENERAL FUND</v>
      </c>
      <c r="C150" t="str">
        <f>IF($Q150="","",VLOOKUP($Q150,'Adopted vs YTD acct'!$A$5:$M$500,4,FALSE))</f>
        <v>1910</v>
      </c>
      <c r="D150" t="str">
        <f>IF($Q150="","",VLOOKUP($Q150,'Adopted vs YTD acct'!$A$5:$M$500,5,FALSE))</f>
        <v>SPECIAL ITEMS - INSURANCE</v>
      </c>
      <c r="E150" t="str">
        <f>IF($Q150="","",VLOOKUP($Q150,'Adopted vs YTD acct'!$A$5:$M$500,6,FALSE))</f>
        <v>4000</v>
      </c>
      <c r="F150" t="str">
        <f>IF($Q150="","",VLOOKUP($Q150,'Adopted vs YTD acct'!$A$5:$M$500,7,FALSE))</f>
        <v>CONTRACTUAL EXPENSES</v>
      </c>
      <c r="G150" t="str">
        <f>IF($Q150="","",VLOOKUP($Q150,'Adopted vs YTD acct'!$A$5:$M$500,8,FALSE))</f>
        <v>4205</v>
      </c>
      <c r="H150" t="str">
        <f>IF($Q150="","",VLOOKUP($Q150,'Adopted vs YTD acct'!$A$5:$M$500,9,FALSE))</f>
        <v>INSURANCE</v>
      </c>
      <c r="I150" s="10">
        <f>IF($Q150="","",VLOOKUP($Q150,'Adopted vs YTD acct'!$A$5:$M$500,10,FALSE))</f>
        <v>600000</v>
      </c>
      <c r="J150" s="10">
        <f>IF($Q150="","",VLOOKUP($Q150,'Adopted vs YTD acct'!$A$5:$M$500,11,FALSE))</f>
        <v>619712.80000000005</v>
      </c>
      <c r="K150" s="10">
        <f t="shared" si="4"/>
        <v>-19712.800000000047</v>
      </c>
      <c r="L150" s="6">
        <f t="shared" si="5"/>
        <v>1.0328999999999999</v>
      </c>
      <c r="Q150">
        <f>IF((MAX($Q$4:Q149)+1)&gt;Data!$A$1,"",MAX($Q$4:Q149)+1)</f>
        <v>146</v>
      </c>
    </row>
    <row r="151" spans="1:17" x14ac:dyDescent="0.2">
      <c r="A151" t="str">
        <f>IF($Q151="","",VLOOKUP($Q151,'Adopted vs YTD acct'!$A$5:$M$500,2,FALSE))</f>
        <v>A</v>
      </c>
      <c r="B151" t="str">
        <f>IF($Q151="","",VLOOKUP($Q151,'Adopted vs YTD acct'!$A$5:$M$500,3,FALSE))</f>
        <v>GENERAL FUND</v>
      </c>
      <c r="C151" t="str">
        <f>IF($Q151="","",VLOOKUP($Q151,'Adopted vs YTD acct'!$A$5:$M$500,4,FALSE))</f>
        <v>6109</v>
      </c>
      <c r="D151" t="str">
        <f>IF($Q151="","",VLOOKUP($Q151,'Adopted vs YTD acct'!$A$5:$M$500,5,FALSE))</f>
        <v>TEMP ASSISTANCE NEEDY FAMILY</v>
      </c>
      <c r="E151" t="str">
        <f>IF($Q151="","",VLOOKUP($Q151,'Adopted vs YTD acct'!$A$5:$M$500,6,FALSE))</f>
        <v>4000</v>
      </c>
      <c r="F151" t="str">
        <f>IF($Q151="","",VLOOKUP($Q151,'Adopted vs YTD acct'!$A$5:$M$500,7,FALSE))</f>
        <v>CONTRACTUAL EXPENSES</v>
      </c>
      <c r="G151" t="str">
        <f>IF($Q151="","",VLOOKUP($Q151,'Adopted vs YTD acct'!$A$5:$M$500,8,FALSE))</f>
        <v>4640</v>
      </c>
      <c r="H151" t="str">
        <f>IF($Q151="","",VLOOKUP($Q151,'Adopted vs YTD acct'!$A$5:$M$500,9,FALSE))</f>
        <v>FAMILY ASSISTANCE</v>
      </c>
      <c r="I151" s="10">
        <f>IF($Q151="","",VLOOKUP($Q151,'Adopted vs YTD acct'!$A$5:$M$500,10,FALSE))</f>
        <v>2700000</v>
      </c>
      <c r="J151" s="10">
        <f>IF($Q151="","",VLOOKUP($Q151,'Adopted vs YTD acct'!$A$5:$M$500,11,FALSE))</f>
        <v>2720306.11</v>
      </c>
      <c r="K151" s="10">
        <f t="shared" si="4"/>
        <v>-20306.10999999987</v>
      </c>
      <c r="L151" s="6">
        <f t="shared" si="5"/>
        <v>1.0075000000000001</v>
      </c>
      <c r="Q151">
        <f>IF((MAX($Q$4:Q150)+1)&gt;Data!$A$1,"",MAX($Q$4:Q150)+1)</f>
        <v>147</v>
      </c>
    </row>
    <row r="152" spans="1:17" x14ac:dyDescent="0.2">
      <c r="A152" t="str">
        <f>IF($Q152="","",VLOOKUP($Q152,'Adopted vs YTD acct'!$A$5:$M$500,2,FALSE))</f>
        <v>A</v>
      </c>
      <c r="B152" t="str">
        <f>IF($Q152="","",VLOOKUP($Q152,'Adopted vs YTD acct'!$A$5:$M$500,3,FALSE))</f>
        <v>GENERAL FUND</v>
      </c>
      <c r="C152" t="str">
        <f>IF($Q152="","",VLOOKUP($Q152,'Adopted vs YTD acct'!$A$5:$M$500,4,FALSE))</f>
        <v>3150</v>
      </c>
      <c r="D152" t="str">
        <f>IF($Q152="","",VLOOKUP($Q152,'Adopted vs YTD acct'!$A$5:$M$500,5,FALSE))</f>
        <v>JAIL</v>
      </c>
      <c r="E152" t="str">
        <f>IF($Q152="","",VLOOKUP($Q152,'Adopted vs YTD acct'!$A$5:$M$500,6,FALSE))</f>
        <v>4000</v>
      </c>
      <c r="F152" t="str">
        <f>IF($Q152="","",VLOOKUP($Q152,'Adopted vs YTD acct'!$A$5:$M$500,7,FALSE))</f>
        <v>CONTRACTUAL EXPENSES</v>
      </c>
      <c r="G152" t="str">
        <f>IF($Q152="","",VLOOKUP($Q152,'Adopted vs YTD acct'!$A$5:$M$500,8,FALSE))</f>
        <v>4210</v>
      </c>
      <c r="H152" t="str">
        <f>IF($Q152="","",VLOOKUP($Q152,'Adopted vs YTD acct'!$A$5:$M$500,9,FALSE))</f>
        <v>INMATE MEDICAL EXPENSES</v>
      </c>
      <c r="I152" s="10">
        <f>IF($Q152="","",VLOOKUP($Q152,'Adopted vs YTD acct'!$A$5:$M$500,10,FALSE))</f>
        <v>40000</v>
      </c>
      <c r="J152" s="10">
        <f>IF($Q152="","",VLOOKUP($Q152,'Adopted vs YTD acct'!$A$5:$M$500,11,FALSE))</f>
        <v>60632.29</v>
      </c>
      <c r="K152" s="10">
        <f t="shared" si="4"/>
        <v>-20632.29</v>
      </c>
      <c r="L152" s="6">
        <f t="shared" si="5"/>
        <v>1.5158</v>
      </c>
      <c r="Q152">
        <f>IF((MAX($Q$4:Q151)+1)&gt;Data!$A$1,"",MAX($Q$4:Q151)+1)</f>
        <v>148</v>
      </c>
    </row>
    <row r="153" spans="1:17" x14ac:dyDescent="0.2">
      <c r="A153" t="str">
        <f>IF($Q153="","",VLOOKUP($Q153,'Adopted vs YTD acct'!$A$5:$M$500,2,FALSE))</f>
        <v>A</v>
      </c>
      <c r="B153" t="str">
        <f>IF($Q153="","",VLOOKUP($Q153,'Adopted vs YTD acct'!$A$5:$M$500,3,FALSE))</f>
        <v>GENERAL FUND</v>
      </c>
      <c r="C153" t="str">
        <f>IF($Q153="","",VLOOKUP($Q153,'Adopted vs YTD acct'!$A$5:$M$500,4,FALSE))</f>
        <v>2490</v>
      </c>
      <c r="D153" t="str">
        <f>IF($Q153="","",VLOOKUP($Q153,'Adopted vs YTD acct'!$A$5:$M$500,5,FALSE))</f>
        <v>COMMUNITY COLLEGE TUITION</v>
      </c>
      <c r="E153" t="str">
        <f>IF($Q153="","",VLOOKUP($Q153,'Adopted vs YTD acct'!$A$5:$M$500,6,FALSE))</f>
        <v>4000</v>
      </c>
      <c r="F153" t="str">
        <f>IF($Q153="","",VLOOKUP($Q153,'Adopted vs YTD acct'!$A$5:$M$500,7,FALSE))</f>
        <v>CONTRACTUAL EXPENSES</v>
      </c>
      <c r="G153" t="str">
        <f>IF($Q153="","",VLOOKUP($Q153,'Adopted vs YTD acct'!$A$5:$M$500,8,FALSE))</f>
        <v>4655</v>
      </c>
      <c r="H153" t="str">
        <f>IF($Q153="","",VLOOKUP($Q153,'Adopted vs YTD acct'!$A$5:$M$500,9,FALSE))</f>
        <v>TUITION</v>
      </c>
      <c r="I153" s="10">
        <f>IF($Q153="","",VLOOKUP($Q153,'Adopted vs YTD acct'!$A$5:$M$500,10,FALSE))</f>
        <v>370000</v>
      </c>
      <c r="J153" s="10">
        <f>IF($Q153="","",VLOOKUP($Q153,'Adopted vs YTD acct'!$A$5:$M$500,11,FALSE))</f>
        <v>391805.56</v>
      </c>
      <c r="K153" s="10">
        <f t="shared" si="4"/>
        <v>-21805.559999999998</v>
      </c>
      <c r="L153" s="6">
        <f t="shared" si="5"/>
        <v>1.0589</v>
      </c>
      <c r="Q153">
        <f>IF((MAX($Q$4:Q152)+1)&gt;Data!$A$1,"",MAX($Q$4:Q152)+1)</f>
        <v>149</v>
      </c>
    </row>
    <row r="154" spans="1:17" x14ac:dyDescent="0.2">
      <c r="A154" t="str">
        <f>IF($Q154="","",VLOOKUP($Q154,'Adopted vs YTD acct'!$A$5:$M$500,2,FALSE))</f>
        <v>A</v>
      </c>
      <c r="B154" t="str">
        <f>IF($Q154="","",VLOOKUP($Q154,'Adopted vs YTD acct'!$A$5:$M$500,3,FALSE))</f>
        <v>GENERAL FUND</v>
      </c>
      <c r="C154" t="str">
        <f>IF($Q154="","",VLOOKUP($Q154,'Adopted vs YTD acct'!$A$5:$M$500,4,FALSE))</f>
        <v>6070</v>
      </c>
      <c r="D154" t="str">
        <f>IF($Q154="","",VLOOKUP($Q154,'Adopted vs YTD acct'!$A$5:$M$500,5,FALSE))</f>
        <v>SERVICES FOR RECIPIENTS</v>
      </c>
      <c r="E154" t="str">
        <f>IF($Q154="","",VLOOKUP($Q154,'Adopted vs YTD acct'!$A$5:$M$500,6,FALSE))</f>
        <v>4000</v>
      </c>
      <c r="F154" t="str">
        <f>IF($Q154="","",VLOOKUP($Q154,'Adopted vs YTD acct'!$A$5:$M$500,7,FALSE))</f>
        <v>CONTRACTUAL EXPENSES</v>
      </c>
      <c r="G154" t="str">
        <f>IF($Q154="","",VLOOKUP($Q154,'Adopted vs YTD acct'!$A$5:$M$500,8,FALSE))</f>
        <v>4610</v>
      </c>
      <c r="H154" t="str">
        <f>IF($Q154="","",VLOOKUP($Q154,'Adopted vs YTD acct'!$A$5:$M$500,9,FALSE))</f>
        <v>TURN ABOUT PROGRAM</v>
      </c>
      <c r="I154" s="10">
        <f>IF($Q154="","",VLOOKUP($Q154,'Adopted vs YTD acct'!$A$5:$M$500,10,FALSE))</f>
        <v>80000</v>
      </c>
      <c r="J154" s="10">
        <f>IF($Q154="","",VLOOKUP($Q154,'Adopted vs YTD acct'!$A$5:$M$500,11,FALSE))</f>
        <v>102490.98</v>
      </c>
      <c r="K154" s="10">
        <f t="shared" si="4"/>
        <v>-22490.979999999996</v>
      </c>
      <c r="L154" s="6">
        <f t="shared" si="5"/>
        <v>1.2810999999999999</v>
      </c>
      <c r="Q154">
        <f>IF((MAX($Q$4:Q153)+1)&gt;Data!$A$1,"",MAX($Q$4:Q153)+1)</f>
        <v>150</v>
      </c>
    </row>
    <row r="155" spans="1:17" x14ac:dyDescent="0.2">
      <c r="A155" t="str">
        <f>IF($Q155="","",VLOOKUP($Q155,'Adopted vs YTD acct'!$A$5:$M$500,2,FALSE))</f>
        <v>A</v>
      </c>
      <c r="B155" t="str">
        <f>IF($Q155="","",VLOOKUP($Q155,'Adopted vs YTD acct'!$A$5:$M$500,3,FALSE))</f>
        <v>GENERAL FUND</v>
      </c>
      <c r="C155" t="str">
        <f>IF($Q155="","",VLOOKUP($Q155,'Adopted vs YTD acct'!$A$5:$M$500,4,FALSE))</f>
        <v>3150</v>
      </c>
      <c r="D155" t="str">
        <f>IF($Q155="","",VLOOKUP($Q155,'Adopted vs YTD acct'!$A$5:$M$500,5,FALSE))</f>
        <v>JAIL</v>
      </c>
      <c r="E155" t="str">
        <f>IF($Q155="","",VLOOKUP($Q155,'Adopted vs YTD acct'!$A$5:$M$500,6,FALSE))</f>
        <v>1000</v>
      </c>
      <c r="F155" t="str">
        <f>IF($Q155="","",VLOOKUP($Q155,'Adopted vs YTD acct'!$A$5:$M$500,7,FALSE))</f>
        <v>PERSONAL SERVICES</v>
      </c>
      <c r="G155" t="str">
        <f>IF($Q155="","",VLOOKUP($Q155,'Adopted vs YTD acct'!$A$5:$M$500,8,FALSE))</f>
        <v>1007</v>
      </c>
      <c r="H155" t="str">
        <f>IF($Q155="","",VLOOKUP($Q155,'Adopted vs YTD acct'!$A$5:$M$500,9,FALSE))</f>
        <v>CORRECTIONS SERGEANT</v>
      </c>
      <c r="I155" s="10">
        <f>IF($Q155="","",VLOOKUP($Q155,'Adopted vs YTD acct'!$A$5:$M$500,10,FALSE))</f>
        <v>0</v>
      </c>
      <c r="J155" s="10">
        <f>IF($Q155="","",VLOOKUP($Q155,'Adopted vs YTD acct'!$A$5:$M$500,11,FALSE))</f>
        <v>22494.26</v>
      </c>
      <c r="K155" s="10">
        <f t="shared" si="4"/>
        <v>-22494.26</v>
      </c>
      <c r="L155" s="6">
        <f t="shared" si="5"/>
        <v>0</v>
      </c>
      <c r="Q155">
        <f>IF((MAX($Q$4:Q154)+1)&gt;Data!$A$1,"",MAX($Q$4:Q154)+1)</f>
        <v>151</v>
      </c>
    </row>
    <row r="156" spans="1:17" x14ac:dyDescent="0.2">
      <c r="A156" t="str">
        <f>IF($Q156="","",VLOOKUP($Q156,'Adopted vs YTD acct'!$A$5:$M$500,2,FALSE))</f>
        <v>A</v>
      </c>
      <c r="B156" t="str">
        <f>IF($Q156="","",VLOOKUP($Q156,'Adopted vs YTD acct'!$A$5:$M$500,3,FALSE))</f>
        <v>GENERAL FUND</v>
      </c>
      <c r="C156" t="str">
        <f>IF($Q156="","",VLOOKUP($Q156,'Adopted vs YTD acct'!$A$5:$M$500,4,FALSE))</f>
        <v>1680</v>
      </c>
      <c r="D156" t="str">
        <f>IF($Q156="","",VLOOKUP($Q156,'Adopted vs YTD acct'!$A$5:$M$500,5,FALSE))</f>
        <v>INFORMATION TECHNOLOGY</v>
      </c>
      <c r="E156" t="str">
        <f>IF($Q156="","",VLOOKUP($Q156,'Adopted vs YTD acct'!$A$5:$M$500,6,FALSE))</f>
        <v>4000</v>
      </c>
      <c r="F156" t="str">
        <f>IF($Q156="","",VLOOKUP($Q156,'Adopted vs YTD acct'!$A$5:$M$500,7,FALSE))</f>
        <v>CONTRACTUAL EXPENSES</v>
      </c>
      <c r="G156" t="str">
        <f>IF($Q156="","",VLOOKUP($Q156,'Adopted vs YTD acct'!$A$5:$M$500,8,FALSE))</f>
        <v>4244</v>
      </c>
      <c r="H156" t="str">
        <f>IF($Q156="","",VLOOKUP($Q156,'Adopted vs YTD acct'!$A$5:$M$500,9,FALSE))</f>
        <v>MISCELLANEOUS CONTRACTS</v>
      </c>
      <c r="I156" s="10">
        <f>IF($Q156="","",VLOOKUP($Q156,'Adopted vs YTD acct'!$A$5:$M$500,10,FALSE))</f>
        <v>0</v>
      </c>
      <c r="J156" s="10">
        <f>IF($Q156="","",VLOOKUP($Q156,'Adopted vs YTD acct'!$A$5:$M$500,11,FALSE))</f>
        <v>22500</v>
      </c>
      <c r="K156" s="10">
        <f t="shared" si="4"/>
        <v>-22500</v>
      </c>
      <c r="L156" s="6">
        <f t="shared" si="5"/>
        <v>0</v>
      </c>
      <c r="Q156">
        <f>IF((MAX($Q$4:Q155)+1)&gt;Data!$A$1,"",MAX($Q$4:Q155)+1)</f>
        <v>152</v>
      </c>
    </row>
    <row r="157" spans="1:17" x14ac:dyDescent="0.2">
      <c r="A157" t="str">
        <f>IF($Q157="","",VLOOKUP($Q157,'Adopted vs YTD acct'!$A$5:$M$500,2,FALSE))</f>
        <v>A</v>
      </c>
      <c r="B157" t="str">
        <f>IF($Q157="","",VLOOKUP($Q157,'Adopted vs YTD acct'!$A$5:$M$500,3,FALSE))</f>
        <v>GENERAL FUND</v>
      </c>
      <c r="C157" t="str">
        <f>IF($Q157="","",VLOOKUP($Q157,'Adopted vs YTD acct'!$A$5:$M$500,4,FALSE))</f>
        <v>1415</v>
      </c>
      <c r="D157" t="str">
        <f>IF($Q157="","",VLOOKUP($Q157,'Adopted vs YTD acct'!$A$5:$M$500,5,FALSE))</f>
        <v>RECORDS MANAGEMENT</v>
      </c>
      <c r="E157" t="str">
        <f>IF($Q157="","",VLOOKUP($Q157,'Adopted vs YTD acct'!$A$5:$M$500,6,FALSE))</f>
        <v>4000</v>
      </c>
      <c r="F157" t="str">
        <f>IF($Q157="","",VLOOKUP($Q157,'Adopted vs YTD acct'!$A$5:$M$500,7,FALSE))</f>
        <v>CONTRACTUAL EXPENSES</v>
      </c>
      <c r="G157" t="str">
        <f>IF($Q157="","",VLOOKUP($Q157,'Adopted vs YTD acct'!$A$5:$M$500,8,FALSE))</f>
        <v>4232</v>
      </c>
      <c r="H157" t="str">
        <f>IF($Q157="","",VLOOKUP($Q157,'Adopted vs YTD acct'!$A$5:$M$500,9,FALSE))</f>
        <v>LOCAL GOVT REC IMPROVEMENT</v>
      </c>
      <c r="I157" s="10">
        <f>IF($Q157="","",VLOOKUP($Q157,'Adopted vs YTD acct'!$A$5:$M$500,10,FALSE))</f>
        <v>0</v>
      </c>
      <c r="J157" s="10">
        <f>IF($Q157="","",VLOOKUP($Q157,'Adopted vs YTD acct'!$A$5:$M$500,11,FALSE))</f>
        <v>22885.69</v>
      </c>
      <c r="K157" s="10">
        <f t="shared" si="4"/>
        <v>-22885.69</v>
      </c>
      <c r="L157" s="6">
        <f t="shared" si="5"/>
        <v>0</v>
      </c>
      <c r="Q157">
        <f>IF((MAX($Q$4:Q156)+1)&gt;Data!$A$1,"",MAX($Q$4:Q156)+1)</f>
        <v>153</v>
      </c>
    </row>
    <row r="158" spans="1:17" x14ac:dyDescent="0.2">
      <c r="A158" t="str">
        <f>IF($Q158="","",VLOOKUP($Q158,'Adopted vs YTD acct'!$A$5:$M$500,2,FALSE))</f>
        <v>A</v>
      </c>
      <c r="B158" t="str">
        <f>IF($Q158="","",VLOOKUP($Q158,'Adopted vs YTD acct'!$A$5:$M$500,3,FALSE))</f>
        <v>GENERAL FUND</v>
      </c>
      <c r="C158" t="str">
        <f>IF($Q158="","",VLOOKUP($Q158,'Adopted vs YTD acct'!$A$5:$M$500,4,FALSE))</f>
        <v>4310</v>
      </c>
      <c r="D158" t="str">
        <f>IF($Q158="","",VLOOKUP($Q158,'Adopted vs YTD acct'!$A$5:$M$500,5,FALSE))</f>
        <v>MENTAL HEALTH</v>
      </c>
      <c r="E158" t="str">
        <f>IF($Q158="","",VLOOKUP($Q158,'Adopted vs YTD acct'!$A$5:$M$500,6,FALSE))</f>
        <v>2000</v>
      </c>
      <c r="F158" t="str">
        <f>IF($Q158="","",VLOOKUP($Q158,'Adopted vs YTD acct'!$A$5:$M$500,7,FALSE))</f>
        <v>EQUIPMENT</v>
      </c>
      <c r="G158" t="str">
        <f>IF($Q158="","",VLOOKUP($Q158,'Adopted vs YTD acct'!$A$5:$M$500,8,FALSE))</f>
        <v>2401</v>
      </c>
      <c r="H158" t="str">
        <f>IF($Q158="","",VLOOKUP($Q158,'Adopted vs YTD acct'!$A$5:$M$500,9,FALSE))</f>
        <v>VEHICLES</v>
      </c>
      <c r="I158" s="10">
        <f>IF($Q158="","",VLOOKUP($Q158,'Adopted vs YTD acct'!$A$5:$M$500,10,FALSE))</f>
        <v>0</v>
      </c>
      <c r="J158" s="10">
        <f>IF($Q158="","",VLOOKUP($Q158,'Adopted vs YTD acct'!$A$5:$M$500,11,FALSE))</f>
        <v>23522</v>
      </c>
      <c r="K158" s="10">
        <f t="shared" si="4"/>
        <v>-23522</v>
      </c>
      <c r="L158" s="6">
        <f t="shared" si="5"/>
        <v>0</v>
      </c>
      <c r="Q158">
        <f>IF((MAX($Q$4:Q157)+1)&gt;Data!$A$1,"",MAX($Q$4:Q157)+1)</f>
        <v>154</v>
      </c>
    </row>
    <row r="159" spans="1:17" x14ac:dyDescent="0.2">
      <c r="A159" t="str">
        <f>IF($Q159="","",VLOOKUP($Q159,'Adopted vs YTD acct'!$A$5:$M$500,2,FALSE))</f>
        <v>A</v>
      </c>
      <c r="B159" t="str">
        <f>IF($Q159="","",VLOOKUP($Q159,'Adopted vs YTD acct'!$A$5:$M$500,3,FALSE))</f>
        <v>GENERAL FUND</v>
      </c>
      <c r="C159" t="str">
        <f>IF($Q159="","",VLOOKUP($Q159,'Adopted vs YTD acct'!$A$5:$M$500,4,FALSE))</f>
        <v>6101</v>
      </c>
      <c r="D159" t="str">
        <f>IF($Q159="","",VLOOKUP($Q159,'Adopted vs YTD acct'!$A$5:$M$500,5,FALSE))</f>
        <v>MEDICAL ASSISTANCE - DSS</v>
      </c>
      <c r="E159" t="str">
        <f>IF($Q159="","",VLOOKUP($Q159,'Adopted vs YTD acct'!$A$5:$M$500,6,FALSE))</f>
        <v>4000</v>
      </c>
      <c r="F159" t="str">
        <f>IF($Q159="","",VLOOKUP($Q159,'Adopted vs YTD acct'!$A$5:$M$500,7,FALSE))</f>
        <v>CONTRACTUAL EXPENSES</v>
      </c>
      <c r="G159" t="str">
        <f>IF($Q159="","",VLOOKUP($Q159,'Adopted vs YTD acct'!$A$5:$M$500,8,FALSE))</f>
        <v>4314</v>
      </c>
      <c r="H159" t="str">
        <f>IF($Q159="","",VLOOKUP($Q159,'Adopted vs YTD acct'!$A$5:$M$500,9,FALSE))</f>
        <v>TRANSPORTATION-MEDICAL</v>
      </c>
      <c r="I159" s="10">
        <f>IF($Q159="","",VLOOKUP($Q159,'Adopted vs YTD acct'!$A$5:$M$500,10,FALSE))</f>
        <v>0</v>
      </c>
      <c r="J159" s="10">
        <f>IF($Q159="","",VLOOKUP($Q159,'Adopted vs YTD acct'!$A$5:$M$500,11,FALSE))</f>
        <v>24066</v>
      </c>
      <c r="K159" s="10">
        <f t="shared" si="4"/>
        <v>-24066</v>
      </c>
      <c r="L159" s="6">
        <f t="shared" si="5"/>
        <v>0</v>
      </c>
      <c r="Q159">
        <f>IF((MAX($Q$4:Q158)+1)&gt;Data!$A$1,"",MAX($Q$4:Q158)+1)</f>
        <v>155</v>
      </c>
    </row>
    <row r="160" spans="1:17" x14ac:dyDescent="0.2">
      <c r="A160" t="str">
        <f>IF($Q160="","",VLOOKUP($Q160,'Adopted vs YTD acct'!$A$5:$M$500,2,FALSE))</f>
        <v>A</v>
      </c>
      <c r="B160" t="str">
        <f>IF($Q160="","",VLOOKUP($Q160,'Adopted vs YTD acct'!$A$5:$M$500,3,FALSE))</f>
        <v>GENERAL FUND</v>
      </c>
      <c r="C160" t="str">
        <f>IF($Q160="","",VLOOKUP($Q160,'Adopted vs YTD acct'!$A$5:$M$500,4,FALSE))</f>
        <v>8720</v>
      </c>
      <c r="D160" t="str">
        <f>IF($Q160="","",VLOOKUP($Q160,'Adopted vs YTD acct'!$A$5:$M$500,5,FALSE))</f>
        <v>SOIL AND WATER CONSERVATION</v>
      </c>
      <c r="E160" t="str">
        <f>IF($Q160="","",VLOOKUP($Q160,'Adopted vs YTD acct'!$A$5:$M$500,6,FALSE))</f>
        <v>4000</v>
      </c>
      <c r="F160" t="str">
        <f>IF($Q160="","",VLOOKUP($Q160,'Adopted vs YTD acct'!$A$5:$M$500,7,FALSE))</f>
        <v>CONTRACTUAL EXPENSES</v>
      </c>
      <c r="G160" t="str">
        <f>IF($Q160="","",VLOOKUP($Q160,'Adopted vs YTD acct'!$A$5:$M$500,8,FALSE))</f>
        <v>4412</v>
      </c>
      <c r="H160" t="str">
        <f>IF($Q160="","",VLOOKUP($Q160,'Adopted vs YTD acct'!$A$5:$M$500,9,FALSE))</f>
        <v>WATERSHED REVITALIZATION</v>
      </c>
      <c r="I160" s="10">
        <f>IF($Q160="","",VLOOKUP($Q160,'Adopted vs YTD acct'!$A$5:$M$500,10,FALSE))</f>
        <v>0</v>
      </c>
      <c r="J160" s="10">
        <f>IF($Q160="","",VLOOKUP($Q160,'Adopted vs YTD acct'!$A$5:$M$500,11,FALSE))</f>
        <v>24417.279999999999</v>
      </c>
      <c r="K160" s="10">
        <f t="shared" si="4"/>
        <v>-24417.279999999999</v>
      </c>
      <c r="L160" s="6">
        <f t="shared" si="5"/>
        <v>0</v>
      </c>
      <c r="Q160">
        <f>IF((MAX($Q$4:Q159)+1)&gt;Data!$A$1,"",MAX($Q$4:Q159)+1)</f>
        <v>156</v>
      </c>
    </row>
    <row r="161" spans="1:17" x14ac:dyDescent="0.2">
      <c r="A161" t="str">
        <f>IF($Q161="","",VLOOKUP($Q161,'Adopted vs YTD acct'!$A$5:$M$500,2,FALSE))</f>
        <v>A</v>
      </c>
      <c r="B161" t="str">
        <f>IF($Q161="","",VLOOKUP($Q161,'Adopted vs YTD acct'!$A$5:$M$500,3,FALSE))</f>
        <v>GENERAL FUND</v>
      </c>
      <c r="C161" t="str">
        <f>IF($Q161="","",VLOOKUP($Q161,'Adopted vs YTD acct'!$A$5:$M$500,4,FALSE))</f>
        <v>6420</v>
      </c>
      <c r="D161" t="str">
        <f>IF($Q161="","",VLOOKUP($Q161,'Adopted vs YTD acct'!$A$5:$M$500,5,FALSE))</f>
        <v>ECONOMIC DEVELOPMENT</v>
      </c>
      <c r="E161" t="str">
        <f>IF($Q161="","",VLOOKUP($Q161,'Adopted vs YTD acct'!$A$5:$M$500,6,FALSE))</f>
        <v>4000</v>
      </c>
      <c r="F161" t="str">
        <f>IF($Q161="","",VLOOKUP($Q161,'Adopted vs YTD acct'!$A$5:$M$500,7,FALSE))</f>
        <v>CONTRACTUAL EXPENSES</v>
      </c>
      <c r="G161" t="str">
        <f>IF($Q161="","",VLOOKUP($Q161,'Adopted vs YTD acct'!$A$5:$M$500,8,FALSE))</f>
        <v>4238</v>
      </c>
      <c r="H161" t="str">
        <f>IF($Q161="","",VLOOKUP($Q161,'Adopted vs YTD acct'!$A$5:$M$500,9,FALSE))</f>
        <v>ECONOMIC DEV PLAN</v>
      </c>
      <c r="I161" s="10">
        <f>IF($Q161="","",VLOOKUP($Q161,'Adopted vs YTD acct'!$A$5:$M$500,10,FALSE))</f>
        <v>67000</v>
      </c>
      <c r="J161" s="10">
        <f>IF($Q161="","",VLOOKUP($Q161,'Adopted vs YTD acct'!$A$5:$M$500,11,FALSE))</f>
        <v>91669.57</v>
      </c>
      <c r="K161" s="10">
        <f t="shared" si="4"/>
        <v>-24669.570000000007</v>
      </c>
      <c r="L161" s="6">
        <f t="shared" si="5"/>
        <v>1.3682000000000001</v>
      </c>
      <c r="Q161">
        <f>IF((MAX($Q$4:Q160)+1)&gt;Data!$A$1,"",MAX($Q$4:Q160)+1)</f>
        <v>157</v>
      </c>
    </row>
    <row r="162" spans="1:17" x14ac:dyDescent="0.2">
      <c r="A162" t="str">
        <f>IF($Q162="","",VLOOKUP($Q162,'Adopted vs YTD acct'!$A$5:$M$500,2,FALSE))</f>
        <v>A</v>
      </c>
      <c r="B162" t="str">
        <f>IF($Q162="","",VLOOKUP($Q162,'Adopted vs YTD acct'!$A$5:$M$500,3,FALSE))</f>
        <v>GENERAL FUND</v>
      </c>
      <c r="C162" t="str">
        <f>IF($Q162="","",VLOOKUP($Q162,'Adopted vs YTD acct'!$A$5:$M$500,4,FALSE))</f>
        <v>4010</v>
      </c>
      <c r="D162" t="str">
        <f>IF($Q162="","",VLOOKUP($Q162,'Adopted vs YTD acct'!$A$5:$M$500,5,FALSE))</f>
        <v>PUBLIC HEALTH</v>
      </c>
      <c r="E162" t="str">
        <f>IF($Q162="","",VLOOKUP($Q162,'Adopted vs YTD acct'!$A$5:$M$500,6,FALSE))</f>
        <v>1000</v>
      </c>
      <c r="F162" t="str">
        <f>IF($Q162="","",VLOOKUP($Q162,'Adopted vs YTD acct'!$A$5:$M$500,7,FALSE))</f>
        <v>PERSONAL SERVICES</v>
      </c>
      <c r="G162" t="str">
        <f>IF($Q162="","",VLOOKUP($Q162,'Adopted vs YTD acct'!$A$5:$M$500,8,FALSE))</f>
        <v>1500</v>
      </c>
      <c r="H162" t="str">
        <f>IF($Q162="","",VLOOKUP($Q162,'Adopted vs YTD acct'!$A$5:$M$500,9,FALSE))</f>
        <v>ACCOUNT SUPER GRADE B G17</v>
      </c>
      <c r="I162" s="10">
        <f>IF($Q162="","",VLOOKUP($Q162,'Adopted vs YTD acct'!$A$5:$M$500,10,FALSE))</f>
        <v>0</v>
      </c>
      <c r="J162" s="10">
        <f>IF($Q162="","",VLOOKUP($Q162,'Adopted vs YTD acct'!$A$5:$M$500,11,FALSE))</f>
        <v>26654.36</v>
      </c>
      <c r="K162" s="10">
        <f t="shared" si="4"/>
        <v>-26654.36</v>
      </c>
      <c r="L162" s="6">
        <f t="shared" si="5"/>
        <v>0</v>
      </c>
      <c r="Q162">
        <f>IF((MAX($Q$4:Q161)+1)&gt;Data!$A$1,"",MAX($Q$4:Q161)+1)</f>
        <v>158</v>
      </c>
    </row>
    <row r="163" spans="1:17" x14ac:dyDescent="0.2">
      <c r="A163" t="str">
        <f>IF($Q163="","",VLOOKUP($Q163,'Adopted vs YTD acct'!$A$5:$M$500,2,FALSE))</f>
        <v>A</v>
      </c>
      <c r="B163" t="str">
        <f>IF($Q163="","",VLOOKUP($Q163,'Adopted vs YTD acct'!$A$5:$M$500,3,FALSE))</f>
        <v>GENERAL FUND</v>
      </c>
      <c r="C163" t="str">
        <f>IF($Q163="","",VLOOKUP($Q163,'Adopted vs YTD acct'!$A$5:$M$500,4,FALSE))</f>
        <v>3640</v>
      </c>
      <c r="D163" t="str">
        <f>IF($Q163="","",VLOOKUP($Q163,'Adopted vs YTD acct'!$A$5:$M$500,5,FALSE))</f>
        <v>EMERGENCY SERVICES</v>
      </c>
      <c r="E163" t="str">
        <f>IF($Q163="","",VLOOKUP($Q163,'Adopted vs YTD acct'!$A$5:$M$500,6,FALSE))</f>
        <v>4000</v>
      </c>
      <c r="F163" t="str">
        <f>IF($Q163="","",VLOOKUP($Q163,'Adopted vs YTD acct'!$A$5:$M$500,7,FALSE))</f>
        <v>CONTRACTUAL EXPENSES</v>
      </c>
      <c r="G163" t="str">
        <f>IF($Q163="","",VLOOKUP($Q163,'Adopted vs YTD acct'!$A$5:$M$500,8,FALSE))</f>
        <v>4306</v>
      </c>
      <c r="H163" t="str">
        <f>IF($Q163="","",VLOOKUP($Q163,'Adopted vs YTD acct'!$A$5:$M$500,9,FALSE))</f>
        <v>MISCELLANEOUS EXPENSES</v>
      </c>
      <c r="I163" s="10">
        <f>IF($Q163="","",VLOOKUP($Q163,'Adopted vs YTD acct'!$A$5:$M$500,10,FALSE))</f>
        <v>1000</v>
      </c>
      <c r="J163" s="10">
        <f>IF($Q163="","",VLOOKUP($Q163,'Adopted vs YTD acct'!$A$5:$M$500,11,FALSE))</f>
        <v>30210.32</v>
      </c>
      <c r="K163" s="10">
        <f t="shared" si="4"/>
        <v>-29210.32</v>
      </c>
      <c r="L163" s="6">
        <f t="shared" si="5"/>
        <v>30.2103</v>
      </c>
      <c r="Q163">
        <f>IF((MAX($Q$4:Q162)+1)&gt;Data!$A$1,"",MAX($Q$4:Q162)+1)</f>
        <v>159</v>
      </c>
    </row>
    <row r="164" spans="1:17" x14ac:dyDescent="0.2">
      <c r="A164" t="str">
        <f>IF($Q164="","",VLOOKUP($Q164,'Adopted vs YTD acct'!$A$5:$M$500,2,FALSE))</f>
        <v>A</v>
      </c>
      <c r="B164" t="str">
        <f>IF($Q164="","",VLOOKUP($Q164,'Adopted vs YTD acct'!$A$5:$M$500,3,FALSE))</f>
        <v>GENERAL FUND</v>
      </c>
      <c r="C164" t="str">
        <f>IF($Q164="","",VLOOKUP($Q164,'Adopted vs YTD acct'!$A$5:$M$500,4,FALSE))</f>
        <v>1420</v>
      </c>
      <c r="D164" t="str">
        <f>IF($Q164="","",VLOOKUP($Q164,'Adopted vs YTD acct'!$A$5:$M$500,5,FALSE))</f>
        <v>COUNTY ATTORNEY</v>
      </c>
      <c r="E164" t="str">
        <f>IF($Q164="","",VLOOKUP($Q164,'Adopted vs YTD acct'!$A$5:$M$500,6,FALSE))</f>
        <v>4000</v>
      </c>
      <c r="F164" t="str">
        <f>IF($Q164="","",VLOOKUP($Q164,'Adopted vs YTD acct'!$A$5:$M$500,7,FALSE))</f>
        <v>CONTRACTUAL EXPENSES</v>
      </c>
      <c r="G164" t="str">
        <f>IF($Q164="","",VLOOKUP($Q164,'Adopted vs YTD acct'!$A$5:$M$500,8,FALSE))</f>
        <v>4673</v>
      </c>
      <c r="H164" t="str">
        <f>IF($Q164="","",VLOOKUP($Q164,'Adopted vs YTD acct'!$A$5:$M$500,9,FALSE))</f>
        <v>LEGAL FEES</v>
      </c>
      <c r="I164" s="10">
        <f>IF($Q164="","",VLOOKUP($Q164,'Adopted vs YTD acct'!$A$5:$M$500,10,FALSE))</f>
        <v>10000</v>
      </c>
      <c r="J164" s="10">
        <f>IF($Q164="","",VLOOKUP($Q164,'Adopted vs YTD acct'!$A$5:$M$500,11,FALSE))</f>
        <v>39338.089999999997</v>
      </c>
      <c r="K164" s="10">
        <f t="shared" si="4"/>
        <v>-29338.089999999997</v>
      </c>
      <c r="L164" s="6">
        <f t="shared" si="5"/>
        <v>3.9338000000000002</v>
      </c>
      <c r="Q164">
        <f>IF((MAX($Q$4:Q163)+1)&gt;Data!$A$1,"",MAX($Q$4:Q163)+1)</f>
        <v>160</v>
      </c>
    </row>
    <row r="165" spans="1:17" x14ac:dyDescent="0.2">
      <c r="A165" t="str">
        <f>IF($Q165="","",VLOOKUP($Q165,'Adopted vs YTD acct'!$A$5:$M$500,2,FALSE))</f>
        <v>A</v>
      </c>
      <c r="B165" t="str">
        <f>IF($Q165="","",VLOOKUP($Q165,'Adopted vs YTD acct'!$A$5:$M$500,3,FALSE))</f>
        <v>GENERAL FUND</v>
      </c>
      <c r="C165" t="str">
        <f>IF($Q165="","",VLOOKUP($Q165,'Adopted vs YTD acct'!$A$5:$M$500,4,FALSE))</f>
        <v>6510</v>
      </c>
      <c r="D165" t="str">
        <f>IF($Q165="","",VLOOKUP($Q165,'Adopted vs YTD acct'!$A$5:$M$500,5,FALSE))</f>
        <v>VETERANS SERVICES</v>
      </c>
      <c r="E165" t="str">
        <f>IF($Q165="","",VLOOKUP($Q165,'Adopted vs YTD acct'!$A$5:$M$500,6,FALSE))</f>
        <v>1000</v>
      </c>
      <c r="F165" t="str">
        <f>IF($Q165="","",VLOOKUP($Q165,'Adopted vs YTD acct'!$A$5:$M$500,7,FALSE))</f>
        <v>PERSONAL SERVICES</v>
      </c>
      <c r="G165" t="str">
        <f>IF($Q165="","",VLOOKUP($Q165,'Adopted vs YTD acct'!$A$5:$M$500,8,FALSE))</f>
        <v>1001</v>
      </c>
      <c r="H165" t="str">
        <f>IF($Q165="","",VLOOKUP($Q165,'Adopted vs YTD acct'!$A$5:$M$500,9,FALSE))</f>
        <v>VETERANS SERVICES DIRECTOR</v>
      </c>
      <c r="I165" s="10">
        <f>IF($Q165="","",VLOOKUP($Q165,'Adopted vs YTD acct'!$A$5:$M$500,10,FALSE))</f>
        <v>0</v>
      </c>
      <c r="J165" s="10">
        <f>IF($Q165="","",VLOOKUP($Q165,'Adopted vs YTD acct'!$A$5:$M$500,11,FALSE))</f>
        <v>30684.62</v>
      </c>
      <c r="K165" s="10">
        <f t="shared" si="4"/>
        <v>-30684.62</v>
      </c>
      <c r="L165" s="6">
        <f t="shared" si="5"/>
        <v>0</v>
      </c>
      <c r="Q165">
        <f>IF((MAX($Q$4:Q164)+1)&gt;Data!$A$1,"",MAX($Q$4:Q164)+1)</f>
        <v>161</v>
      </c>
    </row>
    <row r="166" spans="1:17" x14ac:dyDescent="0.2">
      <c r="A166" t="str">
        <f>IF($Q166="","",VLOOKUP($Q166,'Adopted vs YTD acct'!$A$5:$M$500,2,FALSE))</f>
        <v>A</v>
      </c>
      <c r="B166" t="str">
        <f>IF($Q166="","",VLOOKUP($Q166,'Adopted vs YTD acct'!$A$5:$M$500,3,FALSE))</f>
        <v>GENERAL FUND</v>
      </c>
      <c r="C166" t="str">
        <f>IF($Q166="","",VLOOKUP($Q166,'Adopted vs YTD acct'!$A$5:$M$500,4,FALSE))</f>
        <v>6010</v>
      </c>
      <c r="D166" t="str">
        <f>IF($Q166="","",VLOOKUP($Q166,'Adopted vs YTD acct'!$A$5:$M$500,5,FALSE))</f>
        <v>SOCIAL SERVICES ADMIN</v>
      </c>
      <c r="E166" t="str">
        <f>IF($Q166="","",VLOOKUP($Q166,'Adopted vs YTD acct'!$A$5:$M$500,6,FALSE))</f>
        <v>4000</v>
      </c>
      <c r="F166" t="str">
        <f>IF($Q166="","",VLOOKUP($Q166,'Adopted vs YTD acct'!$A$5:$M$500,7,FALSE))</f>
        <v>CONTRACTUAL EXPENSES</v>
      </c>
      <c r="G166" t="str">
        <f>IF($Q166="","",VLOOKUP($Q166,'Adopted vs YTD acct'!$A$5:$M$500,8,FALSE))</f>
        <v>4718</v>
      </c>
      <c r="H166" t="str">
        <f>IF($Q166="","",VLOOKUP($Q166,'Adopted vs YTD acct'!$A$5:$M$500,9,FALSE))</f>
        <v>DRUG TESTING</v>
      </c>
      <c r="I166" s="10">
        <f>IF($Q166="","",VLOOKUP($Q166,'Adopted vs YTD acct'!$A$5:$M$500,10,FALSE))</f>
        <v>60000</v>
      </c>
      <c r="J166" s="10">
        <f>IF($Q166="","",VLOOKUP($Q166,'Adopted vs YTD acct'!$A$5:$M$500,11,FALSE))</f>
        <v>90857.38</v>
      </c>
      <c r="K166" s="10">
        <f t="shared" si="4"/>
        <v>-30857.380000000005</v>
      </c>
      <c r="L166" s="6">
        <f t="shared" si="5"/>
        <v>1.5143</v>
      </c>
      <c r="Q166">
        <f>IF((MAX($Q$4:Q165)+1)&gt;Data!$A$1,"",MAX($Q$4:Q165)+1)</f>
        <v>162</v>
      </c>
    </row>
    <row r="167" spans="1:17" x14ac:dyDescent="0.2">
      <c r="A167" t="str">
        <f>IF($Q167="","",VLOOKUP($Q167,'Adopted vs YTD acct'!$A$5:$M$500,2,FALSE))</f>
        <v>A</v>
      </c>
      <c r="B167" t="str">
        <f>IF($Q167="","",VLOOKUP($Q167,'Adopted vs YTD acct'!$A$5:$M$500,3,FALSE))</f>
        <v>GENERAL FUND</v>
      </c>
      <c r="C167" t="str">
        <f>IF($Q167="","",VLOOKUP($Q167,'Adopted vs YTD acct'!$A$5:$M$500,4,FALSE))</f>
        <v>3410</v>
      </c>
      <c r="D167" t="str">
        <f>IF($Q167="","",VLOOKUP($Q167,'Adopted vs YTD acct'!$A$5:$M$500,5,FALSE))</f>
        <v>EMERGENCY SVCS - FIRE PREV.</v>
      </c>
      <c r="E167" t="str">
        <f>IF($Q167="","",VLOOKUP($Q167,'Adopted vs YTD acct'!$A$5:$M$500,6,FALSE))</f>
        <v>2000</v>
      </c>
      <c r="F167" t="str">
        <f>IF($Q167="","",VLOOKUP($Q167,'Adopted vs YTD acct'!$A$5:$M$500,7,FALSE))</f>
        <v>EQUIPMENT</v>
      </c>
      <c r="G167" t="str">
        <f>IF($Q167="","",VLOOKUP($Q167,'Adopted vs YTD acct'!$A$5:$M$500,8,FALSE))</f>
        <v>2920</v>
      </c>
      <c r="H167" t="str">
        <f>IF($Q167="","",VLOOKUP($Q167,'Adopted vs YTD acct'!$A$5:$M$500,9,FALSE))</f>
        <v>HOMELAND SECURITY EQUIPMENT</v>
      </c>
      <c r="I167" s="10">
        <f>IF($Q167="","",VLOOKUP($Q167,'Adopted vs YTD acct'!$A$5:$M$500,10,FALSE))</f>
        <v>80000</v>
      </c>
      <c r="J167" s="10">
        <f>IF($Q167="","",VLOOKUP($Q167,'Adopted vs YTD acct'!$A$5:$M$500,11,FALSE))</f>
        <v>119562.93</v>
      </c>
      <c r="K167" s="10">
        <f t="shared" si="4"/>
        <v>-39562.929999999993</v>
      </c>
      <c r="L167" s="6">
        <f t="shared" si="5"/>
        <v>1.4944999999999999</v>
      </c>
      <c r="Q167">
        <f>IF((MAX($Q$4:Q166)+1)&gt;Data!$A$1,"",MAX($Q$4:Q166)+1)</f>
        <v>163</v>
      </c>
    </row>
    <row r="168" spans="1:17" x14ac:dyDescent="0.2">
      <c r="A168" t="str">
        <f>IF($Q168="","",VLOOKUP($Q168,'Adopted vs YTD acct'!$A$5:$M$500,2,FALSE))</f>
        <v>A</v>
      </c>
      <c r="B168" t="str">
        <f>IF($Q168="","",VLOOKUP($Q168,'Adopted vs YTD acct'!$A$5:$M$500,3,FALSE))</f>
        <v>GENERAL FUND</v>
      </c>
      <c r="C168" t="str">
        <f>IF($Q168="","",VLOOKUP($Q168,'Adopted vs YTD acct'!$A$5:$M$500,4,FALSE))</f>
        <v>6010</v>
      </c>
      <c r="D168" t="str">
        <f>IF($Q168="","",VLOOKUP($Q168,'Adopted vs YTD acct'!$A$5:$M$500,5,FALSE))</f>
        <v>SOCIAL SERVICES ADMIN</v>
      </c>
      <c r="E168" t="str">
        <f>IF($Q168="","",VLOOKUP($Q168,'Adopted vs YTD acct'!$A$5:$M$500,6,FALSE))</f>
        <v>2000</v>
      </c>
      <c r="F168" t="str">
        <f>IF($Q168="","",VLOOKUP($Q168,'Adopted vs YTD acct'!$A$5:$M$500,7,FALSE))</f>
        <v>EQUIPMENT</v>
      </c>
      <c r="G168" t="str">
        <f>IF($Q168="","",VLOOKUP($Q168,'Adopted vs YTD acct'!$A$5:$M$500,8,FALSE))</f>
        <v>2205</v>
      </c>
      <c r="H168" t="str">
        <f>IF($Q168="","",VLOOKUP($Q168,'Adopted vs YTD acct'!$A$5:$M$500,9,FALSE))</f>
        <v>COMPUTER EQUIPMENT</v>
      </c>
      <c r="I168" s="10">
        <f>IF($Q168="","",VLOOKUP($Q168,'Adopted vs YTD acct'!$A$5:$M$500,10,FALSE))</f>
        <v>12000</v>
      </c>
      <c r="J168" s="10">
        <f>IF($Q168="","",VLOOKUP($Q168,'Adopted vs YTD acct'!$A$5:$M$500,11,FALSE))</f>
        <v>54448.15</v>
      </c>
      <c r="K168" s="10">
        <f t="shared" si="4"/>
        <v>-42448.15</v>
      </c>
      <c r="L168" s="6">
        <f t="shared" si="5"/>
        <v>4.5373000000000001</v>
      </c>
      <c r="Q168">
        <f>IF((MAX($Q$4:Q167)+1)&gt;Data!$A$1,"",MAX($Q$4:Q167)+1)</f>
        <v>164</v>
      </c>
    </row>
    <row r="169" spans="1:17" x14ac:dyDescent="0.2">
      <c r="A169" t="str">
        <f>IF($Q169="","",VLOOKUP($Q169,'Adopted vs YTD acct'!$A$5:$M$500,2,FALSE))</f>
        <v>A</v>
      </c>
      <c r="B169" t="str">
        <f>IF($Q169="","",VLOOKUP($Q169,'Adopted vs YTD acct'!$A$5:$M$500,3,FALSE))</f>
        <v>GENERAL FUND</v>
      </c>
      <c r="C169" t="str">
        <f>IF($Q169="","",VLOOKUP($Q169,'Adopted vs YTD acct'!$A$5:$M$500,4,FALSE))</f>
        <v>6772</v>
      </c>
      <c r="D169" t="str">
        <f>IF($Q169="","",VLOOKUP($Q169,'Adopted vs YTD acct'!$A$5:$M$500,5,FALSE))</f>
        <v>OFFICE FOR THE AGING</v>
      </c>
      <c r="E169" t="str">
        <f>IF($Q169="","",VLOOKUP($Q169,'Adopted vs YTD acct'!$A$5:$M$500,6,FALSE))</f>
        <v>2000</v>
      </c>
      <c r="F169" t="str">
        <f>IF($Q169="","",VLOOKUP($Q169,'Adopted vs YTD acct'!$A$5:$M$500,7,FALSE))</f>
        <v>EQUIPMENT</v>
      </c>
      <c r="G169" t="str">
        <f>IF($Q169="","",VLOOKUP($Q169,'Adopted vs YTD acct'!$A$5:$M$500,8,FALSE))</f>
        <v>2401</v>
      </c>
      <c r="H169" t="str">
        <f>IF($Q169="","",VLOOKUP($Q169,'Adopted vs YTD acct'!$A$5:$M$500,9,FALSE))</f>
        <v>VEHICLE</v>
      </c>
      <c r="I169" s="10">
        <f>IF($Q169="","",VLOOKUP($Q169,'Adopted vs YTD acct'!$A$5:$M$500,10,FALSE))</f>
        <v>24500</v>
      </c>
      <c r="J169" s="10">
        <f>IF($Q169="","",VLOOKUP($Q169,'Adopted vs YTD acct'!$A$5:$M$500,11,FALSE))</f>
        <v>70567.5</v>
      </c>
      <c r="K169" s="10">
        <f t="shared" si="4"/>
        <v>-46067.5</v>
      </c>
      <c r="L169" s="6">
        <f t="shared" si="5"/>
        <v>2.8803000000000001</v>
      </c>
      <c r="Q169">
        <f>IF((MAX($Q$4:Q168)+1)&gt;Data!$A$1,"",MAX($Q$4:Q168)+1)</f>
        <v>165</v>
      </c>
    </row>
    <row r="170" spans="1:17" x14ac:dyDescent="0.2">
      <c r="A170" t="str">
        <f>IF($Q170="","",VLOOKUP($Q170,'Adopted vs YTD acct'!$A$5:$M$500,2,FALSE))</f>
        <v>A</v>
      </c>
      <c r="B170" t="str">
        <f>IF($Q170="","",VLOOKUP($Q170,'Adopted vs YTD acct'!$A$5:$M$500,3,FALSE))</f>
        <v>GENERAL FUND</v>
      </c>
      <c r="C170" t="str">
        <f>IF($Q170="","",VLOOKUP($Q170,'Adopted vs YTD acct'!$A$5:$M$500,4,FALSE))</f>
        <v>3020</v>
      </c>
      <c r="D170" t="str">
        <f>IF($Q170="","",VLOOKUP($Q170,'Adopted vs YTD acct'!$A$5:$M$500,5,FALSE))</f>
        <v>COMMUNICATION SYSTEM</v>
      </c>
      <c r="E170" t="str">
        <f>IF($Q170="","",VLOOKUP($Q170,'Adopted vs YTD acct'!$A$5:$M$500,6,FALSE))</f>
        <v>2000</v>
      </c>
      <c r="F170" t="str">
        <f>IF($Q170="","",VLOOKUP($Q170,'Adopted vs YTD acct'!$A$5:$M$500,7,FALSE))</f>
        <v>EQUIPMENT</v>
      </c>
      <c r="G170" t="str">
        <f>IF($Q170="","",VLOOKUP($Q170,'Adopted vs YTD acct'!$A$5:$M$500,8,FALSE))</f>
        <v>2511</v>
      </c>
      <c r="H170" t="str">
        <f>IF($Q170="","",VLOOKUP($Q170,'Adopted vs YTD acct'!$A$5:$M$500,9,FALSE))</f>
        <v>P.S.A.P. EQUIPMENT</v>
      </c>
      <c r="I170" s="10">
        <f>IF($Q170="","",VLOOKUP($Q170,'Adopted vs YTD acct'!$A$5:$M$500,10,FALSE))</f>
        <v>0</v>
      </c>
      <c r="J170" s="10">
        <f>IF($Q170="","",VLOOKUP($Q170,'Adopted vs YTD acct'!$A$5:$M$500,11,FALSE))</f>
        <v>46167.32</v>
      </c>
      <c r="K170" s="10">
        <f t="shared" si="4"/>
        <v>-46167.32</v>
      </c>
      <c r="L170" s="6">
        <f t="shared" si="5"/>
        <v>0</v>
      </c>
      <c r="Q170">
        <f>IF((MAX($Q$4:Q169)+1)&gt;Data!$A$1,"",MAX($Q$4:Q169)+1)</f>
        <v>166</v>
      </c>
    </row>
    <row r="171" spans="1:17" x14ac:dyDescent="0.2">
      <c r="A171" t="str">
        <f>IF($Q171="","",VLOOKUP($Q171,'Adopted vs YTD acct'!$A$5:$M$500,2,FALSE))</f>
        <v>A</v>
      </c>
      <c r="B171" t="str">
        <f>IF($Q171="","",VLOOKUP($Q171,'Adopted vs YTD acct'!$A$5:$M$500,3,FALSE))</f>
        <v>GENERAL FUND</v>
      </c>
      <c r="C171" t="str">
        <f>IF($Q171="","",VLOOKUP($Q171,'Adopted vs YTD acct'!$A$5:$M$500,4,FALSE))</f>
        <v>6010</v>
      </c>
      <c r="D171" t="str">
        <f>IF($Q171="","",VLOOKUP($Q171,'Adopted vs YTD acct'!$A$5:$M$500,5,FALSE))</f>
        <v>SOCIAL SERVICES ADMIN</v>
      </c>
      <c r="E171" t="str">
        <f>IF($Q171="","",VLOOKUP($Q171,'Adopted vs YTD acct'!$A$5:$M$500,6,FALSE))</f>
        <v>1000</v>
      </c>
      <c r="F171" t="str">
        <f>IF($Q171="","",VLOOKUP($Q171,'Adopted vs YTD acct'!$A$5:$M$500,7,FALSE))</f>
        <v>PERSONAL SERVICES</v>
      </c>
      <c r="G171" t="str">
        <f>IF($Q171="","",VLOOKUP($Q171,'Adopted vs YTD acct'!$A$5:$M$500,8,FALSE))</f>
        <v>1901</v>
      </c>
      <c r="H171" t="str">
        <f>IF($Q171="","",VLOOKUP($Q171,'Adopted vs YTD acct'!$A$5:$M$500,9,FALSE))</f>
        <v>OVERTIME</v>
      </c>
      <c r="I171" s="10">
        <f>IF($Q171="","",VLOOKUP($Q171,'Adopted vs YTD acct'!$A$5:$M$500,10,FALSE))</f>
        <v>60000</v>
      </c>
      <c r="J171" s="10">
        <f>IF($Q171="","",VLOOKUP($Q171,'Adopted vs YTD acct'!$A$5:$M$500,11,FALSE))</f>
        <v>109598.12</v>
      </c>
      <c r="K171" s="10">
        <f t="shared" si="4"/>
        <v>-49598.119999999995</v>
      </c>
      <c r="L171" s="6">
        <f t="shared" si="5"/>
        <v>1.8266</v>
      </c>
      <c r="Q171">
        <f>IF((MAX($Q$4:Q170)+1)&gt;Data!$A$1,"",MAX($Q$4:Q170)+1)</f>
        <v>167</v>
      </c>
    </row>
    <row r="172" spans="1:17" x14ac:dyDescent="0.2">
      <c r="A172" t="str">
        <f>IF($Q172="","",VLOOKUP($Q172,'Adopted vs YTD acct'!$A$5:$M$500,2,FALSE))</f>
        <v>A</v>
      </c>
      <c r="B172" t="str">
        <f>IF($Q172="","",VLOOKUP($Q172,'Adopted vs YTD acct'!$A$5:$M$500,3,FALSE))</f>
        <v>GENERAL FUND</v>
      </c>
      <c r="C172" t="str">
        <f>IF($Q172="","",VLOOKUP($Q172,'Adopted vs YTD acct'!$A$5:$M$500,4,FALSE))</f>
        <v>6142</v>
      </c>
      <c r="D172" t="str">
        <f>IF($Q172="","",VLOOKUP($Q172,'Adopted vs YTD acct'!$A$5:$M$500,5,FALSE))</f>
        <v>EMERGENCY ASSISTANCE-ADULTS</v>
      </c>
      <c r="E172" t="str">
        <f>IF($Q172="","",VLOOKUP($Q172,'Adopted vs YTD acct'!$A$5:$M$500,6,FALSE))</f>
        <v>4000</v>
      </c>
      <c r="F172" t="str">
        <f>IF($Q172="","",VLOOKUP($Q172,'Adopted vs YTD acct'!$A$5:$M$500,7,FALSE))</f>
        <v>CONTRACTUAL EXPENSES</v>
      </c>
      <c r="G172" t="str">
        <f>IF($Q172="","",VLOOKUP($Q172,'Adopted vs YTD acct'!$A$5:$M$500,8,FALSE))</f>
        <v>4639</v>
      </c>
      <c r="H172" t="str">
        <f>IF($Q172="","",VLOOKUP($Q172,'Adopted vs YTD acct'!$A$5:$M$500,9,FALSE))</f>
        <v>EMERGENCY ASSISTANCE</v>
      </c>
      <c r="I172" s="10">
        <f>IF($Q172="","",VLOOKUP($Q172,'Adopted vs YTD acct'!$A$5:$M$500,10,FALSE))</f>
        <v>75000</v>
      </c>
      <c r="J172" s="10">
        <f>IF($Q172="","",VLOOKUP($Q172,'Adopted vs YTD acct'!$A$5:$M$500,11,FALSE))</f>
        <v>126715.87</v>
      </c>
      <c r="K172" s="10">
        <f t="shared" si="4"/>
        <v>-51715.869999999995</v>
      </c>
      <c r="L172" s="6">
        <f t="shared" si="5"/>
        <v>1.6895</v>
      </c>
      <c r="Q172">
        <f>IF((MAX($Q$4:Q171)+1)&gt;Data!$A$1,"",MAX($Q$4:Q171)+1)</f>
        <v>168</v>
      </c>
    </row>
    <row r="173" spans="1:17" x14ac:dyDescent="0.2">
      <c r="A173" t="str">
        <f>IF($Q173="","",VLOOKUP($Q173,'Adopted vs YTD acct'!$A$5:$M$500,2,FALSE))</f>
        <v>A</v>
      </c>
      <c r="B173" t="str">
        <f>IF($Q173="","",VLOOKUP($Q173,'Adopted vs YTD acct'!$A$5:$M$500,3,FALSE))</f>
        <v>GENERAL FUND</v>
      </c>
      <c r="C173" t="str">
        <f>IF($Q173="","",VLOOKUP($Q173,'Adopted vs YTD acct'!$A$5:$M$500,4,FALSE))</f>
        <v>6010</v>
      </c>
      <c r="D173" t="str">
        <f>IF($Q173="","",VLOOKUP($Q173,'Adopted vs YTD acct'!$A$5:$M$500,5,FALSE))</f>
        <v>SOCIAL SERVICES ADMIN</v>
      </c>
      <c r="E173" t="str">
        <f>IF($Q173="","",VLOOKUP($Q173,'Adopted vs YTD acct'!$A$5:$M$500,6,FALSE))</f>
        <v>2000</v>
      </c>
      <c r="F173" t="str">
        <f>IF($Q173="","",VLOOKUP($Q173,'Adopted vs YTD acct'!$A$5:$M$500,7,FALSE))</f>
        <v>EQUIPMENT</v>
      </c>
      <c r="G173" t="str">
        <f>IF($Q173="","",VLOOKUP($Q173,'Adopted vs YTD acct'!$A$5:$M$500,8,FALSE))</f>
        <v>2401</v>
      </c>
      <c r="H173" t="str">
        <f>IF($Q173="","",VLOOKUP($Q173,'Adopted vs YTD acct'!$A$5:$M$500,9,FALSE))</f>
        <v>VEHICLES</v>
      </c>
      <c r="I173" s="10">
        <f>IF($Q173="","",VLOOKUP($Q173,'Adopted vs YTD acct'!$A$5:$M$500,10,FALSE))</f>
        <v>19000</v>
      </c>
      <c r="J173" s="10">
        <f>IF($Q173="","",VLOOKUP($Q173,'Adopted vs YTD acct'!$A$5:$M$500,11,FALSE))</f>
        <v>70887</v>
      </c>
      <c r="K173" s="10">
        <f t="shared" si="4"/>
        <v>-51887</v>
      </c>
      <c r="L173" s="6">
        <f t="shared" si="5"/>
        <v>3.7309000000000001</v>
      </c>
      <c r="Q173">
        <f>IF((MAX($Q$4:Q172)+1)&gt;Data!$A$1,"",MAX($Q$4:Q172)+1)</f>
        <v>169</v>
      </c>
    </row>
    <row r="174" spans="1:17" x14ac:dyDescent="0.2">
      <c r="A174" t="str">
        <f>IF($Q174="","",VLOOKUP($Q174,'Adopted vs YTD acct'!$A$5:$M$500,2,FALSE))</f>
        <v>A</v>
      </c>
      <c r="B174" t="str">
        <f>IF($Q174="","",VLOOKUP($Q174,'Adopted vs YTD acct'!$A$5:$M$500,3,FALSE))</f>
        <v>GENERAL FUND</v>
      </c>
      <c r="C174" t="str">
        <f>IF($Q174="","",VLOOKUP($Q174,'Adopted vs YTD acct'!$A$5:$M$500,4,FALSE))</f>
        <v>1430</v>
      </c>
      <c r="D174" t="str">
        <f>IF($Q174="","",VLOOKUP($Q174,'Adopted vs YTD acct'!$A$5:$M$500,5,FALSE))</f>
        <v>PERSONNEL</v>
      </c>
      <c r="E174" t="str">
        <f>IF($Q174="","",VLOOKUP($Q174,'Adopted vs YTD acct'!$A$5:$M$500,6,FALSE))</f>
        <v>1000</v>
      </c>
      <c r="F174" t="str">
        <f>IF($Q174="","",VLOOKUP($Q174,'Adopted vs YTD acct'!$A$5:$M$500,7,FALSE))</f>
        <v>PERSONAL SERVICES</v>
      </c>
      <c r="G174" t="str">
        <f>IF($Q174="","",VLOOKUP($Q174,'Adopted vs YTD acct'!$A$5:$M$500,8,FALSE))</f>
        <v>1002</v>
      </c>
      <c r="H174" t="str">
        <f>IF($Q174="","",VLOOKUP($Q174,'Adopted vs YTD acct'!$A$5:$M$500,9,FALSE))</f>
        <v>PERSONNEL OFFICER</v>
      </c>
      <c r="I174" s="10">
        <f>IF($Q174="","",VLOOKUP($Q174,'Adopted vs YTD acct'!$A$5:$M$500,10,FALSE))</f>
        <v>0</v>
      </c>
      <c r="J174" s="10">
        <f>IF($Q174="","",VLOOKUP($Q174,'Adopted vs YTD acct'!$A$5:$M$500,11,FALSE))</f>
        <v>56241.54</v>
      </c>
      <c r="K174" s="10">
        <f t="shared" si="4"/>
        <v>-56241.54</v>
      </c>
      <c r="L174" s="6">
        <f t="shared" si="5"/>
        <v>0</v>
      </c>
      <c r="Q174">
        <f>IF((MAX($Q$4:Q173)+1)&gt;Data!$A$1,"",MAX($Q$4:Q173)+1)</f>
        <v>170</v>
      </c>
    </row>
    <row r="175" spans="1:17" x14ac:dyDescent="0.2">
      <c r="A175" t="str">
        <f>IF($Q175="","",VLOOKUP($Q175,'Adopted vs YTD acct'!$A$5:$M$500,2,FALSE))</f>
        <v>A</v>
      </c>
      <c r="B175" t="str">
        <f>IF($Q175="","",VLOOKUP($Q175,'Adopted vs YTD acct'!$A$5:$M$500,3,FALSE))</f>
        <v>GENERAL FUND</v>
      </c>
      <c r="C175" t="str">
        <f>IF($Q175="","",VLOOKUP($Q175,'Adopted vs YTD acct'!$A$5:$M$500,4,FALSE))</f>
        <v>6010</v>
      </c>
      <c r="D175" t="str">
        <f>IF($Q175="","",VLOOKUP($Q175,'Adopted vs YTD acct'!$A$5:$M$500,5,FALSE))</f>
        <v>SOCIAL SERVICES ADMIN</v>
      </c>
      <c r="E175" t="str">
        <f>IF($Q175="","",VLOOKUP($Q175,'Adopted vs YTD acct'!$A$5:$M$500,6,FALSE))</f>
        <v>1000</v>
      </c>
      <c r="F175" t="str">
        <f>IF($Q175="","",VLOOKUP($Q175,'Adopted vs YTD acct'!$A$5:$M$500,7,FALSE))</f>
        <v>PERSONAL SERVICES</v>
      </c>
      <c r="G175" t="str">
        <f>IF($Q175="","",VLOOKUP($Q175,'Adopted vs YTD acct'!$A$5:$M$500,8,FALSE))</f>
        <v>1301</v>
      </c>
      <c r="H175" t="str">
        <f>IF($Q175="","",VLOOKUP($Q175,'Adopted vs YTD acct'!$A$5:$M$500,9,FALSE))</f>
        <v>HEAD SOC WELFARE EXAM G20</v>
      </c>
      <c r="I175" s="10">
        <f>IF($Q175="","",VLOOKUP($Q175,'Adopted vs YTD acct'!$A$5:$M$500,10,FALSE))</f>
        <v>2000</v>
      </c>
      <c r="J175" s="10">
        <f>IF($Q175="","",VLOOKUP($Q175,'Adopted vs YTD acct'!$A$5:$M$500,11,FALSE))</f>
        <v>60611</v>
      </c>
      <c r="K175" s="10">
        <f t="shared" si="4"/>
        <v>-58611</v>
      </c>
      <c r="L175" s="6">
        <f t="shared" si="5"/>
        <v>30.305499999999999</v>
      </c>
      <c r="Q175">
        <f>IF((MAX($Q$4:Q174)+1)&gt;Data!$A$1,"",MAX($Q$4:Q174)+1)</f>
        <v>171</v>
      </c>
    </row>
    <row r="176" spans="1:17" x14ac:dyDescent="0.2">
      <c r="A176" t="str">
        <f>IF($Q176="","",VLOOKUP($Q176,'Adopted vs YTD acct'!$A$5:$M$500,2,FALSE))</f>
        <v>A</v>
      </c>
      <c r="B176" t="str">
        <f>IF($Q176="","",VLOOKUP($Q176,'Adopted vs YTD acct'!$A$5:$M$500,3,FALSE))</f>
        <v>GENERAL FUND</v>
      </c>
      <c r="C176" t="str">
        <f>IF($Q176="","",VLOOKUP($Q176,'Adopted vs YTD acct'!$A$5:$M$500,4,FALSE))</f>
        <v>1989</v>
      </c>
      <c r="D176" t="str">
        <f>IF($Q176="","",VLOOKUP($Q176,'Adopted vs YTD acct'!$A$5:$M$500,5,FALSE))</f>
        <v>SALES TAX REVENUE SHARING</v>
      </c>
      <c r="E176" t="str">
        <f>IF($Q176="","",VLOOKUP($Q176,'Adopted vs YTD acct'!$A$5:$M$500,6,FALSE))</f>
        <v>4000</v>
      </c>
      <c r="F176" t="str">
        <f>IF($Q176="","",VLOOKUP($Q176,'Adopted vs YTD acct'!$A$5:$M$500,7,FALSE))</f>
        <v>CONTRACTUAL EXPENSES</v>
      </c>
      <c r="G176" t="str">
        <f>IF($Q176="","",VLOOKUP($Q176,'Adopted vs YTD acct'!$A$5:$M$500,8,FALSE))</f>
        <v>4308</v>
      </c>
      <c r="H176" t="str">
        <f>IF($Q176="","",VLOOKUP($Q176,'Adopted vs YTD acct'!$A$5:$M$500,9,FALSE))</f>
        <v>REVENUE SHARING</v>
      </c>
      <c r="I176" s="10">
        <f>IF($Q176="","",VLOOKUP($Q176,'Adopted vs YTD acct'!$A$5:$M$500,10,FALSE))</f>
        <v>734847</v>
      </c>
      <c r="J176" s="10">
        <f>IF($Q176="","",VLOOKUP($Q176,'Adopted vs YTD acct'!$A$5:$M$500,11,FALSE))</f>
        <v>793710.88</v>
      </c>
      <c r="K176" s="10">
        <f t="shared" si="4"/>
        <v>-58863.880000000005</v>
      </c>
      <c r="L176" s="6">
        <f t="shared" si="5"/>
        <v>1.0801000000000001</v>
      </c>
      <c r="Q176">
        <f>IF((MAX($Q$4:Q175)+1)&gt;Data!$A$1,"",MAX($Q$4:Q175)+1)</f>
        <v>172</v>
      </c>
    </row>
    <row r="177" spans="1:17" x14ac:dyDescent="0.2">
      <c r="A177" t="str">
        <f>IF($Q177="","",VLOOKUP($Q177,'Adopted vs YTD acct'!$A$5:$M$500,2,FALSE))</f>
        <v>A</v>
      </c>
      <c r="B177" t="str">
        <f>IF($Q177="","",VLOOKUP($Q177,'Adopted vs YTD acct'!$A$5:$M$500,3,FALSE))</f>
        <v>GENERAL FUND</v>
      </c>
      <c r="C177" t="str">
        <f>IF($Q177="","",VLOOKUP($Q177,'Adopted vs YTD acct'!$A$5:$M$500,4,FALSE))</f>
        <v>4310</v>
      </c>
      <c r="D177" t="str">
        <f>IF($Q177="","",VLOOKUP($Q177,'Adopted vs YTD acct'!$A$5:$M$500,5,FALSE))</f>
        <v>MENTAL HEALTH</v>
      </c>
      <c r="E177" t="str">
        <f>IF($Q177="","",VLOOKUP($Q177,'Adopted vs YTD acct'!$A$5:$M$500,6,FALSE))</f>
        <v>2000</v>
      </c>
      <c r="F177" t="str">
        <f>IF($Q177="","",VLOOKUP($Q177,'Adopted vs YTD acct'!$A$5:$M$500,7,FALSE))</f>
        <v>EQUIPMENT</v>
      </c>
      <c r="G177" t="str">
        <f>IF($Q177="","",VLOOKUP($Q177,'Adopted vs YTD acct'!$A$5:$M$500,8,FALSE))</f>
        <v>2224</v>
      </c>
      <c r="H177" t="str">
        <f>IF($Q177="","",VLOOKUP($Q177,'Adopted vs YTD acct'!$A$5:$M$500,9,FALSE))</f>
        <v>COMPUTER EQUIPMENT</v>
      </c>
      <c r="I177" s="10">
        <f>IF($Q177="","",VLOOKUP($Q177,'Adopted vs YTD acct'!$A$5:$M$500,10,FALSE))</f>
        <v>5000</v>
      </c>
      <c r="J177" s="10">
        <f>IF($Q177="","",VLOOKUP($Q177,'Adopted vs YTD acct'!$A$5:$M$500,11,FALSE))</f>
        <v>66003.12</v>
      </c>
      <c r="K177" s="10">
        <f t="shared" si="4"/>
        <v>-61003.119999999995</v>
      </c>
      <c r="L177" s="6">
        <f t="shared" si="5"/>
        <v>13.2006</v>
      </c>
      <c r="Q177">
        <f>IF((MAX($Q$4:Q176)+1)&gt;Data!$A$1,"",MAX($Q$4:Q176)+1)</f>
        <v>173</v>
      </c>
    </row>
    <row r="178" spans="1:17" x14ac:dyDescent="0.2">
      <c r="A178" t="str">
        <f>IF($Q178="","",VLOOKUP($Q178,'Adopted vs YTD acct'!$A$5:$M$500,2,FALSE))</f>
        <v>A</v>
      </c>
      <c r="B178" t="str">
        <f>IF($Q178="","",VLOOKUP($Q178,'Adopted vs YTD acct'!$A$5:$M$500,3,FALSE))</f>
        <v>GENERAL FUND</v>
      </c>
      <c r="C178" t="str">
        <f>IF($Q178="","",VLOOKUP($Q178,'Adopted vs YTD acct'!$A$5:$M$500,4,FALSE))</f>
        <v>6070</v>
      </c>
      <c r="D178" t="str">
        <f>IF($Q178="","",VLOOKUP($Q178,'Adopted vs YTD acct'!$A$5:$M$500,5,FALSE))</f>
        <v>SERVICES FOR RECIPIENTS</v>
      </c>
      <c r="E178" t="str">
        <f>IF($Q178="","",VLOOKUP($Q178,'Adopted vs YTD acct'!$A$5:$M$500,6,FALSE))</f>
        <v>4000</v>
      </c>
      <c r="F178" t="str">
        <f>IF($Q178="","",VLOOKUP($Q178,'Adopted vs YTD acct'!$A$5:$M$500,7,FALSE))</f>
        <v>CONTRACTUAL EXPENSES</v>
      </c>
      <c r="G178" t="str">
        <f>IF($Q178="","",VLOOKUP($Q178,'Adopted vs YTD acct'!$A$5:$M$500,8,FALSE))</f>
        <v>4600</v>
      </c>
      <c r="H178" t="str">
        <f>IF($Q178="","",VLOOKUP($Q178,'Adopted vs YTD acct'!$A$5:$M$500,9,FALSE))</f>
        <v>MISC PREVENTIVE SERVICES</v>
      </c>
      <c r="I178" s="10">
        <f>IF($Q178="","",VLOOKUP($Q178,'Adopted vs YTD acct'!$A$5:$M$500,10,FALSE))</f>
        <v>434945</v>
      </c>
      <c r="J178" s="10">
        <f>IF($Q178="","",VLOOKUP($Q178,'Adopted vs YTD acct'!$A$5:$M$500,11,FALSE))</f>
        <v>497253.1</v>
      </c>
      <c r="K178" s="10">
        <f t="shared" si="4"/>
        <v>-62308.099999999977</v>
      </c>
      <c r="L178" s="6">
        <f t="shared" si="5"/>
        <v>1.1433</v>
      </c>
      <c r="Q178">
        <f>IF((MAX($Q$4:Q177)+1)&gt;Data!$A$1,"",MAX($Q$4:Q177)+1)</f>
        <v>174</v>
      </c>
    </row>
    <row r="179" spans="1:17" x14ac:dyDescent="0.2">
      <c r="A179" t="str">
        <f>IF($Q179="","",VLOOKUP($Q179,'Adopted vs YTD acct'!$A$5:$M$500,2,FALSE))</f>
        <v>A</v>
      </c>
      <c r="B179" t="str">
        <f>IF($Q179="","",VLOOKUP($Q179,'Adopted vs YTD acct'!$A$5:$M$500,3,FALSE))</f>
        <v>GENERAL FUND</v>
      </c>
      <c r="C179" t="str">
        <f>IF($Q179="","",VLOOKUP($Q179,'Adopted vs YTD acct'!$A$5:$M$500,4,FALSE))</f>
        <v>5630</v>
      </c>
      <c r="D179" t="str">
        <f>IF($Q179="","",VLOOKUP($Q179,'Adopted vs YTD acct'!$A$5:$M$500,5,FALSE))</f>
        <v>TRANSPORTATION</v>
      </c>
      <c r="E179" t="str">
        <f>IF($Q179="","",VLOOKUP($Q179,'Adopted vs YTD acct'!$A$5:$M$500,6,FALSE))</f>
        <v>2000</v>
      </c>
      <c r="F179" t="str">
        <f>IF($Q179="","",VLOOKUP($Q179,'Adopted vs YTD acct'!$A$5:$M$500,7,FALSE))</f>
        <v>EQUIPMENT</v>
      </c>
      <c r="G179" t="str">
        <f>IF($Q179="","",VLOOKUP($Q179,'Adopted vs YTD acct'!$A$5:$M$500,8,FALSE))</f>
        <v>2450</v>
      </c>
      <c r="H179" t="str">
        <f>IF($Q179="","",VLOOKUP($Q179,'Adopted vs YTD acct'!$A$5:$M$500,9,FALSE))</f>
        <v>BUSES</v>
      </c>
      <c r="I179" s="10">
        <f>IF($Q179="","",VLOOKUP($Q179,'Adopted vs YTD acct'!$A$5:$M$500,10,FALSE))</f>
        <v>381670</v>
      </c>
      <c r="J179" s="10">
        <f>IF($Q179="","",VLOOKUP($Q179,'Adopted vs YTD acct'!$A$5:$M$500,11,FALSE))</f>
        <v>446971.08</v>
      </c>
      <c r="K179" s="10">
        <f t="shared" si="4"/>
        <v>-65301.080000000016</v>
      </c>
      <c r="L179" s="6">
        <f t="shared" si="5"/>
        <v>1.1711</v>
      </c>
      <c r="Q179">
        <f>IF((MAX($Q$4:Q178)+1)&gt;Data!$A$1,"",MAX($Q$4:Q178)+1)</f>
        <v>175</v>
      </c>
    </row>
    <row r="180" spans="1:17" x14ac:dyDescent="0.2">
      <c r="A180" t="str">
        <f>IF($Q180="","",VLOOKUP($Q180,'Adopted vs YTD acct'!$A$5:$M$500,2,FALSE))</f>
        <v>A</v>
      </c>
      <c r="B180" t="str">
        <f>IF($Q180="","",VLOOKUP($Q180,'Adopted vs YTD acct'!$A$5:$M$500,3,FALSE))</f>
        <v>GENERAL FUND</v>
      </c>
      <c r="C180" t="str">
        <f>IF($Q180="","",VLOOKUP($Q180,'Adopted vs YTD acct'!$A$5:$M$500,4,FALSE))</f>
        <v>6010</v>
      </c>
      <c r="D180" t="str">
        <f>IF($Q180="","",VLOOKUP($Q180,'Adopted vs YTD acct'!$A$5:$M$500,5,FALSE))</f>
        <v>SOCIAL SERVICES ADMIN</v>
      </c>
      <c r="E180" t="str">
        <f>IF($Q180="","",VLOOKUP($Q180,'Adopted vs YTD acct'!$A$5:$M$500,6,FALSE))</f>
        <v>4000</v>
      </c>
      <c r="F180" t="str">
        <f>IF($Q180="","",VLOOKUP($Q180,'Adopted vs YTD acct'!$A$5:$M$500,7,FALSE))</f>
        <v>CONTRACTUAL EXPENSES</v>
      </c>
      <c r="G180" t="str">
        <f>IF($Q180="","",VLOOKUP($Q180,'Adopted vs YTD acct'!$A$5:$M$500,8,FALSE))</f>
        <v>4615</v>
      </c>
      <c r="H180" t="str">
        <f>IF($Q180="","",VLOOKUP($Q180,'Adopted vs YTD acct'!$A$5:$M$500,9,FALSE))</f>
        <v>FLEXIBLE FAMILY FUND SERVICE</v>
      </c>
      <c r="I180" s="10">
        <f>IF($Q180="","",VLOOKUP($Q180,'Adopted vs YTD acct'!$A$5:$M$500,10,FALSE))</f>
        <v>205000</v>
      </c>
      <c r="J180" s="10">
        <f>IF($Q180="","",VLOOKUP($Q180,'Adopted vs YTD acct'!$A$5:$M$500,11,FALSE))</f>
        <v>271180.79999999999</v>
      </c>
      <c r="K180" s="10">
        <f t="shared" si="4"/>
        <v>-66180.799999999988</v>
      </c>
      <c r="L180" s="6">
        <f t="shared" si="5"/>
        <v>1.3228</v>
      </c>
      <c r="Q180">
        <f>IF((MAX($Q$4:Q179)+1)&gt;Data!$A$1,"",MAX($Q$4:Q179)+1)</f>
        <v>176</v>
      </c>
    </row>
    <row r="181" spans="1:17" x14ac:dyDescent="0.2">
      <c r="A181" t="str">
        <f>IF($Q181="","",VLOOKUP($Q181,'Adopted vs YTD acct'!$A$5:$M$500,2,FALSE))</f>
        <v>A</v>
      </c>
      <c r="B181" t="str">
        <f>IF($Q181="","",VLOOKUP($Q181,'Adopted vs YTD acct'!$A$5:$M$500,3,FALSE))</f>
        <v>GENERAL FUND</v>
      </c>
      <c r="C181" t="str">
        <f>IF($Q181="","",VLOOKUP($Q181,'Adopted vs YTD acct'!$A$5:$M$500,4,FALSE))</f>
        <v>1620</v>
      </c>
      <c r="D181" t="str">
        <f>IF($Q181="","",VLOOKUP($Q181,'Adopted vs YTD acct'!$A$5:$M$500,5,FALSE))</f>
        <v>BUILDINGS &amp; GROUNDS</v>
      </c>
      <c r="E181" t="str">
        <f>IF($Q181="","",VLOOKUP($Q181,'Adopted vs YTD acct'!$A$5:$M$500,6,FALSE))</f>
        <v>4000</v>
      </c>
      <c r="F181" t="str">
        <f>IF($Q181="","",VLOOKUP($Q181,'Adopted vs YTD acct'!$A$5:$M$500,7,FALSE))</f>
        <v>CONTRACTUAL EXPENSES</v>
      </c>
      <c r="G181" t="str">
        <f>IF($Q181="","",VLOOKUP($Q181,'Adopted vs YTD acct'!$A$5:$M$500,8,FALSE))</f>
        <v>4604</v>
      </c>
      <c r="H181" t="str">
        <f>IF($Q181="","",VLOOKUP($Q181,'Adopted vs YTD acct'!$A$5:$M$500,9,FALSE))</f>
        <v>COURTHOUSE REPAIRS &amp; MAINT.</v>
      </c>
      <c r="I181" s="10">
        <f>IF($Q181="","",VLOOKUP($Q181,'Adopted vs YTD acct'!$A$5:$M$500,10,FALSE))</f>
        <v>75000</v>
      </c>
      <c r="J181" s="10">
        <f>IF($Q181="","",VLOOKUP($Q181,'Adopted vs YTD acct'!$A$5:$M$500,11,FALSE))</f>
        <v>144811.22</v>
      </c>
      <c r="K181" s="10">
        <f t="shared" si="4"/>
        <v>-69811.22</v>
      </c>
      <c r="L181" s="6">
        <f t="shared" si="5"/>
        <v>1.9308000000000001</v>
      </c>
      <c r="Q181">
        <f>IF((MAX($Q$4:Q180)+1)&gt;Data!$A$1,"",MAX($Q$4:Q180)+1)</f>
        <v>177</v>
      </c>
    </row>
    <row r="182" spans="1:17" x14ac:dyDescent="0.2">
      <c r="A182" t="str">
        <f>IF($Q182="","",VLOOKUP($Q182,'Adopted vs YTD acct'!$A$5:$M$500,2,FALSE))</f>
        <v>A</v>
      </c>
      <c r="B182" t="str">
        <f>IF($Q182="","",VLOOKUP($Q182,'Adopted vs YTD acct'!$A$5:$M$500,3,FALSE))</f>
        <v>GENERAL FUND</v>
      </c>
      <c r="C182" t="str">
        <f>IF($Q182="","",VLOOKUP($Q182,'Adopted vs YTD acct'!$A$5:$M$500,4,FALSE))</f>
        <v>1185</v>
      </c>
      <c r="D182" t="str">
        <f>IF($Q182="","",VLOOKUP($Q182,'Adopted vs YTD acct'!$A$5:$M$500,5,FALSE))</f>
        <v>CORONERS &amp; MEDICAL EXAMINERS</v>
      </c>
      <c r="E182" t="str">
        <f>IF($Q182="","",VLOOKUP($Q182,'Adopted vs YTD acct'!$A$5:$M$500,6,FALSE))</f>
        <v>4000</v>
      </c>
      <c r="F182" t="str">
        <f>IF($Q182="","",VLOOKUP($Q182,'Adopted vs YTD acct'!$A$5:$M$500,7,FALSE))</f>
        <v>CONTRACTUAL EXPENSES</v>
      </c>
      <c r="G182" t="str">
        <f>IF($Q182="","",VLOOKUP($Q182,'Adopted vs YTD acct'!$A$5:$M$500,8,FALSE))</f>
        <v>4260</v>
      </c>
      <c r="H182" t="str">
        <f>IF($Q182="","",VLOOKUP($Q182,'Adopted vs YTD acct'!$A$5:$M$500,9,FALSE))</f>
        <v>AUTOPSIES</v>
      </c>
      <c r="I182" s="10">
        <f>IF($Q182="","",VLOOKUP($Q182,'Adopted vs YTD acct'!$A$5:$M$500,10,FALSE))</f>
        <v>25000</v>
      </c>
      <c r="J182" s="10">
        <f>IF($Q182="","",VLOOKUP($Q182,'Adopted vs YTD acct'!$A$5:$M$500,11,FALSE))</f>
        <v>95948.49</v>
      </c>
      <c r="K182" s="10">
        <f t="shared" si="4"/>
        <v>-70948.490000000005</v>
      </c>
      <c r="L182" s="6">
        <f t="shared" si="5"/>
        <v>3.8378999999999999</v>
      </c>
      <c r="Q182">
        <f>IF((MAX($Q$4:Q181)+1)&gt;Data!$A$1,"",MAX($Q$4:Q181)+1)</f>
        <v>178</v>
      </c>
    </row>
    <row r="183" spans="1:17" x14ac:dyDescent="0.2">
      <c r="A183" t="str">
        <f>IF($Q183="","",VLOOKUP($Q183,'Adopted vs YTD acct'!$A$5:$M$500,2,FALSE))</f>
        <v>A</v>
      </c>
      <c r="B183" t="str">
        <f>IF($Q183="","",VLOOKUP($Q183,'Adopted vs YTD acct'!$A$5:$M$500,3,FALSE))</f>
        <v>GENERAL FUND</v>
      </c>
      <c r="C183" t="str">
        <f>IF($Q183="","",VLOOKUP($Q183,'Adopted vs YTD acct'!$A$5:$M$500,4,FALSE))</f>
        <v>5630</v>
      </c>
      <c r="D183" t="str">
        <f>IF($Q183="","",VLOOKUP($Q183,'Adopted vs YTD acct'!$A$5:$M$500,5,FALSE))</f>
        <v>TRANSPORTATION</v>
      </c>
      <c r="E183" t="str">
        <f>IF($Q183="","",VLOOKUP($Q183,'Adopted vs YTD acct'!$A$5:$M$500,6,FALSE))</f>
        <v>2000</v>
      </c>
      <c r="F183" t="str">
        <f>IF($Q183="","",VLOOKUP($Q183,'Adopted vs YTD acct'!$A$5:$M$500,7,FALSE))</f>
        <v>EQUIPMENT</v>
      </c>
      <c r="G183" t="str">
        <f>IF($Q183="","",VLOOKUP($Q183,'Adopted vs YTD acct'!$A$5:$M$500,8,FALSE))</f>
        <v>2452</v>
      </c>
      <c r="H183" t="str">
        <f>IF($Q183="","",VLOOKUP($Q183,'Adopted vs YTD acct'!$A$5:$M$500,9,FALSE))</f>
        <v>MEDICAID VEHICLES</v>
      </c>
      <c r="I183" s="10">
        <f>IF($Q183="","",VLOOKUP($Q183,'Adopted vs YTD acct'!$A$5:$M$500,10,FALSE))</f>
        <v>6000</v>
      </c>
      <c r="J183" s="10">
        <f>IF($Q183="","",VLOOKUP($Q183,'Adopted vs YTD acct'!$A$5:$M$500,11,FALSE))</f>
        <v>90780</v>
      </c>
      <c r="K183" s="10">
        <f t="shared" si="4"/>
        <v>-84780</v>
      </c>
      <c r="L183" s="6">
        <f t="shared" si="5"/>
        <v>15.13</v>
      </c>
      <c r="Q183">
        <f>IF((MAX($Q$4:Q182)+1)&gt;Data!$A$1,"",MAX($Q$4:Q182)+1)</f>
        <v>179</v>
      </c>
    </row>
    <row r="184" spans="1:17" x14ac:dyDescent="0.2">
      <c r="A184" t="str">
        <f>IF($Q184="","",VLOOKUP($Q184,'Adopted vs YTD acct'!$A$5:$M$500,2,FALSE))</f>
        <v>A</v>
      </c>
      <c r="B184" t="str">
        <f>IF($Q184="","",VLOOKUP($Q184,'Adopted vs YTD acct'!$A$5:$M$500,3,FALSE))</f>
        <v>GENERAL FUND</v>
      </c>
      <c r="C184" t="str">
        <f>IF($Q184="","",VLOOKUP($Q184,'Adopted vs YTD acct'!$A$5:$M$500,4,FALSE))</f>
        <v>3110</v>
      </c>
      <c r="D184" t="str">
        <f>IF($Q184="","",VLOOKUP($Q184,'Adopted vs YTD acct'!$A$5:$M$500,5,FALSE))</f>
        <v>SHERIFF</v>
      </c>
      <c r="E184" t="str">
        <f>IF($Q184="","",VLOOKUP($Q184,'Adopted vs YTD acct'!$A$5:$M$500,6,FALSE))</f>
        <v>2000</v>
      </c>
      <c r="F184" t="str">
        <f>IF($Q184="","",VLOOKUP($Q184,'Adopted vs YTD acct'!$A$5:$M$500,7,FALSE))</f>
        <v>EQUIPMENT</v>
      </c>
      <c r="G184" t="str">
        <f>IF($Q184="","",VLOOKUP($Q184,'Adopted vs YTD acct'!$A$5:$M$500,8,FALSE))</f>
        <v>2401</v>
      </c>
      <c r="H184" t="str">
        <f>IF($Q184="","",VLOOKUP($Q184,'Adopted vs YTD acct'!$A$5:$M$500,9,FALSE))</f>
        <v>VEHICLES</v>
      </c>
      <c r="I184" s="10">
        <f>IF($Q184="","",VLOOKUP($Q184,'Adopted vs YTD acct'!$A$5:$M$500,10,FALSE))</f>
        <v>90209</v>
      </c>
      <c r="J184" s="10">
        <f>IF($Q184="","",VLOOKUP($Q184,'Adopted vs YTD acct'!$A$5:$M$500,11,FALSE))</f>
        <v>196187.5</v>
      </c>
      <c r="K184" s="10">
        <f t="shared" si="4"/>
        <v>-105978.5</v>
      </c>
      <c r="L184" s="6">
        <f t="shared" si="5"/>
        <v>2.1747999999999998</v>
      </c>
      <c r="Q184">
        <f>IF((MAX($Q$4:Q183)+1)&gt;Data!$A$1,"",MAX($Q$4:Q183)+1)</f>
        <v>180</v>
      </c>
    </row>
    <row r="185" spans="1:17" x14ac:dyDescent="0.2">
      <c r="A185" t="str">
        <f>IF($Q185="","",VLOOKUP($Q185,'Adopted vs YTD acct'!$A$5:$M$500,2,FALSE))</f>
        <v>A</v>
      </c>
      <c r="B185" t="str">
        <f>IF($Q185="","",VLOOKUP($Q185,'Adopted vs YTD acct'!$A$5:$M$500,3,FALSE))</f>
        <v>GENERAL FUND</v>
      </c>
      <c r="C185" t="str">
        <f>IF($Q185="","",VLOOKUP($Q185,'Adopted vs YTD acct'!$A$5:$M$500,4,FALSE))</f>
        <v>9566</v>
      </c>
      <c r="D185" t="str">
        <f>IF($Q185="","",VLOOKUP($Q185,'Adopted vs YTD acct'!$A$5:$M$500,5,FALSE))</f>
        <v>TRANSFER TO DEBT SERVICE</v>
      </c>
      <c r="E185" t="str">
        <f>IF($Q185="","",VLOOKUP($Q185,'Adopted vs YTD acct'!$A$5:$M$500,6,FALSE))</f>
        <v>9000</v>
      </c>
      <c r="F185" t="str">
        <f>IF($Q185="","",VLOOKUP($Q185,'Adopted vs YTD acct'!$A$5:$M$500,7,FALSE))</f>
        <v>TRANSFERS</v>
      </c>
      <c r="G185" t="str">
        <f>IF($Q185="","",VLOOKUP($Q185,'Adopted vs YTD acct'!$A$5:$M$500,8,FALSE))</f>
        <v>9002</v>
      </c>
      <c r="H185" t="str">
        <f>IF($Q185="","",VLOOKUP($Q185,'Adopted vs YTD acct'!$A$5:$M$500,9,FALSE))</f>
        <v>TRANS./DEBT SERVICE FUND</v>
      </c>
      <c r="I185" s="10">
        <f>IF($Q185="","",VLOOKUP($Q185,'Adopted vs YTD acct'!$A$5:$M$500,10,FALSE))</f>
        <v>812500</v>
      </c>
      <c r="J185" s="10">
        <f>IF($Q185="","",VLOOKUP($Q185,'Adopted vs YTD acct'!$A$5:$M$500,11,FALSE))</f>
        <v>921308.65</v>
      </c>
      <c r="K185" s="10">
        <f t="shared" si="4"/>
        <v>-108808.65000000002</v>
      </c>
      <c r="L185" s="6">
        <f t="shared" si="5"/>
        <v>1.1338999999999999</v>
      </c>
      <c r="Q185">
        <f>IF((MAX($Q$4:Q184)+1)&gt;Data!$A$1,"",MAX($Q$4:Q184)+1)</f>
        <v>181</v>
      </c>
    </row>
    <row r="186" spans="1:17" x14ac:dyDescent="0.2">
      <c r="A186" t="str">
        <f>IF($Q186="","",VLOOKUP($Q186,'Adopted vs YTD acct'!$A$5:$M$500,2,FALSE))</f>
        <v>A</v>
      </c>
      <c r="B186" t="str">
        <f>IF($Q186="","",VLOOKUP($Q186,'Adopted vs YTD acct'!$A$5:$M$500,3,FALSE))</f>
        <v>GENERAL FUND</v>
      </c>
      <c r="C186" t="str">
        <f>IF($Q186="","",VLOOKUP($Q186,'Adopted vs YTD acct'!$A$5:$M$500,4,FALSE))</f>
        <v>3410</v>
      </c>
      <c r="D186" t="str">
        <f>IF($Q186="","",VLOOKUP($Q186,'Adopted vs YTD acct'!$A$5:$M$500,5,FALSE))</f>
        <v>EMERGENCY SVCS - FIRE PREV.</v>
      </c>
      <c r="E186" t="str">
        <f>IF($Q186="","",VLOOKUP($Q186,'Adopted vs YTD acct'!$A$5:$M$500,6,FALSE))</f>
        <v>2000</v>
      </c>
      <c r="F186" t="str">
        <f>IF($Q186="","",VLOOKUP($Q186,'Adopted vs YTD acct'!$A$5:$M$500,7,FALSE))</f>
        <v>EQUIPMENT</v>
      </c>
      <c r="G186" t="str">
        <f>IF($Q186="","",VLOOKUP($Q186,'Adopted vs YTD acct'!$A$5:$M$500,8,FALSE))</f>
        <v>2927</v>
      </c>
      <c r="H186" t="str">
        <f>IF($Q186="","",VLOOKUP($Q186,'Adopted vs YTD acct'!$A$5:$M$500,9,FALSE))</f>
        <v>FIRE PREVENTION EQUIP.</v>
      </c>
      <c r="I186" s="10">
        <f>IF($Q186="","",VLOOKUP($Q186,'Adopted vs YTD acct'!$A$5:$M$500,10,FALSE))</f>
        <v>0</v>
      </c>
      <c r="J186" s="10">
        <f>IF($Q186="","",VLOOKUP($Q186,'Adopted vs YTD acct'!$A$5:$M$500,11,FALSE))</f>
        <v>120000</v>
      </c>
      <c r="K186" s="10">
        <f t="shared" si="4"/>
        <v>-120000</v>
      </c>
      <c r="L186" s="6">
        <f t="shared" si="5"/>
        <v>0</v>
      </c>
      <c r="Q186">
        <f>IF((MAX($Q$4:Q185)+1)&gt;Data!$A$1,"",MAX($Q$4:Q185)+1)</f>
        <v>182</v>
      </c>
    </row>
    <row r="187" spans="1:17" x14ac:dyDescent="0.2">
      <c r="A187" t="str">
        <f>IF($Q187="","",VLOOKUP($Q187,'Adopted vs YTD acct'!$A$5:$M$500,2,FALSE))</f>
        <v>A</v>
      </c>
      <c r="B187" t="str">
        <f>IF($Q187="","",VLOOKUP($Q187,'Adopted vs YTD acct'!$A$5:$M$500,3,FALSE))</f>
        <v>GENERAL FUND</v>
      </c>
      <c r="C187" t="str">
        <f>IF($Q187="","",VLOOKUP($Q187,'Adopted vs YTD acct'!$A$5:$M$500,4,FALSE))</f>
        <v>6123</v>
      </c>
      <c r="D187" t="str">
        <f>IF($Q187="","",VLOOKUP($Q187,'Adopted vs YTD acct'!$A$5:$M$500,5,FALSE))</f>
        <v>JUVENILE DEL. FOSTER CARE</v>
      </c>
      <c r="E187" t="str">
        <f>IF($Q187="","",VLOOKUP($Q187,'Adopted vs YTD acct'!$A$5:$M$500,6,FALSE))</f>
        <v>4000</v>
      </c>
      <c r="F187" t="str">
        <f>IF($Q187="","",VLOOKUP($Q187,'Adopted vs YTD acct'!$A$5:$M$500,7,FALSE))</f>
        <v>CONTRACTUAL EXPENSES</v>
      </c>
      <c r="G187" t="str">
        <f>IF($Q187="","",VLOOKUP($Q187,'Adopted vs YTD acct'!$A$5:$M$500,8,FALSE))</f>
        <v>4644</v>
      </c>
      <c r="H187" t="str">
        <f>IF($Q187="","",VLOOKUP($Q187,'Adopted vs YTD acct'!$A$5:$M$500,9,FALSE))</f>
        <v>JD NONSECURE DETENTION</v>
      </c>
      <c r="I187" s="10">
        <f>IF($Q187="","",VLOOKUP($Q187,'Adopted vs YTD acct'!$A$5:$M$500,10,FALSE))</f>
        <v>100000</v>
      </c>
      <c r="J187" s="10">
        <f>IF($Q187="","",VLOOKUP($Q187,'Adopted vs YTD acct'!$A$5:$M$500,11,FALSE))</f>
        <v>225429.33</v>
      </c>
      <c r="K187" s="10">
        <f t="shared" si="4"/>
        <v>-125429.32999999999</v>
      </c>
      <c r="L187" s="6">
        <f t="shared" si="5"/>
        <v>2.2543000000000002</v>
      </c>
      <c r="Q187">
        <f>IF((MAX($Q$4:Q186)+1)&gt;Data!$A$1,"",MAX($Q$4:Q186)+1)</f>
        <v>183</v>
      </c>
    </row>
    <row r="188" spans="1:17" x14ac:dyDescent="0.2">
      <c r="A188" t="str">
        <f>IF($Q188="","",VLOOKUP($Q188,'Adopted vs YTD acct'!$A$5:$M$500,2,FALSE))</f>
        <v>A</v>
      </c>
      <c r="B188" t="str">
        <f>IF($Q188="","",VLOOKUP($Q188,'Adopted vs YTD acct'!$A$5:$M$500,3,FALSE))</f>
        <v>GENERAL FUND</v>
      </c>
      <c r="C188" t="str">
        <f>IF($Q188="","",VLOOKUP($Q188,'Adopted vs YTD acct'!$A$5:$M$500,4,FALSE))</f>
        <v>4310</v>
      </c>
      <c r="D188" t="str">
        <f>IF($Q188="","",VLOOKUP($Q188,'Adopted vs YTD acct'!$A$5:$M$500,5,FALSE))</f>
        <v>MENTAL HEALTH</v>
      </c>
      <c r="E188" t="str">
        <f>IF($Q188="","",VLOOKUP($Q188,'Adopted vs YTD acct'!$A$5:$M$500,6,FALSE))</f>
        <v>4000</v>
      </c>
      <c r="F188" t="str">
        <f>IF($Q188="","",VLOOKUP($Q188,'Adopted vs YTD acct'!$A$5:$M$500,7,FALSE))</f>
        <v>CONTRACTUAL EXPENSES</v>
      </c>
      <c r="G188" t="str">
        <f>IF($Q188="","",VLOOKUP($Q188,'Adopted vs YTD acct'!$A$5:$M$500,8,FALSE))</f>
        <v>4224</v>
      </c>
      <c r="H188" t="str">
        <f>IF($Q188="","",VLOOKUP($Q188,'Adopted vs YTD acct'!$A$5:$M$500,9,FALSE))</f>
        <v>CLINIC EXPENSE</v>
      </c>
      <c r="I188" s="10">
        <f>IF($Q188="","",VLOOKUP($Q188,'Adopted vs YTD acct'!$A$5:$M$500,10,FALSE))</f>
        <v>35000</v>
      </c>
      <c r="J188" s="10">
        <f>IF($Q188="","",VLOOKUP($Q188,'Adopted vs YTD acct'!$A$5:$M$500,11,FALSE))</f>
        <v>323995.62</v>
      </c>
      <c r="K188" s="10">
        <f t="shared" si="4"/>
        <v>-288995.62</v>
      </c>
      <c r="L188" s="6">
        <f t="shared" si="5"/>
        <v>9.2569999999999997</v>
      </c>
      <c r="Q188">
        <f>IF((MAX($Q$4:Q187)+1)&gt;Data!$A$1,"",MAX($Q$4:Q187)+1)</f>
        <v>184</v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A</v>
      </c>
      <c r="B5" t="str">
        <f>IF($Q5="","",VLOOKUP($Q5,'Revised vs YTD acct'!$A$5:$M$500,3,FALSE))</f>
        <v>GENERAL FUND</v>
      </c>
      <c r="C5" t="str">
        <f>IF($Q5="","",VLOOKUP($Q5,'Revised vs YTD acct'!$A$5:$M$500,4,FALSE))</f>
        <v/>
      </c>
      <c r="D5" t="str">
        <f>IF($Q5="","",VLOOKUP($Q5,'Revised vs YTD acct'!$A$5:$M$500,5,FALSE))</f>
        <v/>
      </c>
      <c r="E5" t="str">
        <f>IF($Q5="","",VLOOKUP($Q5,'Revised vs YTD acct'!$A$5:$M$500,6,FALSE))</f>
        <v/>
      </c>
      <c r="F5" t="str">
        <f>IF($Q5="","",VLOOKUP($Q5,'Revised vs YTD acct'!$A$5:$M$500,7,FALSE))</f>
        <v/>
      </c>
      <c r="G5" t="str">
        <f>IF($Q5="","",VLOOKUP($Q5,'Revised vs YTD acct'!$A$5:$M$500,8,FALSE))</f>
        <v/>
      </c>
      <c r="H5" t="str">
        <f>IF($Q5="","",VLOOKUP($Q5,'Revised vs YTD acct'!$A$5:$M$500,9,FALSE))</f>
        <v/>
      </c>
      <c r="I5" s="10">
        <f>IF($Q5="","",VLOOKUP($Q5,'Revised vs YTD acct'!$A$5:$M$500,10,FALSE))</f>
        <v>72989439.86999999</v>
      </c>
      <c r="J5" s="10">
        <f>IF($Q5="","",VLOOKUP($Q5,'Revised vs YTD acct'!$A$5:$M$500,11,FALSE))</f>
        <v>64853472.720000006</v>
      </c>
      <c r="K5" s="10">
        <f>IF(Q5="","",I5-J5)</f>
        <v>8135967.1499999836</v>
      </c>
      <c r="L5" s="6">
        <f>IF(Q5="","",IF(I5=0,0,ROUND((J5)/I5,4)))</f>
        <v>0.88849999999999996</v>
      </c>
      <c r="Q5">
        <v>1</v>
      </c>
    </row>
    <row r="6" spans="1:17" x14ac:dyDescent="0.2">
      <c r="A6" t="str">
        <f>IF($Q6="","",VLOOKUP($Q6,'Revised vs YTD acct'!$A$5:$M$500,2,FALSE))</f>
        <v>A</v>
      </c>
      <c r="B6" t="str">
        <f>IF($Q6="","",VLOOKUP($Q6,'Revised vs YTD acct'!$A$5:$M$500,3,FALSE))</f>
        <v>GENERAL FUND</v>
      </c>
      <c r="C6" t="str">
        <f>IF($Q6="","",VLOOKUP($Q6,'Revised vs YTD acct'!$A$5:$M$500,4,FALSE))</f>
        <v>8020</v>
      </c>
      <c r="D6" t="str">
        <f>IF($Q6="","",VLOOKUP($Q6,'Revised vs YTD acct'!$A$5:$M$500,5,FALSE))</f>
        <v>PLANNING AND DEVELOPMENT</v>
      </c>
      <c r="E6" t="str">
        <f>IF($Q6="","",VLOOKUP($Q6,'Revised vs YTD acct'!$A$5:$M$500,6,FALSE))</f>
        <v>4000</v>
      </c>
      <c r="F6" t="str">
        <f>IF($Q6="","",VLOOKUP($Q6,'Revised vs YTD acct'!$A$5:$M$500,7,FALSE))</f>
        <v>CONTRACTUAL EXPENSES</v>
      </c>
      <c r="G6" t="str">
        <f>IF($Q6="","",VLOOKUP($Q6,'Revised vs YTD acct'!$A$5:$M$500,8,FALSE))</f>
        <v>4243</v>
      </c>
      <c r="H6" t="str">
        <f>IF($Q6="","",VLOOKUP($Q6,'Revised vs YTD acct'!$A$5:$M$500,9,FALSE))</f>
        <v>CDBG-DISASTER RECOVERY</v>
      </c>
      <c r="I6" s="10">
        <f>IF($Q6="","",VLOOKUP($Q6,'Revised vs YTD acct'!$A$5:$M$500,10,FALSE))</f>
        <v>2900000</v>
      </c>
      <c r="J6" s="10">
        <f>IF($Q6="","",VLOOKUP($Q6,'Revised vs YTD acct'!$A$5:$M$500,11,FALSE))</f>
        <v>154042.5</v>
      </c>
      <c r="K6" s="10">
        <f t="shared" ref="K6:K69" si="0">IF(Q6="","",I6-J6)</f>
        <v>2745957.5</v>
      </c>
      <c r="L6" s="6">
        <f t="shared" ref="L6:L69" si="1">IF(Q6="","",IF(I6=0,0,ROUND((J6)/I6,4)))</f>
        <v>5.3100000000000001E-2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 t="str">
        <f>IF($Q7="","",VLOOKUP($Q7,'Revised vs YTD acct'!$A$5:$M$500,3,FALSE))</f>
        <v>GENERAL FUND</v>
      </c>
      <c r="C7" t="str">
        <f>IF($Q7="","",VLOOKUP($Q7,'Revised vs YTD acct'!$A$5:$M$500,4,FALSE))</f>
        <v>8020</v>
      </c>
      <c r="D7" t="str">
        <f>IF($Q7="","",VLOOKUP($Q7,'Revised vs YTD acct'!$A$5:$M$500,5,FALSE))</f>
        <v>PLANNING AND DEVELOPMENT</v>
      </c>
      <c r="E7" t="str">
        <f>IF($Q7="","",VLOOKUP($Q7,'Revised vs YTD acct'!$A$5:$M$500,6,FALSE))</f>
        <v>4000</v>
      </c>
      <c r="F7" t="str">
        <f>IF($Q7="","",VLOOKUP($Q7,'Revised vs YTD acct'!$A$5:$M$500,7,FALSE))</f>
        <v>CONTRACTUAL EXPENSES</v>
      </c>
      <c r="G7" t="str">
        <f>IF($Q7="","",VLOOKUP($Q7,'Revised vs YTD acct'!$A$5:$M$500,8,FALSE))</f>
        <v>4239</v>
      </c>
      <c r="H7" t="str">
        <f>IF($Q7="","",VLOOKUP($Q7,'Revised vs YTD acct'!$A$5:$M$500,9,FALSE))</f>
        <v>HOUSING REHABILITATION GRANT</v>
      </c>
      <c r="I7" s="10">
        <f>IF($Q7="","",VLOOKUP($Q7,'Revised vs YTD acct'!$A$5:$M$500,10,FALSE))</f>
        <v>400000</v>
      </c>
      <c r="J7" s="10">
        <f>IF($Q7="","",VLOOKUP($Q7,'Revised vs YTD acct'!$A$5:$M$500,11,FALSE))</f>
        <v>0</v>
      </c>
      <c r="K7" s="10">
        <f t="shared" si="0"/>
        <v>400000</v>
      </c>
      <c r="L7" s="6">
        <f t="shared" si="1"/>
        <v>0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 t="str">
        <f>IF($Q8="","",VLOOKUP($Q8,'Revised vs YTD acct'!$A$5:$M$500,3,FALSE))</f>
        <v>GENERAL FUND</v>
      </c>
      <c r="C8" t="str">
        <f>IF($Q8="","",VLOOKUP($Q8,'Revised vs YTD acct'!$A$5:$M$500,4,FALSE))</f>
        <v>5630</v>
      </c>
      <c r="D8" t="str">
        <f>IF($Q8="","",VLOOKUP($Q8,'Revised vs YTD acct'!$A$5:$M$500,5,FALSE))</f>
        <v>TRANSPORTATION</v>
      </c>
      <c r="E8" t="str">
        <f>IF($Q8="","",VLOOKUP($Q8,'Revised vs YTD acct'!$A$5:$M$500,6,FALSE))</f>
        <v>2000</v>
      </c>
      <c r="F8" t="str">
        <f>IF($Q8="","",VLOOKUP($Q8,'Revised vs YTD acct'!$A$5:$M$500,7,FALSE))</f>
        <v>EQUIPMENT</v>
      </c>
      <c r="G8" t="str">
        <f>IF($Q8="","",VLOOKUP($Q8,'Revised vs YTD acct'!$A$5:$M$500,8,FALSE))</f>
        <v>2450</v>
      </c>
      <c r="H8" t="str">
        <f>IF($Q8="","",VLOOKUP($Q8,'Revised vs YTD acct'!$A$5:$M$500,9,FALSE))</f>
        <v>BUSES</v>
      </c>
      <c r="I8" s="10">
        <f>IF($Q8="","",VLOOKUP($Q8,'Revised vs YTD acct'!$A$5:$M$500,10,FALSE))</f>
        <v>829101.08</v>
      </c>
      <c r="J8" s="10">
        <f>IF($Q8="","",VLOOKUP($Q8,'Revised vs YTD acct'!$A$5:$M$500,11,FALSE))</f>
        <v>446971.08</v>
      </c>
      <c r="K8" s="10">
        <f t="shared" si="0"/>
        <v>382129.99999999994</v>
      </c>
      <c r="L8" s="6">
        <f t="shared" si="1"/>
        <v>0.53910000000000002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 t="str">
        <f>IF($Q9="","",VLOOKUP($Q9,'Revised vs YTD acct'!$A$5:$M$500,3,FALSE))</f>
        <v>GENERAL FUND</v>
      </c>
      <c r="C9" t="str">
        <f>IF($Q9="","",VLOOKUP($Q9,'Revised vs YTD acct'!$A$5:$M$500,4,FALSE))</f>
        <v>3170</v>
      </c>
      <c r="D9" t="str">
        <f>IF($Q9="","",VLOOKUP($Q9,'Revised vs YTD acct'!$A$5:$M$500,5,FALSE))</f>
        <v>OTHER CORRECTIONAL AGENCIES</v>
      </c>
      <c r="E9" t="str">
        <f>IF($Q9="","",VLOOKUP($Q9,'Revised vs YTD acct'!$A$5:$M$500,6,FALSE))</f>
        <v>4000</v>
      </c>
      <c r="F9" t="str">
        <f>IF($Q9="","",VLOOKUP($Q9,'Revised vs YTD acct'!$A$5:$M$500,7,FALSE))</f>
        <v>CONTRACTUAL EXPENSES</v>
      </c>
      <c r="G9" t="str">
        <f>IF($Q9="","",VLOOKUP($Q9,'Revised vs YTD acct'!$A$5:$M$500,8,FALSE))</f>
        <v>4224</v>
      </c>
      <c r="H9" t="str">
        <f>IF($Q9="","",VLOOKUP($Q9,'Revised vs YTD acct'!$A$5:$M$500,9,FALSE))</f>
        <v>INMATE BOARDING</v>
      </c>
      <c r="I9" s="10">
        <f>IF($Q9="","",VLOOKUP($Q9,'Revised vs YTD acct'!$A$5:$M$500,10,FALSE))</f>
        <v>950000</v>
      </c>
      <c r="J9" s="10">
        <f>IF($Q9="","",VLOOKUP($Q9,'Revised vs YTD acct'!$A$5:$M$500,11,FALSE))</f>
        <v>603764.66</v>
      </c>
      <c r="K9" s="10">
        <f t="shared" si="0"/>
        <v>346235.33999999997</v>
      </c>
      <c r="L9" s="6">
        <f t="shared" si="1"/>
        <v>0.63549999999999995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 t="str">
        <f>IF($Q10="","",VLOOKUP($Q10,'Revised vs YTD acct'!$A$5:$M$500,3,FALSE))</f>
        <v>GENERAL FUND</v>
      </c>
      <c r="C10" t="str">
        <f>IF($Q10="","",VLOOKUP($Q10,'Revised vs YTD acct'!$A$5:$M$500,4,FALSE))</f>
        <v>3020</v>
      </c>
      <c r="D10" t="str">
        <f>IF($Q10="","",VLOOKUP($Q10,'Revised vs YTD acct'!$A$5:$M$500,5,FALSE))</f>
        <v>COMMUNICATION SYSTEM</v>
      </c>
      <c r="E10" t="str">
        <f>IF($Q10="","",VLOOKUP($Q10,'Revised vs YTD acct'!$A$5:$M$500,6,FALSE))</f>
        <v>2000</v>
      </c>
      <c r="F10" t="str">
        <f>IF($Q10="","",VLOOKUP($Q10,'Revised vs YTD acct'!$A$5:$M$500,7,FALSE))</f>
        <v>EQUIPMENT</v>
      </c>
      <c r="G10" t="str">
        <f>IF($Q10="","",VLOOKUP($Q10,'Revised vs YTD acct'!$A$5:$M$500,8,FALSE))</f>
        <v>2510</v>
      </c>
      <c r="H10" t="str">
        <f>IF($Q10="","",VLOOKUP($Q10,'Revised vs YTD acct'!$A$5:$M$500,9,FALSE))</f>
        <v>SICG EQUIPMENT</v>
      </c>
      <c r="I10" s="10">
        <f>IF($Q10="","",VLOOKUP($Q10,'Revised vs YTD acct'!$A$5:$M$500,10,FALSE))</f>
        <v>2223982.11</v>
      </c>
      <c r="J10" s="10">
        <f>IF($Q10="","",VLOOKUP($Q10,'Revised vs YTD acct'!$A$5:$M$500,11,FALSE))</f>
        <v>1921423.9100000001</v>
      </c>
      <c r="K10" s="10">
        <f t="shared" si="0"/>
        <v>302558.19999999972</v>
      </c>
      <c r="L10" s="6">
        <f t="shared" si="1"/>
        <v>0.86399999999999999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 t="str">
        <f>IF($Q11="","",VLOOKUP($Q11,'Revised vs YTD acct'!$A$5:$M$500,3,FALSE))</f>
        <v>GENERAL FUND</v>
      </c>
      <c r="C11" t="str">
        <f>IF($Q11="","",VLOOKUP($Q11,'Revised vs YTD acct'!$A$5:$M$500,4,FALSE))</f>
        <v>1990</v>
      </c>
      <c r="D11" t="str">
        <f>IF($Q11="","",VLOOKUP($Q11,'Revised vs YTD acct'!$A$5:$M$500,5,FALSE))</f>
        <v>CONTINGENT ACCOUNT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4298</v>
      </c>
      <c r="H11" t="str">
        <f>IF($Q11="","",VLOOKUP($Q11,'Revised vs YTD acct'!$A$5:$M$500,9,FALSE))</f>
        <v>CONTINGENT ACCOUNT</v>
      </c>
      <c r="I11" s="10">
        <f>IF($Q11="","",VLOOKUP($Q11,'Revised vs YTD acct'!$A$5:$M$500,10,FALSE))</f>
        <v>296079</v>
      </c>
      <c r="J11" s="10">
        <f>IF($Q11="","",VLOOKUP($Q11,'Revised vs YTD acct'!$A$5:$M$500,11,FALSE))</f>
        <v>0</v>
      </c>
      <c r="K11" s="10">
        <f t="shared" si="0"/>
        <v>296079</v>
      </c>
      <c r="L11" s="6">
        <f t="shared" si="1"/>
        <v>0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 t="str">
        <f>IF($Q12="","",VLOOKUP($Q12,'Revised vs YTD acct'!$A$5:$M$500,3,FALSE))</f>
        <v>GENERAL FUND</v>
      </c>
      <c r="C12" t="str">
        <f>IF($Q12="","",VLOOKUP($Q12,'Revised vs YTD acct'!$A$5:$M$500,4,FALSE))</f>
        <v>5630</v>
      </c>
      <c r="D12" t="str">
        <f>IF($Q12="","",VLOOKUP($Q12,'Revised vs YTD acct'!$A$5:$M$500,5,FALSE))</f>
        <v>TRANSPORTATION</v>
      </c>
      <c r="E12" t="str">
        <f>IF($Q12="","",VLOOKUP($Q12,'Revised vs YTD acct'!$A$5:$M$500,6,FALSE))</f>
        <v>4000</v>
      </c>
      <c r="F12" t="str">
        <f>IF($Q12="","",VLOOKUP($Q12,'Revised vs YTD acct'!$A$5:$M$500,7,FALSE))</f>
        <v>CONTRACTUAL EXPENSES</v>
      </c>
      <c r="G12" t="str">
        <f>IF($Q12="","",VLOOKUP($Q12,'Revised vs YTD acct'!$A$5:$M$500,8,FALSE))</f>
        <v>4245</v>
      </c>
      <c r="H12" t="str">
        <f>IF($Q12="","",VLOOKUP($Q12,'Revised vs YTD acct'!$A$5:$M$500,9,FALSE))</f>
        <v>BUILDING IMPROVEMENTS</v>
      </c>
      <c r="I12" s="10">
        <f>IF($Q12="","",VLOOKUP($Q12,'Revised vs YTD acct'!$A$5:$M$500,10,FALSE))</f>
        <v>241006</v>
      </c>
      <c r="J12" s="10">
        <f>IF($Q12="","",VLOOKUP($Q12,'Revised vs YTD acct'!$A$5:$M$500,11,FALSE))</f>
        <v>20708.5</v>
      </c>
      <c r="K12" s="10">
        <f t="shared" si="0"/>
        <v>220297.5</v>
      </c>
      <c r="L12" s="6">
        <f t="shared" si="1"/>
        <v>8.5900000000000004E-2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 t="str">
        <f>IF($Q13="","",VLOOKUP($Q13,'Revised vs YTD acct'!$A$5:$M$500,3,FALSE))</f>
        <v>GENERAL FUND</v>
      </c>
      <c r="C13" t="str">
        <f>IF($Q13="","",VLOOKUP($Q13,'Revised vs YTD acct'!$A$5:$M$500,4,FALSE))</f>
        <v>8020</v>
      </c>
      <c r="D13" t="str">
        <f>IF($Q13="","",VLOOKUP($Q13,'Revised vs YTD acct'!$A$5:$M$500,5,FALSE))</f>
        <v>PLANNING AND DEVELOPMENT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4235</v>
      </c>
      <c r="H13" t="str">
        <f>IF($Q13="","",VLOOKUP($Q13,'Revised vs YTD acct'!$A$5:$M$500,9,FALSE))</f>
        <v>MICRO-ENTERPRISE PROGRAM</v>
      </c>
      <c r="I13" s="10">
        <f>IF($Q13="","",VLOOKUP($Q13,'Revised vs YTD acct'!$A$5:$M$500,10,FALSE))</f>
        <v>200000</v>
      </c>
      <c r="J13" s="10">
        <f>IF($Q13="","",VLOOKUP($Q13,'Revised vs YTD acct'!$A$5:$M$500,11,FALSE))</f>
        <v>0</v>
      </c>
      <c r="K13" s="10">
        <f t="shared" si="0"/>
        <v>200000</v>
      </c>
      <c r="L13" s="6">
        <f t="shared" si="1"/>
        <v>0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 t="str">
        <f>IF($Q14="","",VLOOKUP($Q14,'Revised vs YTD acct'!$A$5:$M$500,3,FALSE))</f>
        <v>GENERAL FUND</v>
      </c>
      <c r="C14" t="str">
        <f>IF($Q14="","",VLOOKUP($Q14,'Revised vs YTD acct'!$A$5:$M$500,4,FALSE))</f>
        <v>6140</v>
      </c>
      <c r="D14" t="str">
        <f>IF($Q14="","",VLOOKUP($Q14,'Revised vs YTD acct'!$A$5:$M$500,5,FALSE))</f>
        <v>SAFETY NET PROGRAM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4646</v>
      </c>
      <c r="H14" t="str">
        <f>IF($Q14="","",VLOOKUP($Q14,'Revised vs YTD acct'!$A$5:$M$500,9,FALSE))</f>
        <v>SAFETY NET PROGRAM</v>
      </c>
      <c r="I14" s="10">
        <f>IF($Q14="","",VLOOKUP($Q14,'Revised vs YTD acct'!$A$5:$M$500,10,FALSE))</f>
        <v>750000</v>
      </c>
      <c r="J14" s="10">
        <f>IF($Q14="","",VLOOKUP($Q14,'Revised vs YTD acct'!$A$5:$M$500,11,FALSE))</f>
        <v>581508.28</v>
      </c>
      <c r="K14" s="10">
        <f t="shared" si="0"/>
        <v>168491.71999999997</v>
      </c>
      <c r="L14" s="6">
        <f t="shared" si="1"/>
        <v>0.77529999999999999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 t="str">
        <f>IF($Q15="","",VLOOKUP($Q15,'Revised vs YTD acct'!$A$5:$M$500,3,FALSE))</f>
        <v>GENERAL FUND</v>
      </c>
      <c r="C15" t="str">
        <f>IF($Q15="","",VLOOKUP($Q15,'Revised vs YTD acct'!$A$5:$M$500,4,FALSE))</f>
        <v>6055</v>
      </c>
      <c r="D15" t="str">
        <f>IF($Q15="","",VLOOKUP($Q15,'Revised vs YTD acct'!$A$5:$M$500,5,FALSE))</f>
        <v>DAY CARE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4615</v>
      </c>
      <c r="H15" t="str">
        <f>IF($Q15="","",VLOOKUP($Q15,'Revised vs YTD acct'!$A$5:$M$500,9,FALSE))</f>
        <v>DAY CARE</v>
      </c>
      <c r="I15" s="10">
        <f>IF($Q15="","",VLOOKUP($Q15,'Revised vs YTD acct'!$A$5:$M$500,10,FALSE))</f>
        <v>400000</v>
      </c>
      <c r="J15" s="10">
        <f>IF($Q15="","",VLOOKUP($Q15,'Revised vs YTD acct'!$A$5:$M$500,11,FALSE))</f>
        <v>254501.64</v>
      </c>
      <c r="K15" s="10">
        <f t="shared" si="0"/>
        <v>145498.35999999999</v>
      </c>
      <c r="L15" s="6">
        <f t="shared" si="1"/>
        <v>0.63629999999999998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 t="str">
        <f>IF($Q16="","",VLOOKUP($Q16,'Revised vs YTD acct'!$A$5:$M$500,3,FALSE))</f>
        <v>GENERAL FUND</v>
      </c>
      <c r="C16" t="str">
        <f>IF($Q16="","",VLOOKUP($Q16,'Revised vs YTD acct'!$A$5:$M$500,4,FALSE))</f>
        <v>6129</v>
      </c>
      <c r="D16" t="str">
        <f>IF($Q16="","",VLOOKUP($Q16,'Revised vs YTD acct'!$A$5:$M$500,5,FALSE))</f>
        <v>STATE TRAINING SCHOOL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4644</v>
      </c>
      <c r="H16" t="str">
        <f>IF($Q16="","",VLOOKUP($Q16,'Revised vs YTD acct'!$A$5:$M$500,9,FALSE))</f>
        <v>STATE TRAINING SCHOOL</v>
      </c>
      <c r="I16" s="10">
        <f>IF($Q16="","",VLOOKUP($Q16,'Revised vs YTD acct'!$A$5:$M$500,10,FALSE))</f>
        <v>200000</v>
      </c>
      <c r="J16" s="10">
        <f>IF($Q16="","",VLOOKUP($Q16,'Revised vs YTD acct'!$A$5:$M$500,11,FALSE))</f>
        <v>54970.94</v>
      </c>
      <c r="K16" s="10">
        <f t="shared" si="0"/>
        <v>145029.06</v>
      </c>
      <c r="L16" s="6">
        <f t="shared" si="1"/>
        <v>0.27489999999999998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 t="str">
        <f>IF($Q17="","",VLOOKUP($Q17,'Revised vs YTD acct'!$A$5:$M$500,3,FALSE))</f>
        <v>GENERAL FUND</v>
      </c>
      <c r="C17" t="str">
        <f>IF($Q17="","",VLOOKUP($Q17,'Revised vs YTD acct'!$A$5:$M$500,4,FALSE))</f>
        <v>5630</v>
      </c>
      <c r="D17" t="str">
        <f>IF($Q17="","",VLOOKUP($Q17,'Revised vs YTD acct'!$A$5:$M$500,5,FALSE))</f>
        <v>TRANSPORTATION</v>
      </c>
      <c r="E17" t="str">
        <f>IF($Q17="","",VLOOKUP($Q17,'Revised vs YTD acct'!$A$5:$M$500,6,FALSE))</f>
        <v>2000</v>
      </c>
      <c r="F17" t="str">
        <f>IF($Q17="","",VLOOKUP($Q17,'Revised vs YTD acct'!$A$5:$M$500,7,FALSE))</f>
        <v>EQUIPMENT</v>
      </c>
      <c r="G17" t="str">
        <f>IF($Q17="","",VLOOKUP($Q17,'Revised vs YTD acct'!$A$5:$M$500,8,FALSE))</f>
        <v>2451</v>
      </c>
      <c r="H17" t="str">
        <f>IF($Q17="","",VLOOKUP($Q17,'Revised vs YTD acct'!$A$5:$M$500,9,FALSE))</f>
        <v>BUS EQUIPMENT</v>
      </c>
      <c r="I17" s="10">
        <f>IF($Q17="","",VLOOKUP($Q17,'Revised vs YTD acct'!$A$5:$M$500,10,FALSE))</f>
        <v>165928</v>
      </c>
      <c r="J17" s="10">
        <f>IF($Q17="","",VLOOKUP($Q17,'Revised vs YTD acct'!$A$5:$M$500,11,FALSE))</f>
        <v>45535</v>
      </c>
      <c r="K17" s="10">
        <f t="shared" si="0"/>
        <v>120393</v>
      </c>
      <c r="L17" s="6">
        <f t="shared" si="1"/>
        <v>0.27439999999999998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 t="str">
        <f>IF($Q18="","",VLOOKUP($Q18,'Revised vs YTD acct'!$A$5:$M$500,3,FALSE))</f>
        <v>GENERAL FUND</v>
      </c>
      <c r="C18" t="str">
        <f>IF($Q18="","",VLOOKUP($Q18,'Revised vs YTD acct'!$A$5:$M$500,4,FALSE))</f>
        <v>9030</v>
      </c>
      <c r="D18" t="str">
        <f>IF($Q18="","",VLOOKUP($Q18,'Revised vs YTD acct'!$A$5:$M$500,5,FALSE))</f>
        <v>SOCIAL SECURITY</v>
      </c>
      <c r="E18" t="str">
        <f>IF($Q18="","",VLOOKUP($Q18,'Revised vs YTD acct'!$A$5:$M$500,6,FALSE))</f>
        <v>8000</v>
      </c>
      <c r="F18" t="str">
        <f>IF($Q18="","",VLOOKUP($Q18,'Revised vs YTD acct'!$A$5:$M$500,7,FALSE))</f>
        <v>EMPLOYEE BENEFITS</v>
      </c>
      <c r="G18" t="str">
        <f>IF($Q18="","",VLOOKUP($Q18,'Revised vs YTD acct'!$A$5:$M$500,8,FALSE))</f>
        <v>8002</v>
      </c>
      <c r="H18" t="str">
        <f>IF($Q18="","",VLOOKUP($Q18,'Revised vs YTD acct'!$A$5:$M$500,9,FALSE))</f>
        <v>SOCIAL SECURITY</v>
      </c>
      <c r="I18" s="10">
        <f>IF($Q18="","",VLOOKUP($Q18,'Revised vs YTD acct'!$A$5:$M$500,10,FALSE))</f>
        <v>1252400</v>
      </c>
      <c r="J18" s="10">
        <f>IF($Q18="","",VLOOKUP($Q18,'Revised vs YTD acct'!$A$5:$M$500,11,FALSE))</f>
        <v>1135667.5900000001</v>
      </c>
      <c r="K18" s="10">
        <f t="shared" si="0"/>
        <v>116732.40999999992</v>
      </c>
      <c r="L18" s="6">
        <f t="shared" si="1"/>
        <v>0.90680000000000005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 t="str">
        <f>IF($Q19="","",VLOOKUP($Q19,'Revised vs YTD acct'!$A$5:$M$500,3,FALSE))</f>
        <v>GENERAL FUND</v>
      </c>
      <c r="C19" t="str">
        <f>IF($Q19="","",VLOOKUP($Q19,'Revised vs YTD acct'!$A$5:$M$500,4,FALSE))</f>
        <v>2960</v>
      </c>
      <c r="D19" t="str">
        <f>IF($Q19="","",VLOOKUP($Q19,'Revised vs YTD acct'!$A$5:$M$500,5,FALSE))</f>
        <v>EDUCATION OF PHYS HAND CHILD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4212</v>
      </c>
      <c r="H19" t="str">
        <f>IF($Q19="","",VLOOKUP($Q19,'Revised vs YTD acct'!$A$5:$M$500,9,FALSE))</f>
        <v>SERVICES AGE 3-5</v>
      </c>
      <c r="I19" s="10">
        <f>IF($Q19="","",VLOOKUP($Q19,'Revised vs YTD acct'!$A$5:$M$500,10,FALSE))</f>
        <v>1200000</v>
      </c>
      <c r="J19" s="10">
        <f>IF($Q19="","",VLOOKUP($Q19,'Revised vs YTD acct'!$A$5:$M$500,11,FALSE))</f>
        <v>1093586.77</v>
      </c>
      <c r="K19" s="10">
        <f t="shared" si="0"/>
        <v>106413.22999999998</v>
      </c>
      <c r="L19" s="6">
        <f t="shared" si="1"/>
        <v>0.9113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 t="str">
        <f>IF($Q20="","",VLOOKUP($Q20,'Revised vs YTD acct'!$A$5:$M$500,3,FALSE))</f>
        <v>GENERAL FUND</v>
      </c>
      <c r="C20" t="str">
        <f>IF($Q20="","",VLOOKUP($Q20,'Revised vs YTD acct'!$A$5:$M$500,4,FALSE))</f>
        <v>9060</v>
      </c>
      <c r="D20" t="str">
        <f>IF($Q20="","",VLOOKUP($Q20,'Revised vs YTD acct'!$A$5:$M$500,5,FALSE))</f>
        <v>MEDICAL INSURANCE</v>
      </c>
      <c r="E20" t="str">
        <f>IF($Q20="","",VLOOKUP($Q20,'Revised vs YTD acct'!$A$5:$M$500,6,FALSE))</f>
        <v>8000</v>
      </c>
      <c r="F20" t="str">
        <f>IF($Q20="","",VLOOKUP($Q20,'Revised vs YTD acct'!$A$5:$M$500,7,FALSE))</f>
        <v>EMPLOYEE BENEFITS</v>
      </c>
      <c r="G20" t="str">
        <f>IF($Q20="","",VLOOKUP($Q20,'Revised vs YTD acct'!$A$5:$M$500,8,FALSE))</f>
        <v>8004</v>
      </c>
      <c r="H20" t="str">
        <f>IF($Q20="","",VLOOKUP($Q20,'Revised vs YTD acct'!$A$5:$M$500,9,FALSE))</f>
        <v>HEALTH INSURANCE</v>
      </c>
      <c r="I20" s="10">
        <f>IF($Q20="","",VLOOKUP($Q20,'Revised vs YTD acct'!$A$5:$M$500,10,FALSE))</f>
        <v>6800000</v>
      </c>
      <c r="J20" s="10">
        <f>IF($Q20="","",VLOOKUP($Q20,'Revised vs YTD acct'!$A$5:$M$500,11,FALSE))</f>
        <v>6702003.4299999997</v>
      </c>
      <c r="K20" s="10">
        <f t="shared" si="0"/>
        <v>97996.570000000298</v>
      </c>
      <c r="L20" s="6">
        <f t="shared" si="1"/>
        <v>0.98560000000000003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 t="str">
        <f>IF($Q21="","",VLOOKUP($Q21,'Revised vs YTD acct'!$A$5:$M$500,3,FALSE))</f>
        <v>GENERAL FUND</v>
      </c>
      <c r="C21" t="str">
        <f>IF($Q21="","",VLOOKUP($Q21,'Revised vs YTD acct'!$A$5:$M$500,4,FALSE))</f>
        <v>8020</v>
      </c>
      <c r="D21" t="str">
        <f>IF($Q21="","",VLOOKUP($Q21,'Revised vs YTD acct'!$A$5:$M$500,5,FALSE))</f>
        <v>PLANNING AND DEVELOPMENT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4233</v>
      </c>
      <c r="H21" t="str">
        <f>IF($Q21="","",VLOOKUP($Q21,'Revised vs YTD acct'!$A$5:$M$500,9,FALSE))</f>
        <v>MULTI-USE TRAIL</v>
      </c>
      <c r="I21" s="10">
        <f>IF($Q21="","",VLOOKUP($Q21,'Revised vs YTD acct'!$A$5:$M$500,10,FALSE))</f>
        <v>98200</v>
      </c>
      <c r="J21" s="10">
        <f>IF($Q21="","",VLOOKUP($Q21,'Revised vs YTD acct'!$A$5:$M$500,11,FALSE))</f>
        <v>15745.63</v>
      </c>
      <c r="K21" s="10">
        <f t="shared" si="0"/>
        <v>82454.37</v>
      </c>
      <c r="L21" s="6">
        <f t="shared" si="1"/>
        <v>0.1603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 t="str">
        <f>IF($Q22="","",VLOOKUP($Q22,'Revised vs YTD acct'!$A$5:$M$500,3,FALSE))</f>
        <v>GENERAL FUND</v>
      </c>
      <c r="C22" t="str">
        <f>IF($Q22="","",VLOOKUP($Q22,'Revised vs YTD acct'!$A$5:$M$500,4,FALSE))</f>
        <v>3640</v>
      </c>
      <c r="D22" t="str">
        <f>IF($Q22="","",VLOOKUP($Q22,'Revised vs YTD acct'!$A$5:$M$500,5,FALSE))</f>
        <v>EMERGENCY SERVICES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4243</v>
      </c>
      <c r="H22" t="str">
        <f>IF($Q22="","",VLOOKUP($Q22,'Revised vs YTD acct'!$A$5:$M$500,9,FALSE))</f>
        <v>CDBG-DR PUBLIC EDUCATION</v>
      </c>
      <c r="I22" s="10">
        <f>IF($Q22="","",VLOOKUP($Q22,'Revised vs YTD acct'!$A$5:$M$500,10,FALSE))</f>
        <v>85000</v>
      </c>
      <c r="J22" s="10">
        <f>IF($Q22="","",VLOOKUP($Q22,'Revised vs YTD acct'!$A$5:$M$500,11,FALSE))</f>
        <v>9936.9</v>
      </c>
      <c r="K22" s="10">
        <f t="shared" si="0"/>
        <v>75063.100000000006</v>
      </c>
      <c r="L22" s="6">
        <f t="shared" si="1"/>
        <v>0.1169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 t="str">
        <f>IF($Q23="","",VLOOKUP($Q23,'Revised vs YTD acct'!$A$5:$M$500,3,FALSE))</f>
        <v>GENERAL FUND</v>
      </c>
      <c r="C23" t="str">
        <f>IF($Q23="","",VLOOKUP($Q23,'Revised vs YTD acct'!$A$5:$M$500,4,FALSE))</f>
        <v>5630</v>
      </c>
      <c r="D23" t="str">
        <f>IF($Q23="","",VLOOKUP($Q23,'Revised vs YTD acct'!$A$5:$M$500,5,FALSE))</f>
        <v>TRANSPORTATION</v>
      </c>
      <c r="E23" t="str">
        <f>IF($Q23="","",VLOOKUP($Q23,'Revised vs YTD acct'!$A$5:$M$500,6,FALSE))</f>
        <v>4000</v>
      </c>
      <c r="F23" t="str">
        <f>IF($Q23="","",VLOOKUP($Q23,'Revised vs YTD acct'!$A$5:$M$500,7,FALSE))</f>
        <v>CONTRACTUAL EXPENSES</v>
      </c>
      <c r="G23" t="str">
        <f>IF($Q23="","",VLOOKUP($Q23,'Revised vs YTD acct'!$A$5:$M$500,8,FALSE))</f>
        <v>4308</v>
      </c>
      <c r="H23" t="str">
        <f>IF($Q23="","",VLOOKUP($Q23,'Revised vs YTD acct'!$A$5:$M$500,9,FALSE))</f>
        <v>SENIOR COUNCIL CONTRACT</v>
      </c>
      <c r="I23" s="10">
        <f>IF($Q23="","",VLOOKUP($Q23,'Revised vs YTD acct'!$A$5:$M$500,10,FALSE))</f>
        <v>565843</v>
      </c>
      <c r="J23" s="10">
        <f>IF($Q23="","",VLOOKUP($Q23,'Revised vs YTD acct'!$A$5:$M$500,11,FALSE))</f>
        <v>497483.84</v>
      </c>
      <c r="K23" s="10">
        <f t="shared" si="0"/>
        <v>68359.159999999974</v>
      </c>
      <c r="L23" s="6">
        <f t="shared" si="1"/>
        <v>0.87919999999999998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 t="str">
        <f>IF($Q24="","",VLOOKUP($Q24,'Revised vs YTD acct'!$A$5:$M$500,3,FALSE))</f>
        <v>GENERAL FUND</v>
      </c>
      <c r="C24" t="str">
        <f>IF($Q24="","",VLOOKUP($Q24,'Revised vs YTD acct'!$A$5:$M$500,4,FALSE))</f>
        <v>3020</v>
      </c>
      <c r="D24" t="str">
        <f>IF($Q24="","",VLOOKUP($Q24,'Revised vs YTD acct'!$A$5:$M$500,5,FALSE))</f>
        <v>COMMUNICATION SYSTEM</v>
      </c>
      <c r="E24" t="str">
        <f>IF($Q24="","",VLOOKUP($Q24,'Revised vs YTD acct'!$A$5:$M$500,6,FALSE))</f>
        <v>2000</v>
      </c>
      <c r="F24" t="str">
        <f>IF($Q24="","",VLOOKUP($Q24,'Revised vs YTD acct'!$A$5:$M$500,7,FALSE))</f>
        <v>EQUIPMENT</v>
      </c>
      <c r="G24" t="str">
        <f>IF($Q24="","",VLOOKUP($Q24,'Revised vs YTD acct'!$A$5:$M$500,8,FALSE))</f>
        <v>2511</v>
      </c>
      <c r="H24" t="str">
        <f>IF($Q24="","",VLOOKUP($Q24,'Revised vs YTD acct'!$A$5:$M$500,9,FALSE))</f>
        <v>P.S.A.P. EQUIPMENT</v>
      </c>
      <c r="I24" s="10">
        <f>IF($Q24="","",VLOOKUP($Q24,'Revised vs YTD acct'!$A$5:$M$500,10,FALSE))</f>
        <v>113600</v>
      </c>
      <c r="J24" s="10">
        <f>IF($Q24="","",VLOOKUP($Q24,'Revised vs YTD acct'!$A$5:$M$500,11,FALSE))</f>
        <v>46167.32</v>
      </c>
      <c r="K24" s="10">
        <f t="shared" si="0"/>
        <v>67432.679999999993</v>
      </c>
      <c r="L24" s="6">
        <f t="shared" si="1"/>
        <v>0.40639999999999998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 t="str">
        <f>IF($Q25="","",VLOOKUP($Q25,'Revised vs YTD acct'!$A$5:$M$500,3,FALSE))</f>
        <v>GENERAL FUND</v>
      </c>
      <c r="C25" t="str">
        <f>IF($Q25="","",VLOOKUP($Q25,'Revised vs YTD acct'!$A$5:$M$500,4,FALSE))</f>
        <v>2960</v>
      </c>
      <c r="D25" t="str">
        <f>IF($Q25="","",VLOOKUP($Q25,'Revised vs YTD acct'!$A$5:$M$500,5,FALSE))</f>
        <v>EDUCATION OF PHYS HAND CHILD</v>
      </c>
      <c r="E25" t="str">
        <f>IF($Q25="","",VLOOKUP($Q25,'Revised vs YTD acct'!$A$5:$M$500,6,FALSE))</f>
        <v>4000</v>
      </c>
      <c r="F25" t="str">
        <f>IF($Q25="","",VLOOKUP($Q25,'Revised vs YTD acct'!$A$5:$M$500,7,FALSE))</f>
        <v>CONTRACTUAL EXPENSES</v>
      </c>
      <c r="G25" t="str">
        <f>IF($Q25="","",VLOOKUP($Q25,'Revised vs YTD acct'!$A$5:$M$500,8,FALSE))</f>
        <v>4238</v>
      </c>
      <c r="H25" t="str">
        <f>IF($Q25="","",VLOOKUP($Q25,'Revised vs YTD acct'!$A$5:$M$500,9,FALSE))</f>
        <v>TRANSPORTATION 3-5</v>
      </c>
      <c r="I25" s="10">
        <f>IF($Q25="","",VLOOKUP($Q25,'Revised vs YTD acct'!$A$5:$M$500,10,FALSE))</f>
        <v>280000</v>
      </c>
      <c r="J25" s="10">
        <f>IF($Q25="","",VLOOKUP($Q25,'Revised vs YTD acct'!$A$5:$M$500,11,FALSE))</f>
        <v>220947.8</v>
      </c>
      <c r="K25" s="10">
        <f t="shared" si="0"/>
        <v>59052.200000000012</v>
      </c>
      <c r="L25" s="6">
        <f t="shared" si="1"/>
        <v>0.78910000000000002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 t="str">
        <f>IF($Q26="","",VLOOKUP($Q26,'Revised vs YTD acct'!$A$5:$M$500,3,FALSE))</f>
        <v>GENERAL FUND</v>
      </c>
      <c r="C26" t="str">
        <f>IF($Q26="","",VLOOKUP($Q26,'Revised vs YTD acct'!$A$5:$M$500,4,FALSE))</f>
        <v>1620</v>
      </c>
      <c r="D26" t="str">
        <f>IF($Q26="","",VLOOKUP($Q26,'Revised vs YTD acct'!$A$5:$M$500,5,FALSE))</f>
        <v>BUILDINGS &amp; GROUNDS</v>
      </c>
      <c r="E26" t="str">
        <f>IF($Q26="","",VLOOKUP($Q26,'Revised vs YTD acct'!$A$5:$M$500,6,FALSE))</f>
        <v>4000</v>
      </c>
      <c r="F26" t="str">
        <f>IF($Q26="","",VLOOKUP($Q26,'Revised vs YTD acct'!$A$5:$M$500,7,FALSE))</f>
        <v>CONTRACTUAL EXPENSES</v>
      </c>
      <c r="G26" t="str">
        <f>IF($Q26="","",VLOOKUP($Q26,'Revised vs YTD acct'!$A$5:$M$500,8,FALSE))</f>
        <v>4799</v>
      </c>
      <c r="H26" t="str">
        <f>IF($Q26="","",VLOOKUP($Q26,'Revised vs YTD acct'!$A$5:$M$500,9,FALSE))</f>
        <v>RECONSTRUCT/REEQUIP COSTS</v>
      </c>
      <c r="I26" s="10">
        <f>IF($Q26="","",VLOOKUP($Q26,'Revised vs YTD acct'!$A$5:$M$500,10,FALSE))</f>
        <v>282000</v>
      </c>
      <c r="J26" s="10">
        <f>IF($Q26="","",VLOOKUP($Q26,'Revised vs YTD acct'!$A$5:$M$500,11,FALSE))</f>
        <v>231658.97</v>
      </c>
      <c r="K26" s="10">
        <f t="shared" si="0"/>
        <v>50341.03</v>
      </c>
      <c r="L26" s="6">
        <f t="shared" si="1"/>
        <v>0.82150000000000001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 t="str">
        <f>IF($Q27="","",VLOOKUP($Q27,'Revised vs YTD acct'!$A$5:$M$500,3,FALSE))</f>
        <v>GENERAL FUND</v>
      </c>
      <c r="C27" t="str">
        <f>IF($Q27="","",VLOOKUP($Q27,'Revised vs YTD acct'!$A$5:$M$500,4,FALSE))</f>
        <v>6119</v>
      </c>
      <c r="D27" t="str">
        <f>IF($Q27="","",VLOOKUP($Q27,'Revised vs YTD acct'!$A$5:$M$500,5,FALSE))</f>
        <v>FOSTER CARE - RM &amp; BOARD</v>
      </c>
      <c r="E27" t="str">
        <f>IF($Q27="","",VLOOKUP($Q27,'Revised vs YTD acct'!$A$5:$M$500,6,FALSE))</f>
        <v>4000</v>
      </c>
      <c r="F27" t="str">
        <f>IF($Q27="","",VLOOKUP($Q27,'Revised vs YTD acct'!$A$5:$M$500,7,FALSE))</f>
        <v>CONTRACTUAL EXPENSES</v>
      </c>
      <c r="G27" t="str">
        <f>IF($Q27="","",VLOOKUP($Q27,'Revised vs YTD acct'!$A$5:$M$500,8,FALSE))</f>
        <v>4529</v>
      </c>
      <c r="H27" t="str">
        <f>IF($Q27="","",VLOOKUP($Q27,'Revised vs YTD acct'!$A$5:$M$500,9,FALSE))</f>
        <v>CSE INSTITUION PLACEMT</v>
      </c>
      <c r="I27" s="10">
        <f>IF($Q27="","",VLOOKUP($Q27,'Revised vs YTD acct'!$A$5:$M$500,10,FALSE))</f>
        <v>50000</v>
      </c>
      <c r="J27" s="10">
        <f>IF($Q27="","",VLOOKUP($Q27,'Revised vs YTD acct'!$A$5:$M$500,11,FALSE))</f>
        <v>0</v>
      </c>
      <c r="K27" s="10">
        <f t="shared" si="0"/>
        <v>50000</v>
      </c>
      <c r="L27" s="6">
        <f t="shared" si="1"/>
        <v>0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 t="str">
        <f>IF($Q28="","",VLOOKUP($Q28,'Revised vs YTD acct'!$A$5:$M$500,3,FALSE))</f>
        <v>GENERAL FUND</v>
      </c>
      <c r="C28" t="str">
        <f>IF($Q28="","",VLOOKUP($Q28,'Revised vs YTD acct'!$A$5:$M$500,4,FALSE))</f>
        <v>3110</v>
      </c>
      <c r="D28" t="str">
        <f>IF($Q28="","",VLOOKUP($Q28,'Revised vs YTD acct'!$A$5:$M$500,5,FALSE))</f>
        <v>SHERIFF</v>
      </c>
      <c r="E28" t="str">
        <f>IF($Q28="","",VLOOKUP($Q28,'Revised vs YTD acct'!$A$5:$M$500,6,FALSE))</f>
        <v>2000</v>
      </c>
      <c r="F28" t="str">
        <f>IF($Q28="","",VLOOKUP($Q28,'Revised vs YTD acct'!$A$5:$M$500,7,FALSE))</f>
        <v>EQUIPMENT</v>
      </c>
      <c r="G28" t="str">
        <f>IF($Q28="","",VLOOKUP($Q28,'Revised vs YTD acct'!$A$5:$M$500,8,FALSE))</f>
        <v>2325</v>
      </c>
      <c r="H28" t="str">
        <f>IF($Q28="","",VLOOKUP($Q28,'Revised vs YTD acct'!$A$5:$M$500,9,FALSE))</f>
        <v>LETPP EQUIPMENT</v>
      </c>
      <c r="I28" s="10">
        <f>IF($Q28="","",VLOOKUP($Q28,'Revised vs YTD acct'!$A$5:$M$500,10,FALSE))</f>
        <v>62629</v>
      </c>
      <c r="J28" s="10">
        <f>IF($Q28="","",VLOOKUP($Q28,'Revised vs YTD acct'!$A$5:$M$500,11,FALSE))</f>
        <v>14307.75</v>
      </c>
      <c r="K28" s="10">
        <f t="shared" si="0"/>
        <v>48321.25</v>
      </c>
      <c r="L28" s="6">
        <f t="shared" si="1"/>
        <v>0.22850000000000001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 t="str">
        <f>IF($Q29="","",VLOOKUP($Q29,'Revised vs YTD acct'!$A$5:$M$500,3,FALSE))</f>
        <v>GENERAL FUND</v>
      </c>
      <c r="C29" t="str">
        <f>IF($Q29="","",VLOOKUP($Q29,'Revised vs YTD acct'!$A$5:$M$500,4,FALSE))</f>
        <v>5630</v>
      </c>
      <c r="D29" t="str">
        <f>IF($Q29="","",VLOOKUP($Q29,'Revised vs YTD acct'!$A$5:$M$500,5,FALSE))</f>
        <v>TRANSPORTATION</v>
      </c>
      <c r="E29" t="str">
        <f>IF($Q29="","",VLOOKUP($Q29,'Revised vs YTD acct'!$A$5:$M$500,6,FALSE))</f>
        <v>2000</v>
      </c>
      <c r="F29" t="str">
        <f>IF($Q29="","",VLOOKUP($Q29,'Revised vs YTD acct'!$A$5:$M$500,7,FALSE))</f>
        <v>EQUIPMENT</v>
      </c>
      <c r="G29" t="str">
        <f>IF($Q29="","",VLOOKUP($Q29,'Revised vs YTD acct'!$A$5:$M$500,8,FALSE))</f>
        <v>2955</v>
      </c>
      <c r="H29" t="str">
        <f>IF($Q29="","",VLOOKUP($Q29,'Revised vs YTD acct'!$A$5:$M$500,9,FALSE))</f>
        <v>GARAGE EQUIPMENT</v>
      </c>
      <c r="I29" s="10">
        <f>IF($Q29="","",VLOOKUP($Q29,'Revised vs YTD acct'!$A$5:$M$500,10,FALSE))</f>
        <v>51817</v>
      </c>
      <c r="J29" s="10">
        <f>IF($Q29="","",VLOOKUP($Q29,'Revised vs YTD acct'!$A$5:$M$500,11,FALSE))</f>
        <v>4601</v>
      </c>
      <c r="K29" s="10">
        <f t="shared" si="0"/>
        <v>47216</v>
      </c>
      <c r="L29" s="6">
        <f t="shared" si="1"/>
        <v>8.8800000000000004E-2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 t="str">
        <f>IF($Q30="","",VLOOKUP($Q30,'Revised vs YTD acct'!$A$5:$M$500,3,FALSE))</f>
        <v>GENERAL FUND</v>
      </c>
      <c r="C30" t="str">
        <f>IF($Q30="","",VLOOKUP($Q30,'Revised vs YTD acct'!$A$5:$M$500,4,FALSE))</f>
        <v>9010</v>
      </c>
      <c r="D30" t="str">
        <f>IF($Q30="","",VLOOKUP($Q30,'Revised vs YTD acct'!$A$5:$M$500,5,FALSE))</f>
        <v>RETIREMENT</v>
      </c>
      <c r="E30" t="str">
        <f>IF($Q30="","",VLOOKUP($Q30,'Revised vs YTD acct'!$A$5:$M$500,6,FALSE))</f>
        <v>8000</v>
      </c>
      <c r="F30" t="str">
        <f>IF($Q30="","",VLOOKUP($Q30,'Revised vs YTD acct'!$A$5:$M$500,7,FALSE))</f>
        <v>EMPLOYEE BENEFITS</v>
      </c>
      <c r="G30" t="str">
        <f>IF($Q30="","",VLOOKUP($Q30,'Revised vs YTD acct'!$A$5:$M$500,8,FALSE))</f>
        <v>8001</v>
      </c>
      <c r="H30" t="str">
        <f>IF($Q30="","",VLOOKUP($Q30,'Revised vs YTD acct'!$A$5:$M$500,9,FALSE))</f>
        <v>RETIREMENT</v>
      </c>
      <c r="I30" s="10">
        <f>IF($Q30="","",VLOOKUP($Q30,'Revised vs YTD acct'!$A$5:$M$500,10,FALSE))</f>
        <v>2097950</v>
      </c>
      <c r="J30" s="10">
        <f>IF($Q30="","",VLOOKUP($Q30,'Revised vs YTD acct'!$A$5:$M$500,11,FALSE))</f>
        <v>2050931.83</v>
      </c>
      <c r="K30" s="10">
        <f t="shared" si="0"/>
        <v>47018.169999999925</v>
      </c>
      <c r="L30" s="6">
        <f t="shared" si="1"/>
        <v>0.97760000000000002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 t="str">
        <f>IF($Q31="","",VLOOKUP($Q31,'Revised vs YTD acct'!$A$5:$M$500,3,FALSE))</f>
        <v>GENERAL FUND</v>
      </c>
      <c r="C31" t="str">
        <f>IF($Q31="","",VLOOKUP($Q31,'Revised vs YTD acct'!$A$5:$M$500,4,FALSE))</f>
        <v>3640</v>
      </c>
      <c r="D31" t="str">
        <f>IF($Q31="","",VLOOKUP($Q31,'Revised vs YTD acct'!$A$5:$M$500,5,FALSE))</f>
        <v>EMERGENCY SERVICES</v>
      </c>
      <c r="E31" t="str">
        <f>IF($Q31="","",VLOOKUP($Q31,'Revised vs YTD acct'!$A$5:$M$500,6,FALSE))</f>
        <v>4000</v>
      </c>
      <c r="F31" t="str">
        <f>IF($Q31="","",VLOOKUP($Q31,'Revised vs YTD acct'!$A$5:$M$500,7,FALSE))</f>
        <v>CONTRACTUAL EXPENSES</v>
      </c>
      <c r="G31" t="str">
        <f>IF($Q31="","",VLOOKUP($Q31,'Revised vs YTD acct'!$A$5:$M$500,8,FALSE))</f>
        <v>4244</v>
      </c>
      <c r="H31" t="str">
        <f>IF($Q31="","",VLOOKUP($Q31,'Revised vs YTD acct'!$A$5:$M$500,9,FALSE))</f>
        <v>CDBG-DR FIRST RESPONDERS</v>
      </c>
      <c r="I31" s="10">
        <f>IF($Q31="","",VLOOKUP($Q31,'Revised vs YTD acct'!$A$5:$M$500,10,FALSE))</f>
        <v>60000</v>
      </c>
      <c r="J31" s="10">
        <f>IF($Q31="","",VLOOKUP($Q31,'Revised vs YTD acct'!$A$5:$M$500,11,FALSE))</f>
        <v>15301.5</v>
      </c>
      <c r="K31" s="10">
        <f t="shared" si="0"/>
        <v>44698.5</v>
      </c>
      <c r="L31" s="6">
        <f t="shared" si="1"/>
        <v>0.255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 t="str">
        <f>IF($Q32="","",VLOOKUP($Q32,'Revised vs YTD acct'!$A$5:$M$500,3,FALSE))</f>
        <v>GENERAL FUND</v>
      </c>
      <c r="C32" t="str">
        <f>IF($Q32="","",VLOOKUP($Q32,'Revised vs YTD acct'!$A$5:$M$500,4,FALSE))</f>
        <v>4059</v>
      </c>
      <c r="D32" t="str">
        <f>IF($Q32="","",VLOOKUP($Q32,'Revised vs YTD acct'!$A$5:$M$500,5,FALSE))</f>
        <v>EARLY INTERVENTION PROGRAM</v>
      </c>
      <c r="E32" t="str">
        <f>IF($Q32="","",VLOOKUP($Q32,'Revised vs YTD acct'!$A$5:$M$500,6,FALSE))</f>
        <v>4000</v>
      </c>
      <c r="F32" t="str">
        <f>IF($Q32="","",VLOOKUP($Q32,'Revised vs YTD acct'!$A$5:$M$500,7,FALSE))</f>
        <v>CONTRACTUAL EXPENSES</v>
      </c>
      <c r="G32" t="str">
        <f>IF($Q32="","",VLOOKUP($Q32,'Revised vs YTD acct'!$A$5:$M$500,8,FALSE))</f>
        <v>4237</v>
      </c>
      <c r="H32" t="str">
        <f>IF($Q32="","",VLOOKUP($Q32,'Revised vs YTD acct'!$A$5:$M$500,9,FALSE))</f>
        <v>TRANSPORTATION</v>
      </c>
      <c r="I32" s="10">
        <f>IF($Q32="","",VLOOKUP($Q32,'Revised vs YTD acct'!$A$5:$M$500,10,FALSE))</f>
        <v>50000</v>
      </c>
      <c r="J32" s="10">
        <f>IF($Q32="","",VLOOKUP($Q32,'Revised vs YTD acct'!$A$5:$M$500,11,FALSE))</f>
        <v>5810.34</v>
      </c>
      <c r="K32" s="10">
        <f t="shared" si="0"/>
        <v>44189.66</v>
      </c>
      <c r="L32" s="6">
        <f t="shared" si="1"/>
        <v>0.1162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 t="str">
        <f>IF($Q33="","",VLOOKUP($Q33,'Revised vs YTD acct'!$A$5:$M$500,3,FALSE))</f>
        <v>GENERAL FUND</v>
      </c>
      <c r="C33" t="str">
        <f>IF($Q33="","",VLOOKUP($Q33,'Revised vs YTD acct'!$A$5:$M$500,4,FALSE))</f>
        <v>1170</v>
      </c>
      <c r="D33" t="str">
        <f>IF($Q33="","",VLOOKUP($Q33,'Revised vs YTD acct'!$A$5:$M$500,5,FALSE))</f>
        <v>LEGAL DEFENSE OF INDIGENTS</v>
      </c>
      <c r="E33" t="str">
        <f>IF($Q33="","",VLOOKUP($Q33,'Revised vs YTD acct'!$A$5:$M$500,6,FALSE))</f>
        <v>4000</v>
      </c>
      <c r="F33" t="str">
        <f>IF($Q33="","",VLOOKUP($Q33,'Revised vs YTD acct'!$A$5:$M$500,7,FALSE))</f>
        <v>CONTRACTUAL EXPENSES</v>
      </c>
      <c r="G33" t="str">
        <f>IF($Q33="","",VLOOKUP($Q33,'Revised vs YTD acct'!$A$5:$M$500,8,FALSE))</f>
        <v>4222</v>
      </c>
      <c r="H33" t="str">
        <f>IF($Q33="","",VLOOKUP($Q33,'Revised vs YTD acct'!$A$5:$M$500,9,FALSE))</f>
        <v>CLIENT SERVICES</v>
      </c>
      <c r="I33" s="10">
        <f>IF($Q33="","",VLOOKUP($Q33,'Revised vs YTD acct'!$A$5:$M$500,10,FALSE))</f>
        <v>45660</v>
      </c>
      <c r="J33" s="10">
        <f>IF($Q33="","",VLOOKUP($Q33,'Revised vs YTD acct'!$A$5:$M$500,11,FALSE))</f>
        <v>3983.81</v>
      </c>
      <c r="K33" s="10">
        <f t="shared" si="0"/>
        <v>41676.19</v>
      </c>
      <c r="L33" s="6">
        <f t="shared" si="1"/>
        <v>8.72E-2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 t="str">
        <f>IF($Q34="","",VLOOKUP($Q34,'Revised vs YTD acct'!$A$5:$M$500,3,FALSE))</f>
        <v>GENERAL FUND</v>
      </c>
      <c r="C34" t="str">
        <f>IF($Q34="","",VLOOKUP($Q34,'Revised vs YTD acct'!$A$5:$M$500,4,FALSE))</f>
        <v>6119</v>
      </c>
      <c r="D34" t="str">
        <f>IF($Q34="","",VLOOKUP($Q34,'Revised vs YTD acct'!$A$5:$M$500,5,FALSE))</f>
        <v>FOSTER CARE - RM &amp; BOARD</v>
      </c>
      <c r="E34" t="str">
        <f>IF($Q34="","",VLOOKUP($Q34,'Revised vs YTD acct'!$A$5:$M$500,6,FALSE))</f>
        <v>4000</v>
      </c>
      <c r="F34" t="str">
        <f>IF($Q34="","",VLOOKUP($Q34,'Revised vs YTD acct'!$A$5:$M$500,7,FALSE))</f>
        <v>CONTRACTUAL EXPENSES</v>
      </c>
      <c r="G34" t="str">
        <f>IF($Q34="","",VLOOKUP($Q34,'Revised vs YTD acct'!$A$5:$M$500,8,FALSE))</f>
        <v>4527</v>
      </c>
      <c r="H34" t="str">
        <f>IF($Q34="","",VLOOKUP($Q34,'Revised vs YTD acct'!$A$5:$M$500,9,FALSE))</f>
        <v>INSTITUTIONAL PLACEMENT</v>
      </c>
      <c r="I34" s="10">
        <f>IF($Q34="","",VLOOKUP($Q34,'Revised vs YTD acct'!$A$5:$M$500,10,FALSE))</f>
        <v>862545</v>
      </c>
      <c r="J34" s="10">
        <f>IF($Q34="","",VLOOKUP($Q34,'Revised vs YTD acct'!$A$5:$M$500,11,FALSE))</f>
        <v>821892.57</v>
      </c>
      <c r="K34" s="10">
        <f t="shared" si="0"/>
        <v>40652.430000000051</v>
      </c>
      <c r="L34" s="6">
        <f t="shared" si="1"/>
        <v>0.95289999999999997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 t="str">
        <f>IF($Q35="","",VLOOKUP($Q35,'Revised vs YTD acct'!$A$5:$M$500,3,FALSE))</f>
        <v>GENERAL FUND</v>
      </c>
      <c r="C35" t="str">
        <f>IF($Q35="","",VLOOKUP($Q35,'Revised vs YTD acct'!$A$5:$M$500,4,FALSE))</f>
        <v>5630</v>
      </c>
      <c r="D35" t="str">
        <f>IF($Q35="","",VLOOKUP($Q35,'Revised vs YTD acct'!$A$5:$M$500,5,FALSE))</f>
        <v>TRANSPORTATION</v>
      </c>
      <c r="E35" t="str">
        <f>IF($Q35="","",VLOOKUP($Q35,'Revised vs YTD acct'!$A$5:$M$500,6,FALSE))</f>
        <v>2000</v>
      </c>
      <c r="F35" t="str">
        <f>IF($Q35="","",VLOOKUP($Q35,'Revised vs YTD acct'!$A$5:$M$500,7,FALSE))</f>
        <v>EQUIPMENT</v>
      </c>
      <c r="G35" t="str">
        <f>IF($Q35="","",VLOOKUP($Q35,'Revised vs YTD acct'!$A$5:$M$500,8,FALSE))</f>
        <v>2201</v>
      </c>
      <c r="H35" t="str">
        <f>IF($Q35="","",VLOOKUP($Q35,'Revised vs YTD acct'!$A$5:$M$500,9,FALSE))</f>
        <v>OFFICE EQUIPMENT</v>
      </c>
      <c r="I35" s="10">
        <f>IF($Q35="","",VLOOKUP($Q35,'Revised vs YTD acct'!$A$5:$M$500,10,FALSE))</f>
        <v>40400</v>
      </c>
      <c r="J35" s="10">
        <f>IF($Q35="","",VLOOKUP($Q35,'Revised vs YTD acct'!$A$5:$M$500,11,FALSE))</f>
        <v>0</v>
      </c>
      <c r="K35" s="10">
        <f t="shared" si="0"/>
        <v>40400</v>
      </c>
      <c r="L35" s="6">
        <f t="shared" si="1"/>
        <v>0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 t="str">
        <f>IF($Q36="","",VLOOKUP($Q36,'Revised vs YTD acct'!$A$5:$M$500,3,FALSE))</f>
        <v>GENERAL FUND</v>
      </c>
      <c r="C36" t="str">
        <f>IF($Q36="","",VLOOKUP($Q36,'Revised vs YTD acct'!$A$5:$M$500,4,FALSE))</f>
        <v>4010</v>
      </c>
      <c r="D36" t="str">
        <f>IF($Q36="","",VLOOKUP($Q36,'Revised vs YTD acct'!$A$5:$M$500,5,FALSE))</f>
        <v>PUBLIC HEALTH</v>
      </c>
      <c r="E36" t="str">
        <f>IF($Q36="","",VLOOKUP($Q36,'Revised vs YTD acct'!$A$5:$M$500,6,FALSE))</f>
        <v>1000</v>
      </c>
      <c r="F36" t="str">
        <f>IF($Q36="","",VLOOKUP($Q36,'Revised vs YTD acct'!$A$5:$M$500,7,FALSE))</f>
        <v>PERSONAL SERVICES</v>
      </c>
      <c r="G36" t="str">
        <f>IF($Q36="","",VLOOKUP($Q36,'Revised vs YTD acct'!$A$5:$M$500,8,FALSE))</f>
        <v>1400</v>
      </c>
      <c r="H36" t="str">
        <f>IF($Q36="","",VLOOKUP($Q36,'Revised vs YTD acct'!$A$5:$M$500,9,FALSE))</f>
        <v>SPEECH/LANG PATHOLOGIST G19</v>
      </c>
      <c r="I36" s="10">
        <f>IF($Q36="","",VLOOKUP($Q36,'Revised vs YTD acct'!$A$5:$M$500,10,FALSE))</f>
        <v>51890</v>
      </c>
      <c r="J36" s="10">
        <f>IF($Q36="","",VLOOKUP($Q36,'Revised vs YTD acct'!$A$5:$M$500,11,FALSE))</f>
        <v>14652.74</v>
      </c>
      <c r="K36" s="10">
        <f t="shared" si="0"/>
        <v>37237.26</v>
      </c>
      <c r="L36" s="6">
        <f t="shared" si="1"/>
        <v>0.28239999999999998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 t="str">
        <f>IF($Q37="","",VLOOKUP($Q37,'Revised vs YTD acct'!$A$5:$M$500,3,FALSE))</f>
        <v>GENERAL FUND</v>
      </c>
      <c r="C37" t="str">
        <f>IF($Q37="","",VLOOKUP($Q37,'Revised vs YTD acct'!$A$5:$M$500,4,FALSE))</f>
        <v>1620</v>
      </c>
      <c r="D37" t="str">
        <f>IF($Q37="","",VLOOKUP($Q37,'Revised vs YTD acct'!$A$5:$M$500,5,FALSE))</f>
        <v>BUILDINGS &amp; GROUNDS</v>
      </c>
      <c r="E37" t="str">
        <f>IF($Q37="","",VLOOKUP($Q37,'Revised vs YTD acct'!$A$5:$M$500,6,FALSE))</f>
        <v>4000</v>
      </c>
      <c r="F37" t="str">
        <f>IF($Q37="","",VLOOKUP($Q37,'Revised vs YTD acct'!$A$5:$M$500,7,FALSE))</f>
        <v>CONTRACTUAL EXPENSES</v>
      </c>
      <c r="G37" t="str">
        <f>IF($Q37="","",VLOOKUP($Q37,'Revised vs YTD acct'!$A$5:$M$500,8,FALSE))</f>
        <v>4402</v>
      </c>
      <c r="H37" t="str">
        <f>IF($Q37="","",VLOOKUP($Q37,'Revised vs YTD acct'!$A$5:$M$500,9,FALSE))</f>
        <v>ELECTRICITY</v>
      </c>
      <c r="I37" s="10">
        <f>IF($Q37="","",VLOOKUP($Q37,'Revised vs YTD acct'!$A$5:$M$500,10,FALSE))</f>
        <v>291500</v>
      </c>
      <c r="J37" s="10">
        <f>IF($Q37="","",VLOOKUP($Q37,'Revised vs YTD acct'!$A$5:$M$500,11,FALSE))</f>
        <v>257166.94</v>
      </c>
      <c r="K37" s="10">
        <f t="shared" si="0"/>
        <v>34333.06</v>
      </c>
      <c r="L37" s="6">
        <f t="shared" si="1"/>
        <v>0.88219999999999998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 t="str">
        <f>IF($Q38="","",VLOOKUP($Q38,'Revised vs YTD acct'!$A$5:$M$500,3,FALSE))</f>
        <v>GENERAL FUND</v>
      </c>
      <c r="C38" t="str">
        <f>IF($Q38="","",VLOOKUP($Q38,'Revised vs YTD acct'!$A$5:$M$500,4,FALSE))</f>
        <v>4059</v>
      </c>
      <c r="D38" t="str">
        <f>IF($Q38="","",VLOOKUP($Q38,'Revised vs YTD acct'!$A$5:$M$500,5,FALSE))</f>
        <v>EARLY INTERVENTION PROGRAM</v>
      </c>
      <c r="E38" t="str">
        <f>IF($Q38="","",VLOOKUP($Q38,'Revised vs YTD acct'!$A$5:$M$500,6,FALSE))</f>
        <v>4000</v>
      </c>
      <c r="F38" t="str">
        <f>IF($Q38="","",VLOOKUP($Q38,'Revised vs YTD acct'!$A$5:$M$500,7,FALSE))</f>
        <v>CONTRACTUAL EXPENSES</v>
      </c>
      <c r="G38" t="str">
        <f>IF($Q38="","",VLOOKUP($Q38,'Revised vs YTD acct'!$A$5:$M$500,8,FALSE))</f>
        <v>4209</v>
      </c>
      <c r="H38" t="str">
        <f>IF($Q38="","",VLOOKUP($Q38,'Revised vs YTD acct'!$A$5:$M$500,9,FALSE))</f>
        <v>E.I. SERVICES</v>
      </c>
      <c r="I38" s="10">
        <f>IF($Q38="","",VLOOKUP($Q38,'Revised vs YTD acct'!$A$5:$M$500,10,FALSE))</f>
        <v>95000</v>
      </c>
      <c r="J38" s="10">
        <f>IF($Q38="","",VLOOKUP($Q38,'Revised vs YTD acct'!$A$5:$M$500,11,FALSE))</f>
        <v>61316.49</v>
      </c>
      <c r="K38" s="10">
        <f t="shared" si="0"/>
        <v>33683.51</v>
      </c>
      <c r="L38" s="6">
        <f t="shared" si="1"/>
        <v>0.64539999999999997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 t="str">
        <f>IF($Q39="","",VLOOKUP($Q39,'Revised vs YTD acct'!$A$5:$M$500,3,FALSE))</f>
        <v>GENERAL FUND</v>
      </c>
      <c r="C39" t="str">
        <f>IF($Q39="","",VLOOKUP($Q39,'Revised vs YTD acct'!$A$5:$M$500,4,FALSE))</f>
        <v>4010</v>
      </c>
      <c r="D39" t="str">
        <f>IF($Q39="","",VLOOKUP($Q39,'Revised vs YTD acct'!$A$5:$M$500,5,FALSE))</f>
        <v>PUBLIC HEALTH</v>
      </c>
      <c r="E39" t="str">
        <f>IF($Q39="","",VLOOKUP($Q39,'Revised vs YTD acct'!$A$5:$M$500,6,FALSE))</f>
        <v>4000</v>
      </c>
      <c r="F39" t="str">
        <f>IF($Q39="","",VLOOKUP($Q39,'Revised vs YTD acct'!$A$5:$M$500,7,FALSE))</f>
        <v>CONTRACTUAL EXPENSES</v>
      </c>
      <c r="G39" t="str">
        <f>IF($Q39="","",VLOOKUP($Q39,'Revised vs YTD acct'!$A$5:$M$500,8,FALSE))</f>
        <v>4687</v>
      </c>
      <c r="H39" t="str">
        <f>IF($Q39="","",VLOOKUP($Q39,'Revised vs YTD acct'!$A$5:$M$500,9,FALSE))</f>
        <v>BIOTERRISM CONTRACTS</v>
      </c>
      <c r="I39" s="10">
        <f>IF($Q39="","",VLOOKUP($Q39,'Revised vs YTD acct'!$A$5:$M$500,10,FALSE))</f>
        <v>54435</v>
      </c>
      <c r="J39" s="10">
        <f>IF($Q39="","",VLOOKUP($Q39,'Revised vs YTD acct'!$A$5:$M$500,11,FALSE))</f>
        <v>22198.959999999999</v>
      </c>
      <c r="K39" s="10">
        <f t="shared" si="0"/>
        <v>32236.04</v>
      </c>
      <c r="L39" s="6">
        <f t="shared" si="1"/>
        <v>0.4078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 t="str">
        <f>IF($Q40="","",VLOOKUP($Q40,'Revised vs YTD acct'!$A$5:$M$500,3,FALSE))</f>
        <v>GENERAL FUND</v>
      </c>
      <c r="C40" t="str">
        <f>IF($Q40="","",VLOOKUP($Q40,'Revised vs YTD acct'!$A$5:$M$500,4,FALSE))</f>
        <v>4010</v>
      </c>
      <c r="D40" t="str">
        <f>IF($Q40="","",VLOOKUP($Q40,'Revised vs YTD acct'!$A$5:$M$500,5,FALSE))</f>
        <v>PUBLIC HEALTH</v>
      </c>
      <c r="E40" t="str">
        <f>IF($Q40="","",VLOOKUP($Q40,'Revised vs YTD acct'!$A$5:$M$500,6,FALSE))</f>
        <v>4000</v>
      </c>
      <c r="F40" t="str">
        <f>IF($Q40="","",VLOOKUP($Q40,'Revised vs YTD acct'!$A$5:$M$500,7,FALSE))</f>
        <v>CONTRACTUAL EXPENSES</v>
      </c>
      <c r="G40" t="str">
        <f>IF($Q40="","",VLOOKUP($Q40,'Revised vs YTD acct'!$A$5:$M$500,8,FALSE))</f>
        <v>4678</v>
      </c>
      <c r="H40" t="str">
        <f>IF($Q40="","",VLOOKUP($Q40,'Revised vs YTD acct'!$A$5:$M$500,9,FALSE))</f>
        <v>DRINKING WATER ENHANCEMENT</v>
      </c>
      <c r="I40" s="10">
        <f>IF($Q40="","",VLOOKUP($Q40,'Revised vs YTD acct'!$A$5:$M$500,10,FALSE))</f>
        <v>45000</v>
      </c>
      <c r="J40" s="10">
        <f>IF($Q40="","",VLOOKUP($Q40,'Revised vs YTD acct'!$A$5:$M$500,11,FALSE))</f>
        <v>13400</v>
      </c>
      <c r="K40" s="10">
        <f t="shared" si="0"/>
        <v>31600</v>
      </c>
      <c r="L40" s="6">
        <f t="shared" si="1"/>
        <v>0.29780000000000001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 t="str">
        <f>IF($Q41="","",VLOOKUP($Q41,'Revised vs YTD acct'!$A$5:$M$500,3,FALSE))</f>
        <v>GENERAL FUND</v>
      </c>
      <c r="C41" t="str">
        <f>IF($Q41="","",VLOOKUP($Q41,'Revised vs YTD acct'!$A$5:$M$500,4,FALSE))</f>
        <v>1170</v>
      </c>
      <c r="D41" t="str">
        <f>IF($Q41="","",VLOOKUP($Q41,'Revised vs YTD acct'!$A$5:$M$500,5,FALSE))</f>
        <v>LEGAL DEFENSE OF INDIGENTS</v>
      </c>
      <c r="E41" t="str">
        <f>IF($Q41="","",VLOOKUP($Q41,'Revised vs YTD acct'!$A$5:$M$500,6,FALSE))</f>
        <v>4000</v>
      </c>
      <c r="F41" t="str">
        <f>IF($Q41="","",VLOOKUP($Q41,'Revised vs YTD acct'!$A$5:$M$500,7,FALSE))</f>
        <v>CONTRACTUAL EXPENSES</v>
      </c>
      <c r="G41" t="str">
        <f>IF($Q41="","",VLOOKUP($Q41,'Revised vs YTD acct'!$A$5:$M$500,8,FALSE))</f>
        <v>4221</v>
      </c>
      <c r="H41" t="str">
        <f>IF($Q41="","",VLOOKUP($Q41,'Revised vs YTD acct'!$A$5:$M$500,9,FALSE))</f>
        <v>ASSIGNED COUNSEL</v>
      </c>
      <c r="I41" s="10">
        <f>IF($Q41="","",VLOOKUP($Q41,'Revised vs YTD acct'!$A$5:$M$500,10,FALSE))</f>
        <v>450000</v>
      </c>
      <c r="J41" s="10">
        <f>IF($Q41="","",VLOOKUP($Q41,'Revised vs YTD acct'!$A$5:$M$500,11,FALSE))</f>
        <v>419261.17</v>
      </c>
      <c r="K41" s="10">
        <f t="shared" si="0"/>
        <v>30738.830000000016</v>
      </c>
      <c r="L41" s="6">
        <f t="shared" si="1"/>
        <v>0.93169999999999997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 t="str">
        <f>IF($Q42="","",VLOOKUP($Q42,'Revised vs YTD acct'!$A$5:$M$500,3,FALSE))</f>
        <v>GENERAL FUND</v>
      </c>
      <c r="C42" t="str">
        <f>IF($Q42="","",VLOOKUP($Q42,'Revised vs YTD acct'!$A$5:$M$500,4,FALSE))</f>
        <v>4310</v>
      </c>
      <c r="D42" t="str">
        <f>IF($Q42="","",VLOOKUP($Q42,'Revised vs YTD acct'!$A$5:$M$500,5,FALSE))</f>
        <v>MENTAL HEALTH</v>
      </c>
      <c r="E42" t="str">
        <f>IF($Q42="","",VLOOKUP($Q42,'Revised vs YTD acct'!$A$5:$M$500,6,FALSE))</f>
        <v>4000</v>
      </c>
      <c r="F42" t="str">
        <f>IF($Q42="","",VLOOKUP($Q42,'Revised vs YTD acct'!$A$5:$M$500,7,FALSE))</f>
        <v>CONTRACTUAL EXPENSES</v>
      </c>
      <c r="G42" t="str">
        <f>IF($Q42="","",VLOOKUP($Q42,'Revised vs YTD acct'!$A$5:$M$500,8,FALSE))</f>
        <v>4627</v>
      </c>
      <c r="H42" t="str">
        <f>IF($Q42="","",VLOOKUP($Q42,'Revised vs YTD acct'!$A$5:$M$500,9,FALSE))</f>
        <v>PSYCHIATRIC CONSULTANT</v>
      </c>
      <c r="I42" s="10">
        <f>IF($Q42="","",VLOOKUP($Q42,'Revised vs YTD acct'!$A$5:$M$500,10,FALSE))</f>
        <v>205000</v>
      </c>
      <c r="J42" s="10">
        <f>IF($Q42="","",VLOOKUP($Q42,'Revised vs YTD acct'!$A$5:$M$500,11,FALSE))</f>
        <v>176307.5</v>
      </c>
      <c r="K42" s="10">
        <f t="shared" si="0"/>
        <v>28692.5</v>
      </c>
      <c r="L42" s="6">
        <f t="shared" si="1"/>
        <v>0.86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 t="str">
        <f>IF($Q43="","",VLOOKUP($Q43,'Revised vs YTD acct'!$A$5:$M$500,3,FALSE))</f>
        <v>GENERAL FUND</v>
      </c>
      <c r="C43" t="str">
        <f>IF($Q43="","",VLOOKUP($Q43,'Revised vs YTD acct'!$A$5:$M$500,4,FALSE))</f>
        <v>4252</v>
      </c>
      <c r="D43" t="str">
        <f>IF($Q43="","",VLOOKUP($Q43,'Revised vs YTD acct'!$A$5:$M$500,5,FALSE))</f>
        <v>CHEMICAL DEPENDENCY CLINIC</v>
      </c>
      <c r="E43" t="str">
        <f>IF($Q43="","",VLOOKUP($Q43,'Revised vs YTD acct'!$A$5:$M$500,6,FALSE))</f>
        <v>1000</v>
      </c>
      <c r="F43" t="str">
        <f>IF($Q43="","",VLOOKUP($Q43,'Revised vs YTD acct'!$A$5:$M$500,7,FALSE))</f>
        <v>PERSONAL SERVICES</v>
      </c>
      <c r="G43" t="str">
        <f>IF($Q43="","",VLOOKUP($Q43,'Revised vs YTD acct'!$A$5:$M$500,8,FALSE))</f>
        <v>1017</v>
      </c>
      <c r="H43" t="str">
        <f>IF($Q43="","",VLOOKUP($Q43,'Revised vs YTD acct'!$A$5:$M$500,9,FALSE))</f>
        <v>CREDENTIALED CDC G-16</v>
      </c>
      <c r="I43" s="10">
        <f>IF($Q43="","",VLOOKUP($Q43,'Revised vs YTD acct'!$A$5:$M$500,10,FALSE))</f>
        <v>31817</v>
      </c>
      <c r="J43" s="10">
        <f>IF($Q43="","",VLOOKUP($Q43,'Revised vs YTD acct'!$A$5:$M$500,11,FALSE))</f>
        <v>3713.61</v>
      </c>
      <c r="K43" s="10">
        <f t="shared" si="0"/>
        <v>28103.39</v>
      </c>
      <c r="L43" s="6">
        <f t="shared" si="1"/>
        <v>0.1167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 t="str">
        <f>IF($Q44="","",VLOOKUP($Q44,'Revised vs YTD acct'!$A$5:$M$500,3,FALSE))</f>
        <v>GENERAL FUND</v>
      </c>
      <c r="C44" t="str">
        <f>IF($Q44="","",VLOOKUP($Q44,'Revised vs YTD acct'!$A$5:$M$500,4,FALSE))</f>
        <v>3140</v>
      </c>
      <c r="D44" t="str">
        <f>IF($Q44="","",VLOOKUP($Q44,'Revised vs YTD acct'!$A$5:$M$500,5,FALSE))</f>
        <v>PROBATION</v>
      </c>
      <c r="E44" t="str">
        <f>IF($Q44="","",VLOOKUP($Q44,'Revised vs YTD acct'!$A$5:$M$500,6,FALSE))</f>
        <v>1000</v>
      </c>
      <c r="F44" t="str">
        <f>IF($Q44="","",VLOOKUP($Q44,'Revised vs YTD acct'!$A$5:$M$500,7,FALSE))</f>
        <v>PERSONAL SERVICES</v>
      </c>
      <c r="G44" t="str">
        <f>IF($Q44="","",VLOOKUP($Q44,'Revised vs YTD acct'!$A$5:$M$500,8,FALSE))</f>
        <v>1016</v>
      </c>
      <c r="H44" t="str">
        <f>IF($Q44="","",VLOOKUP($Q44,'Revised vs YTD acct'!$A$5:$M$500,9,FALSE))</f>
        <v>SR. MH ADVOC CARE MGR  G17</v>
      </c>
      <c r="I44" s="10">
        <f>IF($Q44="","",VLOOKUP($Q44,'Revised vs YTD acct'!$A$5:$M$500,10,FALSE))</f>
        <v>42388</v>
      </c>
      <c r="J44" s="10">
        <f>IF($Q44="","",VLOOKUP($Q44,'Revised vs YTD acct'!$A$5:$M$500,11,FALSE))</f>
        <v>16122.74</v>
      </c>
      <c r="K44" s="10">
        <f t="shared" si="0"/>
        <v>26265.260000000002</v>
      </c>
      <c r="L44" s="6">
        <f t="shared" si="1"/>
        <v>0.38040000000000002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 t="str">
        <f>IF($Q45="","",VLOOKUP($Q45,'Revised vs YTD acct'!$A$5:$M$500,3,FALSE))</f>
        <v>GENERAL FUND</v>
      </c>
      <c r="C45" t="str">
        <f>IF($Q45="","",VLOOKUP($Q45,'Revised vs YTD acct'!$A$5:$M$500,4,FALSE))</f>
        <v>3110</v>
      </c>
      <c r="D45" t="str">
        <f>IF($Q45="","",VLOOKUP($Q45,'Revised vs YTD acct'!$A$5:$M$500,5,FALSE))</f>
        <v>SHERIFF</v>
      </c>
      <c r="E45" t="str">
        <f>IF($Q45="","",VLOOKUP($Q45,'Revised vs YTD acct'!$A$5:$M$500,6,FALSE))</f>
        <v>2000</v>
      </c>
      <c r="F45" t="str">
        <f>IF($Q45="","",VLOOKUP($Q45,'Revised vs YTD acct'!$A$5:$M$500,7,FALSE))</f>
        <v>EQUIPMENT</v>
      </c>
      <c r="G45" t="str">
        <f>IF($Q45="","",VLOOKUP($Q45,'Revised vs YTD acct'!$A$5:$M$500,8,FALSE))</f>
        <v>2104</v>
      </c>
      <c r="H45" t="str">
        <f>IF($Q45="","",VLOOKUP($Q45,'Revised vs YTD acct'!$A$5:$M$500,9,FALSE))</f>
        <v>SHERIFF DCJS GRANT EQUIP</v>
      </c>
      <c r="I45" s="10">
        <f>IF($Q45="","",VLOOKUP($Q45,'Revised vs YTD acct'!$A$5:$M$500,10,FALSE))</f>
        <v>25000</v>
      </c>
      <c r="J45" s="10">
        <f>IF($Q45="","",VLOOKUP($Q45,'Revised vs YTD acct'!$A$5:$M$500,11,FALSE))</f>
        <v>0</v>
      </c>
      <c r="K45" s="10">
        <f t="shared" si="0"/>
        <v>25000</v>
      </c>
      <c r="L45" s="6">
        <f t="shared" si="1"/>
        <v>0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 t="str">
        <f>IF($Q46="","",VLOOKUP($Q46,'Revised vs YTD acct'!$A$5:$M$500,3,FALSE))</f>
        <v>GENERAL FUND</v>
      </c>
      <c r="C46" t="str">
        <f>IF($Q46="","",VLOOKUP($Q46,'Revised vs YTD acct'!$A$5:$M$500,4,FALSE))</f>
        <v>1620</v>
      </c>
      <c r="D46" t="str">
        <f>IF($Q46="","",VLOOKUP($Q46,'Revised vs YTD acct'!$A$5:$M$500,5,FALSE))</f>
        <v>BUILDINGS &amp; GROUNDS</v>
      </c>
      <c r="E46" t="str">
        <f>IF($Q46="","",VLOOKUP($Q46,'Revised vs YTD acct'!$A$5:$M$500,6,FALSE))</f>
        <v>4000</v>
      </c>
      <c r="F46" t="str">
        <f>IF($Q46="","",VLOOKUP($Q46,'Revised vs YTD acct'!$A$5:$M$500,7,FALSE))</f>
        <v>CONTRACTUAL EXPENSES</v>
      </c>
      <c r="G46" t="str">
        <f>IF($Q46="","",VLOOKUP($Q46,'Revised vs YTD acct'!$A$5:$M$500,8,FALSE))</f>
        <v>4520</v>
      </c>
      <c r="H46" t="str">
        <f>IF($Q46="","",VLOOKUP($Q46,'Revised vs YTD acct'!$A$5:$M$500,9,FALSE))</f>
        <v>BUILDING IMPROVEMENTS</v>
      </c>
      <c r="I46" s="10">
        <f>IF($Q46="","",VLOOKUP($Q46,'Revised vs YTD acct'!$A$5:$M$500,10,FALSE))</f>
        <v>112554</v>
      </c>
      <c r="J46" s="10">
        <f>IF($Q46="","",VLOOKUP($Q46,'Revised vs YTD acct'!$A$5:$M$500,11,FALSE))</f>
        <v>88219.03</v>
      </c>
      <c r="K46" s="10">
        <f t="shared" si="0"/>
        <v>24334.97</v>
      </c>
      <c r="L46" s="6">
        <f t="shared" si="1"/>
        <v>0.78380000000000005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 t="str">
        <f>IF($Q47="","",VLOOKUP($Q47,'Revised vs YTD acct'!$A$5:$M$500,3,FALSE))</f>
        <v>GENERAL FUND</v>
      </c>
      <c r="C47" t="str">
        <f>IF($Q47="","",VLOOKUP($Q47,'Revised vs YTD acct'!$A$5:$M$500,4,FALSE))</f>
        <v>6070</v>
      </c>
      <c r="D47" t="str">
        <f>IF($Q47="","",VLOOKUP($Q47,'Revised vs YTD acct'!$A$5:$M$500,5,FALSE))</f>
        <v>SERVICES FOR RECIPIENTS</v>
      </c>
      <c r="E47" t="str">
        <f>IF($Q47="","",VLOOKUP($Q47,'Revised vs YTD acct'!$A$5:$M$500,6,FALSE))</f>
        <v>4000</v>
      </c>
      <c r="F47" t="str">
        <f>IF($Q47="","",VLOOKUP($Q47,'Revised vs YTD acct'!$A$5:$M$500,7,FALSE))</f>
        <v>CONTRACTUAL EXPENSES</v>
      </c>
      <c r="G47" t="str">
        <f>IF($Q47="","",VLOOKUP($Q47,'Revised vs YTD acct'!$A$5:$M$500,8,FALSE))</f>
        <v>4600</v>
      </c>
      <c r="H47" t="str">
        <f>IF($Q47="","",VLOOKUP($Q47,'Revised vs YTD acct'!$A$5:$M$500,9,FALSE))</f>
        <v>MISC PREVENTIVE SERVICES</v>
      </c>
      <c r="I47" s="10">
        <f>IF($Q47="","",VLOOKUP($Q47,'Revised vs YTD acct'!$A$5:$M$500,10,FALSE))</f>
        <v>519945</v>
      </c>
      <c r="J47" s="10">
        <f>IF($Q47="","",VLOOKUP($Q47,'Revised vs YTD acct'!$A$5:$M$500,11,FALSE))</f>
        <v>497253.1</v>
      </c>
      <c r="K47" s="10">
        <f t="shared" si="0"/>
        <v>22691.900000000023</v>
      </c>
      <c r="L47" s="6">
        <f t="shared" si="1"/>
        <v>0.95640000000000003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 t="str">
        <f>IF($Q48="","",VLOOKUP($Q48,'Revised vs YTD acct'!$A$5:$M$500,3,FALSE))</f>
        <v>GENERAL FUND</v>
      </c>
      <c r="C48" t="str">
        <f>IF($Q48="","",VLOOKUP($Q48,'Revised vs YTD acct'!$A$5:$M$500,4,FALSE))</f>
        <v>4310</v>
      </c>
      <c r="D48" t="str">
        <f>IF($Q48="","",VLOOKUP($Q48,'Revised vs YTD acct'!$A$5:$M$500,5,FALSE))</f>
        <v>MENTAL HEALTH</v>
      </c>
      <c r="E48" t="str">
        <f>IF($Q48="","",VLOOKUP($Q48,'Revised vs YTD acct'!$A$5:$M$500,6,FALSE))</f>
        <v>4000</v>
      </c>
      <c r="F48" t="str">
        <f>IF($Q48="","",VLOOKUP($Q48,'Revised vs YTD acct'!$A$5:$M$500,7,FALSE))</f>
        <v>CONTRACTUAL EXPENSES</v>
      </c>
      <c r="G48" t="str">
        <f>IF($Q48="","",VLOOKUP($Q48,'Revised vs YTD acct'!$A$5:$M$500,8,FALSE))</f>
        <v>4625</v>
      </c>
      <c r="H48" t="str">
        <f>IF($Q48="","",VLOOKUP($Q48,'Revised vs YTD acct'!$A$5:$M$500,9,FALSE))</f>
        <v>CLINICIAN CONTRACT</v>
      </c>
      <c r="I48" s="10">
        <f>IF($Q48="","",VLOOKUP($Q48,'Revised vs YTD acct'!$A$5:$M$500,10,FALSE))</f>
        <v>28000</v>
      </c>
      <c r="J48" s="10">
        <f>IF($Q48="","",VLOOKUP($Q48,'Revised vs YTD acct'!$A$5:$M$500,11,FALSE))</f>
        <v>6540</v>
      </c>
      <c r="K48" s="10">
        <f t="shared" si="0"/>
        <v>21460</v>
      </c>
      <c r="L48" s="6">
        <f t="shared" si="1"/>
        <v>0.2336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 t="str">
        <f>IF($Q49="","",VLOOKUP($Q49,'Revised vs YTD acct'!$A$5:$M$500,3,FALSE))</f>
        <v>GENERAL FUND</v>
      </c>
      <c r="C49" t="str">
        <f>IF($Q49="","",VLOOKUP($Q49,'Revised vs YTD acct'!$A$5:$M$500,4,FALSE))</f>
        <v>4252</v>
      </c>
      <c r="D49" t="str">
        <f>IF($Q49="","",VLOOKUP($Q49,'Revised vs YTD acct'!$A$5:$M$500,5,FALSE))</f>
        <v>CHEMICAL DEPENDENCY CLINIC</v>
      </c>
      <c r="E49" t="str">
        <f>IF($Q49="","",VLOOKUP($Q49,'Revised vs YTD acct'!$A$5:$M$500,6,FALSE))</f>
        <v>1000</v>
      </c>
      <c r="F49" t="str">
        <f>IF($Q49="","",VLOOKUP($Q49,'Revised vs YTD acct'!$A$5:$M$500,7,FALSE))</f>
        <v>PERSONAL SERVICES</v>
      </c>
      <c r="G49" t="str">
        <f>IF($Q49="","",VLOOKUP($Q49,'Revised vs YTD acct'!$A$5:$M$500,8,FALSE))</f>
        <v>1013</v>
      </c>
      <c r="H49" t="str">
        <f>IF($Q49="","",VLOOKUP($Q49,'Revised vs YTD acct'!$A$5:$M$500,9,FALSE))</f>
        <v>STAFF SOCIAL WRKR/CS  G19</v>
      </c>
      <c r="I49" s="10">
        <f>IF($Q49="","",VLOOKUP($Q49,'Revised vs YTD acct'!$A$5:$M$500,10,FALSE))</f>
        <v>61525</v>
      </c>
      <c r="J49" s="10">
        <f>IF($Q49="","",VLOOKUP($Q49,'Revised vs YTD acct'!$A$5:$M$500,11,FALSE))</f>
        <v>41483.379999999997</v>
      </c>
      <c r="K49" s="10">
        <f t="shared" si="0"/>
        <v>20041.620000000003</v>
      </c>
      <c r="L49" s="6">
        <f t="shared" si="1"/>
        <v>0.67430000000000001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 t="str">
        <f>IF($Q50="","",VLOOKUP($Q50,'Revised vs YTD acct'!$A$5:$M$500,3,FALSE))</f>
        <v>GENERAL FUND</v>
      </c>
      <c r="C50" t="str">
        <f>IF($Q50="","",VLOOKUP($Q50,'Revised vs YTD acct'!$A$5:$M$500,4,FALSE))</f>
        <v>1490</v>
      </c>
      <c r="D50" t="str">
        <f>IF($Q50="","",VLOOKUP($Q50,'Revised vs YTD acct'!$A$5:$M$500,5,FALSE))</f>
        <v>PUBLIC WORKS</v>
      </c>
      <c r="E50" t="str">
        <f>IF($Q50="","",VLOOKUP($Q50,'Revised vs YTD acct'!$A$5:$M$500,6,FALSE))</f>
        <v>1000</v>
      </c>
      <c r="F50" t="str">
        <f>IF($Q50="","",VLOOKUP($Q50,'Revised vs YTD acct'!$A$5:$M$500,7,FALSE))</f>
        <v>PERSONAL SERVICES</v>
      </c>
      <c r="G50" t="str">
        <f>IF($Q50="","",VLOOKUP($Q50,'Revised vs YTD acct'!$A$5:$M$500,8,FALSE))</f>
        <v>1002</v>
      </c>
      <c r="H50" t="str">
        <f>IF($Q50="","",VLOOKUP($Q50,'Revised vs YTD acct'!$A$5:$M$500,9,FALSE))</f>
        <v>DEP COMMISSIONER OPERATIONS</v>
      </c>
      <c r="I50" s="10">
        <f>IF($Q50="","",VLOOKUP($Q50,'Revised vs YTD acct'!$A$5:$M$500,10,FALSE))</f>
        <v>19890</v>
      </c>
      <c r="J50" s="10">
        <f>IF($Q50="","",VLOOKUP($Q50,'Revised vs YTD acct'!$A$5:$M$500,11,FALSE))</f>
        <v>0</v>
      </c>
      <c r="K50" s="10">
        <f t="shared" si="0"/>
        <v>19890</v>
      </c>
      <c r="L50" s="6">
        <f t="shared" si="1"/>
        <v>0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 t="str">
        <f>IF($Q51="","",VLOOKUP($Q51,'Revised vs YTD acct'!$A$5:$M$500,3,FALSE))</f>
        <v>GENERAL FUND</v>
      </c>
      <c r="C51" t="str">
        <f>IF($Q51="","",VLOOKUP($Q51,'Revised vs YTD acct'!$A$5:$M$500,4,FALSE))</f>
        <v>1620</v>
      </c>
      <c r="D51" t="str">
        <f>IF($Q51="","",VLOOKUP($Q51,'Revised vs YTD acct'!$A$5:$M$500,5,FALSE))</f>
        <v>BUILDINGS &amp; GROUNDS</v>
      </c>
      <c r="E51" t="str">
        <f>IF($Q51="","",VLOOKUP($Q51,'Revised vs YTD acct'!$A$5:$M$500,6,FALSE))</f>
        <v>4000</v>
      </c>
      <c r="F51" t="str">
        <f>IF($Q51="","",VLOOKUP($Q51,'Revised vs YTD acct'!$A$5:$M$500,7,FALSE))</f>
        <v>CONTRACTUAL EXPENSES</v>
      </c>
      <c r="G51" t="str">
        <f>IF($Q51="","",VLOOKUP($Q51,'Revised vs YTD acct'!$A$5:$M$500,8,FALSE))</f>
        <v>4102</v>
      </c>
      <c r="H51" t="str">
        <f>IF($Q51="","",VLOOKUP($Q51,'Revised vs YTD acct'!$A$5:$M$500,9,FALSE))</f>
        <v>FUEL OIL</v>
      </c>
      <c r="I51" s="10">
        <f>IF($Q51="","",VLOOKUP($Q51,'Revised vs YTD acct'!$A$5:$M$500,10,FALSE))</f>
        <v>226500</v>
      </c>
      <c r="J51" s="10">
        <f>IF($Q51="","",VLOOKUP($Q51,'Revised vs YTD acct'!$A$5:$M$500,11,FALSE))</f>
        <v>206945.68</v>
      </c>
      <c r="K51" s="10">
        <f t="shared" si="0"/>
        <v>19554.320000000007</v>
      </c>
      <c r="L51" s="6">
        <f t="shared" si="1"/>
        <v>0.91369999999999996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 t="str">
        <f>IF($Q52="","",VLOOKUP($Q52,'Revised vs YTD acct'!$A$5:$M$500,3,FALSE))</f>
        <v>GENERAL FUND</v>
      </c>
      <c r="C52" t="str">
        <f>IF($Q52="","",VLOOKUP($Q52,'Revised vs YTD acct'!$A$5:$M$500,4,FALSE))</f>
        <v>6010</v>
      </c>
      <c r="D52" t="str">
        <f>IF($Q52="","",VLOOKUP($Q52,'Revised vs YTD acct'!$A$5:$M$500,5,FALSE))</f>
        <v>SOCIAL SERVICES ADMIN</v>
      </c>
      <c r="E52" t="str">
        <f>IF($Q52="","",VLOOKUP($Q52,'Revised vs YTD acct'!$A$5:$M$500,6,FALSE))</f>
        <v>1000</v>
      </c>
      <c r="F52" t="str">
        <f>IF($Q52="","",VLOOKUP($Q52,'Revised vs YTD acct'!$A$5:$M$500,7,FALSE))</f>
        <v>PERSONAL SERVICES</v>
      </c>
      <c r="G52" t="str">
        <f>IF($Q52="","",VLOOKUP($Q52,'Revised vs YTD acct'!$A$5:$M$500,8,FALSE))</f>
        <v>1362</v>
      </c>
      <c r="H52" t="str">
        <f>IF($Q52="","",VLOOKUP($Q52,'Revised vs YTD acct'!$A$5:$M$500,9,FALSE))</f>
        <v>ACCOUNT CLERK TYPIST  G07</v>
      </c>
      <c r="I52" s="10">
        <f>IF($Q52="","",VLOOKUP($Q52,'Revised vs YTD acct'!$A$5:$M$500,10,FALSE))</f>
        <v>28771</v>
      </c>
      <c r="J52" s="10">
        <f>IF($Q52="","",VLOOKUP($Q52,'Revised vs YTD acct'!$A$5:$M$500,11,FALSE))</f>
        <v>9369.89</v>
      </c>
      <c r="K52" s="10">
        <f t="shared" si="0"/>
        <v>19401.11</v>
      </c>
      <c r="L52" s="6">
        <f t="shared" si="1"/>
        <v>0.32569999999999999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 t="str">
        <f>IF($Q53="","",VLOOKUP($Q53,'Revised vs YTD acct'!$A$5:$M$500,3,FALSE))</f>
        <v>GENERAL FUND</v>
      </c>
      <c r="C53" t="str">
        <f>IF($Q53="","",VLOOKUP($Q53,'Revised vs YTD acct'!$A$5:$M$500,4,FALSE))</f>
        <v>1620</v>
      </c>
      <c r="D53" t="str">
        <f>IF($Q53="","",VLOOKUP($Q53,'Revised vs YTD acct'!$A$5:$M$500,5,FALSE))</f>
        <v>BUILDINGS &amp; GROUNDS</v>
      </c>
      <c r="E53" t="str">
        <f>IF($Q53="","",VLOOKUP($Q53,'Revised vs YTD acct'!$A$5:$M$500,6,FALSE))</f>
        <v>4000</v>
      </c>
      <c r="F53" t="str">
        <f>IF($Q53="","",VLOOKUP($Q53,'Revised vs YTD acct'!$A$5:$M$500,7,FALSE))</f>
        <v>CONTRACTUAL EXPENSES</v>
      </c>
      <c r="G53" t="str">
        <f>IF($Q53="","",VLOOKUP($Q53,'Revised vs YTD acct'!$A$5:$M$500,8,FALSE))</f>
        <v>4786</v>
      </c>
      <c r="H53" t="str">
        <f>IF($Q53="","",VLOOKUP($Q53,'Revised vs YTD acct'!$A$5:$M$500,9,FALSE))</f>
        <v>TEMPORARY OFFICES EXPENSES</v>
      </c>
      <c r="I53" s="10">
        <f>IF($Q53="","",VLOOKUP($Q53,'Revised vs YTD acct'!$A$5:$M$500,10,FALSE))</f>
        <v>18000</v>
      </c>
      <c r="J53" s="10">
        <f>IF($Q53="","",VLOOKUP($Q53,'Revised vs YTD acct'!$A$5:$M$500,11,FALSE))</f>
        <v>0</v>
      </c>
      <c r="K53" s="10">
        <f t="shared" si="0"/>
        <v>18000</v>
      </c>
      <c r="L53" s="6">
        <f t="shared" si="1"/>
        <v>0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 t="str">
        <f>IF($Q54="","",VLOOKUP($Q54,'Revised vs YTD acct'!$A$5:$M$500,3,FALSE))</f>
        <v>GENERAL FUND</v>
      </c>
      <c r="C54" t="str">
        <f>IF($Q54="","",VLOOKUP($Q54,'Revised vs YTD acct'!$A$5:$M$500,4,FALSE))</f>
        <v>1490</v>
      </c>
      <c r="D54" t="str">
        <f>IF($Q54="","",VLOOKUP($Q54,'Revised vs YTD acct'!$A$5:$M$500,5,FALSE))</f>
        <v>PUBLIC WORKS</v>
      </c>
      <c r="E54" t="str">
        <f>IF($Q54="","",VLOOKUP($Q54,'Revised vs YTD acct'!$A$5:$M$500,6,FALSE))</f>
        <v>1000</v>
      </c>
      <c r="F54" t="str">
        <f>IF($Q54="","",VLOOKUP($Q54,'Revised vs YTD acct'!$A$5:$M$500,7,FALSE))</f>
        <v>PERSONAL SERVICES</v>
      </c>
      <c r="G54" t="str">
        <f>IF($Q54="","",VLOOKUP($Q54,'Revised vs YTD acct'!$A$5:$M$500,8,FALSE))</f>
        <v>1006</v>
      </c>
      <c r="H54" t="str">
        <f>IF($Q54="","",VLOOKUP($Q54,'Revised vs YTD acct'!$A$5:$M$500,9,FALSE))</f>
        <v>DEPUTY COMMISSIONER</v>
      </c>
      <c r="I54" s="10">
        <f>IF($Q54="","",VLOOKUP($Q54,'Revised vs YTD acct'!$A$5:$M$500,10,FALSE))</f>
        <v>63925</v>
      </c>
      <c r="J54" s="10">
        <f>IF($Q54="","",VLOOKUP($Q54,'Revised vs YTD acct'!$A$5:$M$500,11,FALSE))</f>
        <v>46124.38</v>
      </c>
      <c r="K54" s="10">
        <f t="shared" si="0"/>
        <v>17800.620000000003</v>
      </c>
      <c r="L54" s="6">
        <f t="shared" si="1"/>
        <v>0.72150000000000003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 t="str">
        <f>IF($Q55="","",VLOOKUP($Q55,'Revised vs YTD acct'!$A$5:$M$500,3,FALSE))</f>
        <v>GENERAL FUND</v>
      </c>
      <c r="C55" t="str">
        <f>IF($Q55="","",VLOOKUP($Q55,'Revised vs YTD acct'!$A$5:$M$500,4,FALSE))</f>
        <v>6010</v>
      </c>
      <c r="D55" t="str">
        <f>IF($Q55="","",VLOOKUP($Q55,'Revised vs YTD acct'!$A$5:$M$500,5,FALSE))</f>
        <v>SOCIAL SERVICES ADMIN</v>
      </c>
      <c r="E55" t="str">
        <f>IF($Q55="","",VLOOKUP($Q55,'Revised vs YTD acct'!$A$5:$M$500,6,FALSE))</f>
        <v>4000</v>
      </c>
      <c r="F55" t="str">
        <f>IF($Q55="","",VLOOKUP($Q55,'Revised vs YTD acct'!$A$5:$M$500,7,FALSE))</f>
        <v>CONTRACTUAL EXPENSES</v>
      </c>
      <c r="G55" t="str">
        <f>IF($Q55="","",VLOOKUP($Q55,'Revised vs YTD acct'!$A$5:$M$500,8,FALSE))</f>
        <v>4280</v>
      </c>
      <c r="H55" t="str">
        <f>IF($Q55="","",VLOOKUP($Q55,'Revised vs YTD acct'!$A$5:$M$500,9,FALSE))</f>
        <v>CHILD ABUSE TEAM</v>
      </c>
      <c r="I55" s="10">
        <f>IF($Q55="","",VLOOKUP($Q55,'Revised vs YTD acct'!$A$5:$M$500,10,FALSE))</f>
        <v>132000</v>
      </c>
      <c r="J55" s="10">
        <f>IF($Q55="","",VLOOKUP($Q55,'Revised vs YTD acct'!$A$5:$M$500,11,FALSE))</f>
        <v>114259.93</v>
      </c>
      <c r="K55" s="10">
        <f t="shared" si="0"/>
        <v>17740.070000000007</v>
      </c>
      <c r="L55" s="6">
        <f t="shared" si="1"/>
        <v>0.86560000000000004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 t="str">
        <f>IF($Q56="","",VLOOKUP($Q56,'Revised vs YTD acct'!$A$5:$M$500,3,FALSE))</f>
        <v>GENERAL FUND</v>
      </c>
      <c r="C56" t="str">
        <f>IF($Q56="","",VLOOKUP($Q56,'Revised vs YTD acct'!$A$5:$M$500,4,FALSE))</f>
        <v>4310</v>
      </c>
      <c r="D56" t="str">
        <f>IF($Q56="","",VLOOKUP($Q56,'Revised vs YTD acct'!$A$5:$M$500,5,FALSE))</f>
        <v>MENTAL HEALTH</v>
      </c>
      <c r="E56" t="str">
        <f>IF($Q56="","",VLOOKUP($Q56,'Revised vs YTD acct'!$A$5:$M$500,6,FALSE))</f>
        <v>1000</v>
      </c>
      <c r="F56" t="str">
        <f>IF($Q56="","",VLOOKUP($Q56,'Revised vs YTD acct'!$A$5:$M$500,7,FALSE))</f>
        <v>PERSONAL SERVICES</v>
      </c>
      <c r="G56" t="str">
        <f>IF($Q56="","",VLOOKUP($Q56,'Revised vs YTD acct'!$A$5:$M$500,8,FALSE))</f>
        <v>1038</v>
      </c>
      <c r="H56" t="str">
        <f>IF($Q56="","",VLOOKUP($Q56,'Revised vs YTD acct'!$A$5:$M$500,9,FALSE))</f>
        <v>QUALITY ASSURANCE COORD G18</v>
      </c>
      <c r="I56" s="10">
        <f>IF($Q56="","",VLOOKUP($Q56,'Revised vs YTD acct'!$A$5:$M$500,10,FALSE))</f>
        <v>20400</v>
      </c>
      <c r="J56" s="10">
        <f>IF($Q56="","",VLOOKUP($Q56,'Revised vs YTD acct'!$A$5:$M$500,11,FALSE))</f>
        <v>2813.51</v>
      </c>
      <c r="K56" s="10">
        <f t="shared" si="0"/>
        <v>17586.489999999998</v>
      </c>
      <c r="L56" s="6">
        <f t="shared" si="1"/>
        <v>0.13789999999999999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 t="str">
        <f>IF($Q57="","",VLOOKUP($Q57,'Revised vs YTD acct'!$A$5:$M$500,3,FALSE))</f>
        <v>GENERAL FUND</v>
      </c>
      <c r="C57" t="str">
        <f>IF($Q57="","",VLOOKUP($Q57,'Revised vs YTD acct'!$A$5:$M$500,4,FALSE))</f>
        <v>6070</v>
      </c>
      <c r="D57" t="str">
        <f>IF($Q57="","",VLOOKUP($Q57,'Revised vs YTD acct'!$A$5:$M$500,5,FALSE))</f>
        <v>SERVICES FOR RECIPIENTS</v>
      </c>
      <c r="E57" t="str">
        <f>IF($Q57="","",VLOOKUP($Q57,'Revised vs YTD acct'!$A$5:$M$500,6,FALSE))</f>
        <v>4000</v>
      </c>
      <c r="F57" t="str">
        <f>IF($Q57="","",VLOOKUP($Q57,'Revised vs YTD acct'!$A$5:$M$500,7,FALSE))</f>
        <v>CONTRACTUAL EXPENSES</v>
      </c>
      <c r="G57" t="str">
        <f>IF($Q57="","",VLOOKUP($Q57,'Revised vs YTD acct'!$A$5:$M$500,8,FALSE))</f>
        <v>4274</v>
      </c>
      <c r="H57" t="str">
        <f>IF($Q57="","",VLOOKUP($Q57,'Revised vs YTD acct'!$A$5:$M$500,9,FALSE))</f>
        <v>PARENT AIDE</v>
      </c>
      <c r="I57" s="10">
        <f>IF($Q57="","",VLOOKUP($Q57,'Revised vs YTD acct'!$A$5:$M$500,10,FALSE))</f>
        <v>118325</v>
      </c>
      <c r="J57" s="10">
        <f>IF($Q57="","",VLOOKUP($Q57,'Revised vs YTD acct'!$A$5:$M$500,11,FALSE))</f>
        <v>100874.05</v>
      </c>
      <c r="K57" s="10">
        <f t="shared" si="0"/>
        <v>17450.949999999997</v>
      </c>
      <c r="L57" s="6">
        <f t="shared" si="1"/>
        <v>0.85250000000000004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 t="str">
        <f>IF($Q58="","",VLOOKUP($Q58,'Revised vs YTD acct'!$A$5:$M$500,3,FALSE))</f>
        <v>GENERAL FUND</v>
      </c>
      <c r="C58" t="str">
        <f>IF($Q58="","",VLOOKUP($Q58,'Revised vs YTD acct'!$A$5:$M$500,4,FALSE))</f>
        <v>6010</v>
      </c>
      <c r="D58" t="str">
        <f>IF($Q58="","",VLOOKUP($Q58,'Revised vs YTD acct'!$A$5:$M$500,5,FALSE))</f>
        <v>SOCIAL SERVICES ADMIN</v>
      </c>
      <c r="E58" t="str">
        <f>IF($Q58="","",VLOOKUP($Q58,'Revised vs YTD acct'!$A$5:$M$500,6,FALSE))</f>
        <v>1000</v>
      </c>
      <c r="F58" t="str">
        <f>IF($Q58="","",VLOOKUP($Q58,'Revised vs YTD acct'!$A$5:$M$500,7,FALSE))</f>
        <v>PERSONAL SERVICES</v>
      </c>
      <c r="G58" t="str">
        <f>IF($Q58="","",VLOOKUP($Q58,'Revised vs YTD acct'!$A$5:$M$500,8,FALSE))</f>
        <v>1446</v>
      </c>
      <c r="H58" t="str">
        <f>IF($Q58="","",VLOOKUP($Q58,'Revised vs YTD acct'!$A$5:$M$500,9,FALSE))</f>
        <v>SOCIAL WELFARE EXAM   G11</v>
      </c>
      <c r="I58" s="10">
        <f>IF($Q58="","",VLOOKUP($Q58,'Revised vs YTD acct'!$A$5:$M$500,10,FALSE))</f>
        <v>40531</v>
      </c>
      <c r="J58" s="10">
        <f>IF($Q58="","",VLOOKUP($Q58,'Revised vs YTD acct'!$A$5:$M$500,11,FALSE))</f>
        <v>24073.69</v>
      </c>
      <c r="K58" s="10">
        <f t="shared" si="0"/>
        <v>16457.310000000001</v>
      </c>
      <c r="L58" s="6">
        <f t="shared" si="1"/>
        <v>0.59399999999999997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 t="str">
        <f>IF($Q59="","",VLOOKUP($Q59,'Revised vs YTD acct'!$A$5:$M$500,3,FALSE))</f>
        <v>GENERAL FUND</v>
      </c>
      <c r="C59" t="str">
        <f>IF($Q59="","",VLOOKUP($Q59,'Revised vs YTD acct'!$A$5:$M$500,4,FALSE))</f>
        <v>3640</v>
      </c>
      <c r="D59" t="str">
        <f>IF($Q59="","",VLOOKUP($Q59,'Revised vs YTD acct'!$A$5:$M$500,5,FALSE))</f>
        <v>EMERGENCY SERVICES</v>
      </c>
      <c r="E59" t="str">
        <f>IF($Q59="","",VLOOKUP($Q59,'Revised vs YTD acct'!$A$5:$M$500,6,FALSE))</f>
        <v>1000</v>
      </c>
      <c r="F59" t="str">
        <f>IF($Q59="","",VLOOKUP($Q59,'Revised vs YTD acct'!$A$5:$M$500,7,FALSE))</f>
        <v>PERSONAL SERVICES</v>
      </c>
      <c r="G59" t="str">
        <f>IF($Q59="","",VLOOKUP($Q59,'Revised vs YTD acct'!$A$5:$M$500,8,FALSE))</f>
        <v>1012</v>
      </c>
      <c r="H59" t="str">
        <f>IF($Q59="","",VLOOKUP($Q59,'Revised vs YTD acct'!$A$5:$M$500,9,FALSE))</f>
        <v>ADMINISTRATIVE SUPPORT I G08</v>
      </c>
      <c r="I59" s="10">
        <f>IF($Q59="","",VLOOKUP($Q59,'Revised vs YTD acct'!$A$5:$M$500,10,FALSE))</f>
        <v>35681</v>
      </c>
      <c r="J59" s="10">
        <f>IF($Q59="","",VLOOKUP($Q59,'Revised vs YTD acct'!$A$5:$M$500,11,FALSE))</f>
        <v>19714.04</v>
      </c>
      <c r="K59" s="10">
        <f t="shared" si="0"/>
        <v>15966.96</v>
      </c>
      <c r="L59" s="6">
        <f t="shared" si="1"/>
        <v>0.55249999999999999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 t="str">
        <f>IF($Q60="","",VLOOKUP($Q60,'Revised vs YTD acct'!$A$5:$M$500,3,FALSE))</f>
        <v>GENERAL FUND</v>
      </c>
      <c r="C60" t="str">
        <f>IF($Q60="","",VLOOKUP($Q60,'Revised vs YTD acct'!$A$5:$M$500,4,FALSE))</f>
        <v>4252</v>
      </c>
      <c r="D60" t="str">
        <f>IF($Q60="","",VLOOKUP($Q60,'Revised vs YTD acct'!$A$5:$M$500,5,FALSE))</f>
        <v>CHEMICAL DEPENDENCY CLINIC</v>
      </c>
      <c r="E60" t="str">
        <f>IF($Q60="","",VLOOKUP($Q60,'Revised vs YTD acct'!$A$5:$M$500,6,FALSE))</f>
        <v>4000</v>
      </c>
      <c r="F60" t="str">
        <f>IF($Q60="","",VLOOKUP($Q60,'Revised vs YTD acct'!$A$5:$M$500,7,FALSE))</f>
        <v>CONTRACTUAL EXPENSES</v>
      </c>
      <c r="G60" t="str">
        <f>IF($Q60="","",VLOOKUP($Q60,'Revised vs YTD acct'!$A$5:$M$500,8,FALSE))</f>
        <v>4224</v>
      </c>
      <c r="H60" t="str">
        <f>IF($Q60="","",VLOOKUP($Q60,'Revised vs YTD acct'!$A$5:$M$500,9,FALSE))</f>
        <v>CLINIC EXPENSES</v>
      </c>
      <c r="I60" s="10">
        <f>IF($Q60="","",VLOOKUP($Q60,'Revised vs YTD acct'!$A$5:$M$500,10,FALSE))</f>
        <v>29485</v>
      </c>
      <c r="J60" s="10">
        <f>IF($Q60="","",VLOOKUP($Q60,'Revised vs YTD acct'!$A$5:$M$500,11,FALSE))</f>
        <v>13693.41</v>
      </c>
      <c r="K60" s="10">
        <f t="shared" si="0"/>
        <v>15791.59</v>
      </c>
      <c r="L60" s="6">
        <f t="shared" si="1"/>
        <v>0.46439999999999998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 t="str">
        <f>IF($Q61="","",VLOOKUP($Q61,'Revised vs YTD acct'!$A$5:$M$500,3,FALSE))</f>
        <v>GENERAL FUND</v>
      </c>
      <c r="C61" t="str">
        <f>IF($Q61="","",VLOOKUP($Q61,'Revised vs YTD acct'!$A$5:$M$500,4,FALSE))</f>
        <v>4010</v>
      </c>
      <c r="D61" t="str">
        <f>IF($Q61="","",VLOOKUP($Q61,'Revised vs YTD acct'!$A$5:$M$500,5,FALSE))</f>
        <v>PUBLIC HEALTH</v>
      </c>
      <c r="E61" t="str">
        <f>IF($Q61="","",VLOOKUP($Q61,'Revised vs YTD acct'!$A$5:$M$500,6,FALSE))</f>
        <v>4000</v>
      </c>
      <c r="F61" t="str">
        <f>IF($Q61="","",VLOOKUP($Q61,'Revised vs YTD acct'!$A$5:$M$500,7,FALSE))</f>
        <v>CONTRACTUAL EXPENSES</v>
      </c>
      <c r="G61" t="str">
        <f>IF($Q61="","",VLOOKUP($Q61,'Revised vs YTD acct'!$A$5:$M$500,8,FALSE))</f>
        <v>4207</v>
      </c>
      <c r="H61" t="str">
        <f>IF($Q61="","",VLOOKUP($Q61,'Revised vs YTD acct'!$A$5:$M$500,9,FALSE))</f>
        <v>DATA PROCESSING COST</v>
      </c>
      <c r="I61" s="10">
        <f>IF($Q61="","",VLOOKUP($Q61,'Revised vs YTD acct'!$A$5:$M$500,10,FALSE))</f>
        <v>30000</v>
      </c>
      <c r="J61" s="10">
        <f>IF($Q61="","",VLOOKUP($Q61,'Revised vs YTD acct'!$A$5:$M$500,11,FALSE))</f>
        <v>14227.37</v>
      </c>
      <c r="K61" s="10">
        <f t="shared" si="0"/>
        <v>15772.63</v>
      </c>
      <c r="L61" s="6">
        <f t="shared" si="1"/>
        <v>0.47420000000000001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 t="str">
        <f>IF($Q62="","",VLOOKUP($Q62,'Revised vs YTD acct'!$A$5:$M$500,3,FALSE))</f>
        <v>GENERAL FUND</v>
      </c>
      <c r="C62" t="str">
        <f>IF($Q62="","",VLOOKUP($Q62,'Revised vs YTD acct'!$A$5:$M$500,4,FALSE))</f>
        <v>5630</v>
      </c>
      <c r="D62" t="str">
        <f>IF($Q62="","",VLOOKUP($Q62,'Revised vs YTD acct'!$A$5:$M$500,5,FALSE))</f>
        <v>TRANSPORTATION</v>
      </c>
      <c r="E62" t="str">
        <f>IF($Q62="","",VLOOKUP($Q62,'Revised vs YTD acct'!$A$5:$M$500,6,FALSE))</f>
        <v>4000</v>
      </c>
      <c r="F62" t="str">
        <f>IF($Q62="","",VLOOKUP($Q62,'Revised vs YTD acct'!$A$5:$M$500,7,FALSE))</f>
        <v>CONTRACTUAL EXPENSES</v>
      </c>
      <c r="G62" t="str">
        <f>IF($Q62="","",VLOOKUP($Q62,'Revised vs YTD acct'!$A$5:$M$500,8,FALSE))</f>
        <v>4305</v>
      </c>
      <c r="H62" t="str">
        <f>IF($Q62="","",VLOOKUP($Q62,'Revised vs YTD acct'!$A$5:$M$500,9,FALSE))</f>
        <v>PRINTING &amp; ADVERTISING</v>
      </c>
      <c r="I62" s="10">
        <f>IF($Q62="","",VLOOKUP($Q62,'Revised vs YTD acct'!$A$5:$M$500,10,FALSE))</f>
        <v>21000</v>
      </c>
      <c r="J62" s="10">
        <f>IF($Q62="","",VLOOKUP($Q62,'Revised vs YTD acct'!$A$5:$M$500,11,FALSE))</f>
        <v>5471.62</v>
      </c>
      <c r="K62" s="10">
        <f t="shared" si="0"/>
        <v>15528.380000000001</v>
      </c>
      <c r="L62" s="6">
        <f t="shared" si="1"/>
        <v>0.2606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 t="str">
        <f>IF($Q63="","",VLOOKUP($Q63,'Revised vs YTD acct'!$A$5:$M$500,3,FALSE))</f>
        <v>GENERAL FUND</v>
      </c>
      <c r="C63" t="str">
        <f>IF($Q63="","",VLOOKUP($Q63,'Revised vs YTD acct'!$A$5:$M$500,4,FALSE))</f>
        <v>3640</v>
      </c>
      <c r="D63" t="str">
        <f>IF($Q63="","",VLOOKUP($Q63,'Revised vs YTD acct'!$A$5:$M$500,5,FALSE))</f>
        <v>EMERGENCY SERVICES</v>
      </c>
      <c r="E63" t="str">
        <f>IF($Q63="","",VLOOKUP($Q63,'Revised vs YTD acct'!$A$5:$M$500,6,FALSE))</f>
        <v>4000</v>
      </c>
      <c r="F63" t="str">
        <f>IF($Q63="","",VLOOKUP($Q63,'Revised vs YTD acct'!$A$5:$M$500,7,FALSE))</f>
        <v>CONTRACTUAL EXPENSES</v>
      </c>
      <c r="G63" t="str">
        <f>IF($Q63="","",VLOOKUP($Q63,'Revised vs YTD acct'!$A$5:$M$500,8,FALSE))</f>
        <v>4110</v>
      </c>
      <c r="H63" t="str">
        <f>IF($Q63="","",VLOOKUP($Q63,'Revised vs YTD acct'!$A$5:$M$500,9,FALSE))</f>
        <v>HMEP GRANT EXPENSES</v>
      </c>
      <c r="I63" s="10">
        <f>IF($Q63="","",VLOOKUP($Q63,'Revised vs YTD acct'!$A$5:$M$500,10,FALSE))</f>
        <v>15516</v>
      </c>
      <c r="J63" s="10">
        <f>IF($Q63="","",VLOOKUP($Q63,'Revised vs YTD acct'!$A$5:$M$500,11,FALSE))</f>
        <v>0</v>
      </c>
      <c r="K63" s="10">
        <f t="shared" si="0"/>
        <v>15516</v>
      </c>
      <c r="L63" s="6">
        <f t="shared" si="1"/>
        <v>0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 t="str">
        <f>IF($Q64="","",VLOOKUP($Q64,'Revised vs YTD acct'!$A$5:$M$500,3,FALSE))</f>
        <v>GENERAL FUND</v>
      </c>
      <c r="C64" t="str">
        <f>IF($Q64="","",VLOOKUP($Q64,'Revised vs YTD acct'!$A$5:$M$500,4,FALSE))</f>
        <v>1170</v>
      </c>
      <c r="D64" t="str">
        <f>IF($Q64="","",VLOOKUP($Q64,'Revised vs YTD acct'!$A$5:$M$500,5,FALSE))</f>
        <v>LEGAL DEFENSE OF INDIGENTS</v>
      </c>
      <c r="E64" t="str">
        <f>IF($Q64="","",VLOOKUP($Q64,'Revised vs YTD acct'!$A$5:$M$500,6,FALSE))</f>
        <v>4000</v>
      </c>
      <c r="F64" t="str">
        <f>IF($Q64="","",VLOOKUP($Q64,'Revised vs YTD acct'!$A$5:$M$500,7,FALSE))</f>
        <v>CONTRACTUAL EXPENSES</v>
      </c>
      <c r="G64" t="str">
        <f>IF($Q64="","",VLOOKUP($Q64,'Revised vs YTD acct'!$A$5:$M$500,8,FALSE))</f>
        <v>4321</v>
      </c>
      <c r="H64" t="str">
        <f>IF($Q64="","",VLOOKUP($Q64,'Revised vs YTD acct'!$A$5:$M$500,9,FALSE))</f>
        <v>TRAINING &amp; EDUCATION</v>
      </c>
      <c r="I64" s="10">
        <f>IF($Q64="","",VLOOKUP($Q64,'Revised vs YTD acct'!$A$5:$M$500,10,FALSE))</f>
        <v>15000</v>
      </c>
      <c r="J64" s="10">
        <f>IF($Q64="","",VLOOKUP($Q64,'Revised vs YTD acct'!$A$5:$M$500,11,FALSE))</f>
        <v>217.82</v>
      </c>
      <c r="K64" s="10">
        <f t="shared" si="0"/>
        <v>14782.18</v>
      </c>
      <c r="L64" s="6">
        <f t="shared" si="1"/>
        <v>1.4500000000000001E-2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 t="str">
        <f>IF($Q65="","",VLOOKUP($Q65,'Revised vs YTD acct'!$A$5:$M$500,3,FALSE))</f>
        <v>GENERAL FUND</v>
      </c>
      <c r="C65" t="str">
        <f>IF($Q65="","",VLOOKUP($Q65,'Revised vs YTD acct'!$A$5:$M$500,4,FALSE))</f>
        <v>8020</v>
      </c>
      <c r="D65" t="str">
        <f>IF($Q65="","",VLOOKUP($Q65,'Revised vs YTD acct'!$A$5:$M$500,5,FALSE))</f>
        <v>PLANNING AND DEVELOPMENT</v>
      </c>
      <c r="E65" t="str">
        <f>IF($Q65="","",VLOOKUP($Q65,'Revised vs YTD acct'!$A$5:$M$500,6,FALSE))</f>
        <v>4000</v>
      </c>
      <c r="F65" t="str">
        <f>IF($Q65="","",VLOOKUP($Q65,'Revised vs YTD acct'!$A$5:$M$500,7,FALSE))</f>
        <v>CONTRACTUAL EXPENSES</v>
      </c>
      <c r="G65" t="str">
        <f>IF($Q65="","",VLOOKUP($Q65,'Revised vs YTD acct'!$A$5:$M$500,8,FALSE))</f>
        <v>4242</v>
      </c>
      <c r="H65" t="str">
        <f>IF($Q65="","",VLOOKUP($Q65,'Revised vs YTD acct'!$A$5:$M$500,9,FALSE))</f>
        <v>FLOOD REMEDIATION PROGRAM</v>
      </c>
      <c r="I65" s="10">
        <f>IF($Q65="","",VLOOKUP($Q65,'Revised vs YTD acct'!$A$5:$M$500,10,FALSE))</f>
        <v>60000</v>
      </c>
      <c r="J65" s="10">
        <f>IF($Q65="","",VLOOKUP($Q65,'Revised vs YTD acct'!$A$5:$M$500,11,FALSE))</f>
        <v>45232.85</v>
      </c>
      <c r="K65" s="10">
        <f t="shared" si="0"/>
        <v>14767.150000000001</v>
      </c>
      <c r="L65" s="6">
        <f t="shared" si="1"/>
        <v>0.75390000000000001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 t="str">
        <f>IF($Q66="","",VLOOKUP($Q66,'Revised vs YTD acct'!$A$5:$M$500,3,FALSE))</f>
        <v>GENERAL FUND</v>
      </c>
      <c r="C66" t="str">
        <f>IF($Q66="","",VLOOKUP($Q66,'Revised vs YTD acct'!$A$5:$M$500,4,FALSE))</f>
        <v>4310</v>
      </c>
      <c r="D66" t="str">
        <f>IF($Q66="","",VLOOKUP($Q66,'Revised vs YTD acct'!$A$5:$M$500,5,FALSE))</f>
        <v>MENTAL HEALTH</v>
      </c>
      <c r="E66" t="str">
        <f>IF($Q66="","",VLOOKUP($Q66,'Revised vs YTD acct'!$A$5:$M$500,6,FALSE))</f>
        <v>4000</v>
      </c>
      <c r="F66" t="str">
        <f>IF($Q66="","",VLOOKUP($Q66,'Revised vs YTD acct'!$A$5:$M$500,7,FALSE))</f>
        <v>CONTRACTUAL EXPENSES</v>
      </c>
      <c r="G66" t="str">
        <f>IF($Q66="","",VLOOKUP($Q66,'Revised vs YTD acct'!$A$5:$M$500,8,FALSE))</f>
        <v>4211</v>
      </c>
      <c r="H66" t="str">
        <f>IF($Q66="","",VLOOKUP($Q66,'Revised vs YTD acct'!$A$5:$M$500,9,FALSE))</f>
        <v>CHILD PSYCHIATRIST</v>
      </c>
      <c r="I66" s="10">
        <f>IF($Q66="","",VLOOKUP($Q66,'Revised vs YTD acct'!$A$5:$M$500,10,FALSE))</f>
        <v>54000</v>
      </c>
      <c r="J66" s="10">
        <f>IF($Q66="","",VLOOKUP($Q66,'Revised vs YTD acct'!$A$5:$M$500,11,FALSE))</f>
        <v>40117.5</v>
      </c>
      <c r="K66" s="10">
        <f t="shared" si="0"/>
        <v>13882.5</v>
      </c>
      <c r="L66" s="6">
        <f t="shared" si="1"/>
        <v>0.7429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 t="str">
        <f>IF($Q67="","",VLOOKUP($Q67,'Revised vs YTD acct'!$A$5:$M$500,3,FALSE))</f>
        <v>GENERAL FUND</v>
      </c>
      <c r="C67" t="str">
        <f>IF($Q67="","",VLOOKUP($Q67,'Revised vs YTD acct'!$A$5:$M$500,4,FALSE))</f>
        <v>9050</v>
      </c>
      <c r="D67" t="str">
        <f>IF($Q67="","",VLOOKUP($Q67,'Revised vs YTD acct'!$A$5:$M$500,5,FALSE))</f>
        <v>UNEMPLOYMENT INSURANCE</v>
      </c>
      <c r="E67" t="str">
        <f>IF($Q67="","",VLOOKUP($Q67,'Revised vs YTD acct'!$A$5:$M$500,6,FALSE))</f>
        <v>8000</v>
      </c>
      <c r="F67" t="str">
        <f>IF($Q67="","",VLOOKUP($Q67,'Revised vs YTD acct'!$A$5:$M$500,7,FALSE))</f>
        <v>EMPLOYEE BENEFITS</v>
      </c>
      <c r="G67" t="str">
        <f>IF($Q67="","",VLOOKUP($Q67,'Revised vs YTD acct'!$A$5:$M$500,8,FALSE))</f>
        <v>8005</v>
      </c>
      <c r="H67" t="str">
        <f>IF($Q67="","",VLOOKUP($Q67,'Revised vs YTD acct'!$A$5:$M$500,9,FALSE))</f>
        <v>UNEMPLOYMENT INSURANCE</v>
      </c>
      <c r="I67" s="10">
        <f>IF($Q67="","",VLOOKUP($Q67,'Revised vs YTD acct'!$A$5:$M$500,10,FALSE))</f>
        <v>20000</v>
      </c>
      <c r="J67" s="10">
        <f>IF($Q67="","",VLOOKUP($Q67,'Revised vs YTD acct'!$A$5:$M$500,11,FALSE))</f>
        <v>6387.57</v>
      </c>
      <c r="K67" s="10">
        <f t="shared" si="0"/>
        <v>13612.43</v>
      </c>
      <c r="L67" s="6">
        <f t="shared" si="1"/>
        <v>0.31940000000000002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 t="str">
        <f>IF($Q68="","",VLOOKUP($Q68,'Revised vs YTD acct'!$A$5:$M$500,3,FALSE))</f>
        <v>GENERAL FUND</v>
      </c>
      <c r="C68" t="str">
        <f>IF($Q68="","",VLOOKUP($Q68,'Revised vs YTD acct'!$A$5:$M$500,4,FALSE))</f>
        <v>1410</v>
      </c>
      <c r="D68" t="str">
        <f>IF($Q68="","",VLOOKUP($Q68,'Revised vs YTD acct'!$A$5:$M$500,5,FALSE))</f>
        <v>COUNTY CLERK</v>
      </c>
      <c r="E68" t="str">
        <f>IF($Q68="","",VLOOKUP($Q68,'Revised vs YTD acct'!$A$5:$M$500,6,FALSE))</f>
        <v>1000</v>
      </c>
      <c r="F68" t="str">
        <f>IF($Q68="","",VLOOKUP($Q68,'Revised vs YTD acct'!$A$5:$M$500,7,FALSE))</f>
        <v>PERSONAL SERVICES</v>
      </c>
      <c r="G68" t="str">
        <f>IF($Q68="","",VLOOKUP($Q68,'Revised vs YTD acct'!$A$5:$M$500,8,FALSE))</f>
        <v>1014</v>
      </c>
      <c r="H68" t="str">
        <f>IF($Q68="","",VLOOKUP($Q68,'Revised vs YTD acct'!$A$5:$M$500,9,FALSE))</f>
        <v>MOTOR VEHICLE REP I   G10</v>
      </c>
      <c r="I68" s="10">
        <f>IF($Q68="","",VLOOKUP($Q68,'Revised vs YTD acct'!$A$5:$M$500,10,FALSE))</f>
        <v>34479</v>
      </c>
      <c r="J68" s="10">
        <f>IF($Q68="","",VLOOKUP($Q68,'Revised vs YTD acct'!$A$5:$M$500,11,FALSE))</f>
        <v>21045.15</v>
      </c>
      <c r="K68" s="10">
        <f t="shared" si="0"/>
        <v>13433.849999999999</v>
      </c>
      <c r="L68" s="6">
        <f t="shared" si="1"/>
        <v>0.61040000000000005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 t="str">
        <f>IF($Q69="","",VLOOKUP($Q69,'Revised vs YTD acct'!$A$5:$M$500,3,FALSE))</f>
        <v>GENERAL FUND</v>
      </c>
      <c r="C69" t="str">
        <f>IF($Q69="","",VLOOKUP($Q69,'Revised vs YTD acct'!$A$5:$M$500,4,FALSE))</f>
        <v>6010</v>
      </c>
      <c r="D69" t="str">
        <f>IF($Q69="","",VLOOKUP($Q69,'Revised vs YTD acct'!$A$5:$M$500,5,FALSE))</f>
        <v>SOCIAL SERVICES ADMIN</v>
      </c>
      <c r="E69" t="str">
        <f>IF($Q69="","",VLOOKUP($Q69,'Revised vs YTD acct'!$A$5:$M$500,6,FALSE))</f>
        <v>4000</v>
      </c>
      <c r="F69" t="str">
        <f>IF($Q69="","",VLOOKUP($Q69,'Revised vs YTD acct'!$A$5:$M$500,7,FALSE))</f>
        <v>CONTRACTUAL EXPENSES</v>
      </c>
      <c r="G69" t="str">
        <f>IF($Q69="","",VLOOKUP($Q69,'Revised vs YTD acct'!$A$5:$M$500,8,FALSE))</f>
        <v>4678</v>
      </c>
      <c r="H69" t="str">
        <f>IF($Q69="","",VLOOKUP($Q69,'Revised vs YTD acct'!$A$5:$M$500,9,FALSE))</f>
        <v>STATE DSS FEES</v>
      </c>
      <c r="I69" s="10">
        <f>IF($Q69="","",VLOOKUP($Q69,'Revised vs YTD acct'!$A$5:$M$500,10,FALSE))</f>
        <v>30000</v>
      </c>
      <c r="J69" s="10">
        <f>IF($Q69="","",VLOOKUP($Q69,'Revised vs YTD acct'!$A$5:$M$500,11,FALSE))</f>
        <v>16774.88</v>
      </c>
      <c r="K69" s="10">
        <f t="shared" si="0"/>
        <v>13225.119999999999</v>
      </c>
      <c r="L69" s="6">
        <f t="shared" si="1"/>
        <v>0.55920000000000003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 t="str">
        <f>IF($Q70="","",VLOOKUP($Q70,'Revised vs YTD acct'!$A$5:$M$500,3,FALSE))</f>
        <v>GENERAL FUND</v>
      </c>
      <c r="C70" t="str">
        <f>IF($Q70="","",VLOOKUP($Q70,'Revised vs YTD acct'!$A$5:$M$500,4,FALSE))</f>
        <v>6010</v>
      </c>
      <c r="D70" t="str">
        <f>IF($Q70="","",VLOOKUP($Q70,'Revised vs YTD acct'!$A$5:$M$500,5,FALSE))</f>
        <v>SOCIAL SERVICES ADMIN</v>
      </c>
      <c r="E70" t="str">
        <f>IF($Q70="","",VLOOKUP($Q70,'Revised vs YTD acct'!$A$5:$M$500,6,FALSE))</f>
        <v>1000</v>
      </c>
      <c r="F70" t="str">
        <f>IF($Q70="","",VLOOKUP($Q70,'Revised vs YTD acct'!$A$5:$M$500,7,FALSE))</f>
        <v>PERSONAL SERVICES</v>
      </c>
      <c r="G70" t="str">
        <f>IF($Q70="","",VLOOKUP($Q70,'Revised vs YTD acct'!$A$5:$M$500,8,FALSE))</f>
        <v>1449</v>
      </c>
      <c r="H70" t="str">
        <f>IF($Q70="","",VLOOKUP($Q70,'Revised vs YTD acct'!$A$5:$M$500,9,FALSE))</f>
        <v>SOCIAL WELFARE EXAM   G11</v>
      </c>
      <c r="I70" s="10">
        <f>IF($Q70="","",VLOOKUP($Q70,'Revised vs YTD acct'!$A$5:$M$500,10,FALSE))</f>
        <v>35071</v>
      </c>
      <c r="J70" s="10">
        <f>IF($Q70="","",VLOOKUP($Q70,'Revised vs YTD acct'!$A$5:$M$500,11,FALSE))</f>
        <v>21934.42</v>
      </c>
      <c r="K70" s="10">
        <f t="shared" ref="K70:K133" si="2">IF(Q70="","",I70-J70)</f>
        <v>13136.580000000002</v>
      </c>
      <c r="L70" s="6">
        <f t="shared" ref="L70:L133" si="3">IF(Q70="","",IF(I70=0,0,ROUND((J70)/I70,4)))</f>
        <v>0.62539999999999996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 t="str">
        <f>IF($Q71="","",VLOOKUP($Q71,'Revised vs YTD acct'!$A$5:$M$500,3,FALSE))</f>
        <v>GENERAL FUND</v>
      </c>
      <c r="C71" t="str">
        <f>IF($Q71="","",VLOOKUP($Q71,'Revised vs YTD acct'!$A$5:$M$500,4,FALSE))</f>
        <v>4310</v>
      </c>
      <c r="D71" t="str">
        <f>IF($Q71="","",VLOOKUP($Q71,'Revised vs YTD acct'!$A$5:$M$500,5,FALSE))</f>
        <v>MENTAL HEALTH</v>
      </c>
      <c r="E71" t="str">
        <f>IF($Q71="","",VLOOKUP($Q71,'Revised vs YTD acct'!$A$5:$M$500,6,FALSE))</f>
        <v>4000</v>
      </c>
      <c r="F71" t="str">
        <f>IF($Q71="","",VLOOKUP($Q71,'Revised vs YTD acct'!$A$5:$M$500,7,FALSE))</f>
        <v>CONTRACTUAL EXPENSES</v>
      </c>
      <c r="G71" t="str">
        <f>IF($Q71="","",VLOOKUP($Q71,'Revised vs YTD acct'!$A$5:$M$500,8,FALSE))</f>
        <v>4224</v>
      </c>
      <c r="H71" t="str">
        <f>IF($Q71="","",VLOOKUP($Q71,'Revised vs YTD acct'!$A$5:$M$500,9,FALSE))</f>
        <v>CLINIC EXPENSE</v>
      </c>
      <c r="I71" s="10">
        <f>IF($Q71="","",VLOOKUP($Q71,'Revised vs YTD acct'!$A$5:$M$500,10,FALSE))</f>
        <v>336945</v>
      </c>
      <c r="J71" s="10">
        <f>IF($Q71="","",VLOOKUP($Q71,'Revised vs YTD acct'!$A$5:$M$500,11,FALSE))</f>
        <v>323995.62</v>
      </c>
      <c r="K71" s="10">
        <f t="shared" si="2"/>
        <v>12949.380000000005</v>
      </c>
      <c r="L71" s="6">
        <f t="shared" si="3"/>
        <v>0.96160000000000001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 t="str">
        <f>IF($Q72="","",VLOOKUP($Q72,'Revised vs YTD acct'!$A$5:$M$500,3,FALSE))</f>
        <v>GENERAL FUND</v>
      </c>
      <c r="C72" t="str">
        <f>IF($Q72="","",VLOOKUP($Q72,'Revised vs YTD acct'!$A$5:$M$500,4,FALSE))</f>
        <v>4050</v>
      </c>
      <c r="D72" t="str">
        <f>IF($Q72="","",VLOOKUP($Q72,'Revised vs YTD acct'!$A$5:$M$500,5,FALSE))</f>
        <v>CHILDHOOD LEAD POISON PREV</v>
      </c>
      <c r="E72" t="str">
        <f>IF($Q72="","",VLOOKUP($Q72,'Revised vs YTD acct'!$A$5:$M$500,6,FALSE))</f>
        <v>4000</v>
      </c>
      <c r="F72" t="str">
        <f>IF($Q72="","",VLOOKUP($Q72,'Revised vs YTD acct'!$A$5:$M$500,7,FALSE))</f>
        <v>CONTRACTUAL EXPENSES</v>
      </c>
      <c r="G72" t="str">
        <f>IF($Q72="","",VLOOKUP($Q72,'Revised vs YTD acct'!$A$5:$M$500,8,FALSE))</f>
        <v>4125</v>
      </c>
      <c r="H72" t="str">
        <f>IF($Q72="","",VLOOKUP($Q72,'Revised vs YTD acct'!$A$5:$M$500,9,FALSE))</f>
        <v>LEAD POISONING PREVENT.</v>
      </c>
      <c r="I72" s="10">
        <f>IF($Q72="","",VLOOKUP($Q72,'Revised vs YTD acct'!$A$5:$M$500,10,FALSE))</f>
        <v>17000</v>
      </c>
      <c r="J72" s="10">
        <f>IF($Q72="","",VLOOKUP($Q72,'Revised vs YTD acct'!$A$5:$M$500,11,FALSE))</f>
        <v>4122.74</v>
      </c>
      <c r="K72" s="10">
        <f t="shared" si="2"/>
        <v>12877.26</v>
      </c>
      <c r="L72" s="6">
        <f t="shared" si="3"/>
        <v>0.24249999999999999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 t="str">
        <f>IF($Q73="","",VLOOKUP($Q73,'Revised vs YTD acct'!$A$5:$M$500,3,FALSE))</f>
        <v>GENERAL FUND</v>
      </c>
      <c r="C73" t="str">
        <f>IF($Q73="","",VLOOKUP($Q73,'Revised vs YTD acct'!$A$5:$M$500,4,FALSE))</f>
        <v>6010</v>
      </c>
      <c r="D73" t="str">
        <f>IF($Q73="","",VLOOKUP($Q73,'Revised vs YTD acct'!$A$5:$M$500,5,FALSE))</f>
        <v>SOCIAL SERVICES ADMIN</v>
      </c>
      <c r="E73" t="str">
        <f>IF($Q73="","",VLOOKUP($Q73,'Revised vs YTD acct'!$A$5:$M$500,6,FALSE))</f>
        <v>1000</v>
      </c>
      <c r="F73" t="str">
        <f>IF($Q73="","",VLOOKUP($Q73,'Revised vs YTD acct'!$A$5:$M$500,7,FALSE))</f>
        <v>PERSONAL SERVICES</v>
      </c>
      <c r="G73" t="str">
        <f>IF($Q73="","",VLOOKUP($Q73,'Revised vs YTD acct'!$A$5:$M$500,8,FALSE))</f>
        <v>1445</v>
      </c>
      <c r="H73" t="str">
        <f>IF($Q73="","",VLOOKUP($Q73,'Revised vs YTD acct'!$A$5:$M$500,9,FALSE))</f>
        <v>SOCIAL WELFARE EXAM   G11</v>
      </c>
      <c r="I73" s="10">
        <f>IF($Q73="","",VLOOKUP($Q73,'Revised vs YTD acct'!$A$5:$M$500,10,FALSE))</f>
        <v>42396</v>
      </c>
      <c r="J73" s="10">
        <f>IF($Q73="","",VLOOKUP($Q73,'Revised vs YTD acct'!$A$5:$M$500,11,FALSE))</f>
        <v>29782.09</v>
      </c>
      <c r="K73" s="10">
        <f t="shared" si="2"/>
        <v>12613.91</v>
      </c>
      <c r="L73" s="6">
        <f t="shared" si="3"/>
        <v>0.70250000000000001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 t="str">
        <f>IF($Q74="","",VLOOKUP($Q74,'Revised vs YTD acct'!$A$5:$M$500,3,FALSE))</f>
        <v>GENERAL FUND</v>
      </c>
      <c r="C74" t="str">
        <f>IF($Q74="","",VLOOKUP($Q74,'Revised vs YTD acct'!$A$5:$M$500,4,FALSE))</f>
        <v>6070</v>
      </c>
      <c r="D74" t="str">
        <f>IF($Q74="","",VLOOKUP($Q74,'Revised vs YTD acct'!$A$5:$M$500,5,FALSE))</f>
        <v>SERVICES FOR RECIPIENTS</v>
      </c>
      <c r="E74" t="str">
        <f>IF($Q74="","",VLOOKUP($Q74,'Revised vs YTD acct'!$A$5:$M$500,6,FALSE))</f>
        <v>4000</v>
      </c>
      <c r="F74" t="str">
        <f>IF($Q74="","",VLOOKUP($Q74,'Revised vs YTD acct'!$A$5:$M$500,7,FALSE))</f>
        <v>CONTRACTUAL EXPENSES</v>
      </c>
      <c r="G74" t="str">
        <f>IF($Q74="","",VLOOKUP($Q74,'Revised vs YTD acct'!$A$5:$M$500,8,FALSE))</f>
        <v>4610</v>
      </c>
      <c r="H74" t="str">
        <f>IF($Q74="","",VLOOKUP($Q74,'Revised vs YTD acct'!$A$5:$M$500,9,FALSE))</f>
        <v>TURN ABOUT PROGRAM</v>
      </c>
      <c r="I74" s="10">
        <f>IF($Q74="","",VLOOKUP($Q74,'Revised vs YTD acct'!$A$5:$M$500,10,FALSE))</f>
        <v>114996</v>
      </c>
      <c r="J74" s="10">
        <f>IF($Q74="","",VLOOKUP($Q74,'Revised vs YTD acct'!$A$5:$M$500,11,FALSE))</f>
        <v>102490.98</v>
      </c>
      <c r="K74" s="10">
        <f t="shared" si="2"/>
        <v>12505.020000000004</v>
      </c>
      <c r="L74" s="6">
        <f t="shared" si="3"/>
        <v>0.89129999999999998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 t="str">
        <f>IF($Q75="","",VLOOKUP($Q75,'Revised vs YTD acct'!$A$5:$M$500,3,FALSE))</f>
        <v>GENERAL FUND</v>
      </c>
      <c r="C75" t="str">
        <f>IF($Q75="","",VLOOKUP($Q75,'Revised vs YTD acct'!$A$5:$M$500,4,FALSE))</f>
        <v>1490</v>
      </c>
      <c r="D75" t="str">
        <f>IF($Q75="","",VLOOKUP($Q75,'Revised vs YTD acct'!$A$5:$M$500,5,FALSE))</f>
        <v>PUBLIC WORKS</v>
      </c>
      <c r="E75" t="str">
        <f>IF($Q75="","",VLOOKUP($Q75,'Revised vs YTD acct'!$A$5:$M$500,6,FALSE))</f>
        <v>1000</v>
      </c>
      <c r="F75" t="str">
        <f>IF($Q75="","",VLOOKUP($Q75,'Revised vs YTD acct'!$A$5:$M$500,7,FALSE))</f>
        <v>PERSONAL SERVICES</v>
      </c>
      <c r="G75" t="str">
        <f>IF($Q75="","",VLOOKUP($Q75,'Revised vs YTD acct'!$A$5:$M$500,8,FALSE))</f>
        <v>1004</v>
      </c>
      <c r="H75" t="str">
        <f>IF($Q75="","",VLOOKUP($Q75,'Revised vs YTD acct'!$A$5:$M$500,9,FALSE))</f>
        <v>DEPUTY COMMISSIONER ADMIN.</v>
      </c>
      <c r="I75" s="10">
        <f>IF($Q75="","",VLOOKUP($Q75,'Revised vs YTD acct'!$A$5:$M$500,10,FALSE))</f>
        <v>32000</v>
      </c>
      <c r="J75" s="10">
        <f>IF($Q75="","",VLOOKUP($Q75,'Revised vs YTD acct'!$A$5:$M$500,11,FALSE))</f>
        <v>20065.5</v>
      </c>
      <c r="K75" s="10">
        <f t="shared" si="2"/>
        <v>11934.5</v>
      </c>
      <c r="L75" s="6">
        <f t="shared" si="3"/>
        <v>0.627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 t="str">
        <f>IF($Q76="","",VLOOKUP($Q76,'Revised vs YTD acct'!$A$5:$M$500,3,FALSE))</f>
        <v>GENERAL FUND</v>
      </c>
      <c r="C76" t="str">
        <f>IF($Q76="","",VLOOKUP($Q76,'Revised vs YTD acct'!$A$5:$M$500,4,FALSE))</f>
        <v>4010</v>
      </c>
      <c r="D76" t="str">
        <f>IF($Q76="","",VLOOKUP($Q76,'Revised vs YTD acct'!$A$5:$M$500,5,FALSE))</f>
        <v>PUBLIC HEALTH</v>
      </c>
      <c r="E76" t="str">
        <f>IF($Q76="","",VLOOKUP($Q76,'Revised vs YTD acct'!$A$5:$M$500,6,FALSE))</f>
        <v>4000</v>
      </c>
      <c r="F76" t="str">
        <f>IF($Q76="","",VLOOKUP($Q76,'Revised vs YTD acct'!$A$5:$M$500,7,FALSE))</f>
        <v>CONTRACTUAL EXPENSES</v>
      </c>
      <c r="G76" t="str">
        <f>IF($Q76="","",VLOOKUP($Q76,'Revised vs YTD acct'!$A$5:$M$500,8,FALSE))</f>
        <v>4677</v>
      </c>
      <c r="H76" t="str">
        <f>IF($Q76="","",VLOOKUP($Q76,'Revised vs YTD acct'!$A$5:$M$500,9,FALSE))</f>
        <v>TOBACCO AWARENESS GRANT</v>
      </c>
      <c r="I76" s="10">
        <f>IF($Q76="","",VLOOKUP($Q76,'Revised vs YTD acct'!$A$5:$M$500,10,FALSE))</f>
        <v>22000</v>
      </c>
      <c r="J76" s="10">
        <f>IF($Q76="","",VLOOKUP($Q76,'Revised vs YTD acct'!$A$5:$M$500,11,FALSE))</f>
        <v>10135.719999999999</v>
      </c>
      <c r="K76" s="10">
        <f t="shared" si="2"/>
        <v>11864.28</v>
      </c>
      <c r="L76" s="6">
        <f t="shared" si="3"/>
        <v>0.4607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 t="str">
        <f>IF($Q77="","",VLOOKUP($Q77,'Revised vs YTD acct'!$A$5:$M$500,3,FALSE))</f>
        <v>GENERAL FUND</v>
      </c>
      <c r="C77" t="str">
        <f>IF($Q77="","",VLOOKUP($Q77,'Revised vs YTD acct'!$A$5:$M$500,4,FALSE))</f>
        <v>1620</v>
      </c>
      <c r="D77" t="str">
        <f>IF($Q77="","",VLOOKUP($Q77,'Revised vs YTD acct'!$A$5:$M$500,5,FALSE))</f>
        <v>BUILDINGS &amp; GROUNDS</v>
      </c>
      <c r="E77" t="str">
        <f>IF($Q77="","",VLOOKUP($Q77,'Revised vs YTD acct'!$A$5:$M$500,6,FALSE))</f>
        <v>2000</v>
      </c>
      <c r="F77" t="str">
        <f>IF($Q77="","",VLOOKUP($Q77,'Revised vs YTD acct'!$A$5:$M$500,7,FALSE))</f>
        <v>EQUIPMENT</v>
      </c>
      <c r="G77" t="str">
        <f>IF($Q77="","",VLOOKUP($Q77,'Revised vs YTD acct'!$A$5:$M$500,8,FALSE))</f>
        <v>2201</v>
      </c>
      <c r="H77" t="str">
        <f>IF($Q77="","",VLOOKUP($Q77,'Revised vs YTD acct'!$A$5:$M$500,9,FALSE))</f>
        <v>EQUIPMENT</v>
      </c>
      <c r="I77" s="10">
        <f>IF($Q77="","",VLOOKUP($Q77,'Revised vs YTD acct'!$A$5:$M$500,10,FALSE))</f>
        <v>23000</v>
      </c>
      <c r="J77" s="10">
        <f>IF($Q77="","",VLOOKUP($Q77,'Revised vs YTD acct'!$A$5:$M$500,11,FALSE))</f>
        <v>11149.51</v>
      </c>
      <c r="K77" s="10">
        <f t="shared" si="2"/>
        <v>11850.49</v>
      </c>
      <c r="L77" s="6">
        <f t="shared" si="3"/>
        <v>0.48480000000000001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 t="str">
        <f>IF($Q78="","",VLOOKUP($Q78,'Revised vs YTD acct'!$A$5:$M$500,3,FALSE))</f>
        <v>GENERAL FUND</v>
      </c>
      <c r="C78" t="str">
        <f>IF($Q78="","",VLOOKUP($Q78,'Revised vs YTD acct'!$A$5:$M$500,4,FALSE))</f>
        <v>4010</v>
      </c>
      <c r="D78" t="str">
        <f>IF($Q78="","",VLOOKUP($Q78,'Revised vs YTD acct'!$A$5:$M$500,5,FALSE))</f>
        <v>PUBLIC HEALTH</v>
      </c>
      <c r="E78" t="str">
        <f>IF($Q78="","",VLOOKUP($Q78,'Revised vs YTD acct'!$A$5:$M$500,6,FALSE))</f>
        <v>1000</v>
      </c>
      <c r="F78" t="str">
        <f>IF($Q78="","",VLOOKUP($Q78,'Revised vs YTD acct'!$A$5:$M$500,7,FALSE))</f>
        <v>PERSONAL SERVICES</v>
      </c>
      <c r="G78" t="str">
        <f>IF($Q78="","",VLOOKUP($Q78,'Revised vs YTD acct'!$A$5:$M$500,8,FALSE))</f>
        <v>1128</v>
      </c>
      <c r="H78" t="str">
        <f>IF($Q78="","",VLOOKUP($Q78,'Revised vs YTD acct'!$A$5:$M$500,9,FALSE))</f>
        <v>PH SANITARIAN         G18</v>
      </c>
      <c r="I78" s="10">
        <f>IF($Q78="","",VLOOKUP($Q78,'Revised vs YTD acct'!$A$5:$M$500,10,FALSE))</f>
        <v>60251</v>
      </c>
      <c r="J78" s="10">
        <f>IF($Q78="","",VLOOKUP($Q78,'Revised vs YTD acct'!$A$5:$M$500,11,FALSE))</f>
        <v>48417.25</v>
      </c>
      <c r="K78" s="10">
        <f t="shared" si="2"/>
        <v>11833.75</v>
      </c>
      <c r="L78" s="6">
        <f t="shared" si="3"/>
        <v>0.80359999999999998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 t="str">
        <f>IF($Q79="","",VLOOKUP($Q79,'Revised vs YTD acct'!$A$5:$M$500,3,FALSE))</f>
        <v>GENERAL FUND</v>
      </c>
      <c r="C79" t="str">
        <f>IF($Q79="","",VLOOKUP($Q79,'Revised vs YTD acct'!$A$5:$M$500,4,FALSE))</f>
        <v>3410</v>
      </c>
      <c r="D79" t="str">
        <f>IF($Q79="","",VLOOKUP($Q79,'Revised vs YTD acct'!$A$5:$M$500,5,FALSE))</f>
        <v>EMERGENCY SVCS - FIRE PREV.</v>
      </c>
      <c r="E79" t="str">
        <f>IF($Q79="","",VLOOKUP($Q79,'Revised vs YTD acct'!$A$5:$M$500,6,FALSE))</f>
        <v>4000</v>
      </c>
      <c r="F79" t="str">
        <f>IF($Q79="","",VLOOKUP($Q79,'Revised vs YTD acct'!$A$5:$M$500,7,FALSE))</f>
        <v>CONTRACTUAL EXPENSES</v>
      </c>
      <c r="G79" t="str">
        <f>IF($Q79="","",VLOOKUP($Q79,'Revised vs YTD acct'!$A$5:$M$500,8,FALSE))</f>
        <v>4406</v>
      </c>
      <c r="H79" t="str">
        <f>IF($Q79="","",VLOOKUP($Q79,'Revised vs YTD acct'!$A$5:$M$500,9,FALSE))</f>
        <v>HOMELAND SECURITY EXPENSES</v>
      </c>
      <c r="I79" s="10">
        <f>IF($Q79="","",VLOOKUP($Q79,'Revised vs YTD acct'!$A$5:$M$500,10,FALSE))</f>
        <v>25217.89</v>
      </c>
      <c r="J79" s="10">
        <f>IF($Q79="","",VLOOKUP($Q79,'Revised vs YTD acct'!$A$5:$M$500,11,FALSE))</f>
        <v>13403.71</v>
      </c>
      <c r="K79" s="10">
        <f t="shared" si="2"/>
        <v>11814.18</v>
      </c>
      <c r="L79" s="6">
        <f t="shared" si="3"/>
        <v>0.53149999999999997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 t="str">
        <f>IF($Q80="","",VLOOKUP($Q80,'Revised vs YTD acct'!$A$5:$M$500,3,FALSE))</f>
        <v>GENERAL FUND</v>
      </c>
      <c r="C80" t="str">
        <f>IF($Q80="","",VLOOKUP($Q80,'Revised vs YTD acct'!$A$5:$M$500,4,FALSE))</f>
        <v>4310</v>
      </c>
      <c r="D80" t="str">
        <f>IF($Q80="","",VLOOKUP($Q80,'Revised vs YTD acct'!$A$5:$M$500,5,FALSE))</f>
        <v>MENTAL HEALTH</v>
      </c>
      <c r="E80" t="str">
        <f>IF($Q80="","",VLOOKUP($Q80,'Revised vs YTD acct'!$A$5:$M$500,6,FALSE))</f>
        <v>1000</v>
      </c>
      <c r="F80" t="str">
        <f>IF($Q80="","",VLOOKUP($Q80,'Revised vs YTD acct'!$A$5:$M$500,7,FALSE))</f>
        <v>PERSONAL SERVICES</v>
      </c>
      <c r="G80" t="str">
        <f>IF($Q80="","",VLOOKUP($Q80,'Revised vs YTD acct'!$A$5:$M$500,8,FALSE))</f>
        <v>1005</v>
      </c>
      <c r="H80" t="str">
        <f>IF($Q80="","",VLOOKUP($Q80,'Revised vs YTD acct'!$A$5:$M$500,9,FALSE))</f>
        <v>ADVOCACY CARE MANAGER G15</v>
      </c>
      <c r="I80" s="10">
        <f>IF($Q80="","",VLOOKUP($Q80,'Revised vs YTD acct'!$A$5:$M$500,10,FALSE))</f>
        <v>43133</v>
      </c>
      <c r="J80" s="10">
        <f>IF($Q80="","",VLOOKUP($Q80,'Revised vs YTD acct'!$A$5:$M$500,11,FALSE))</f>
        <v>31378.26</v>
      </c>
      <c r="K80" s="10">
        <f t="shared" si="2"/>
        <v>11754.740000000002</v>
      </c>
      <c r="L80" s="6">
        <f t="shared" si="3"/>
        <v>0.72750000000000004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 t="str">
        <f>IF($Q81="","",VLOOKUP($Q81,'Revised vs YTD acct'!$A$5:$M$500,3,FALSE))</f>
        <v>GENERAL FUND</v>
      </c>
      <c r="C81" t="str">
        <f>IF($Q81="","",VLOOKUP($Q81,'Revised vs YTD acct'!$A$5:$M$500,4,FALSE))</f>
        <v>6070</v>
      </c>
      <c r="D81" t="str">
        <f>IF($Q81="","",VLOOKUP($Q81,'Revised vs YTD acct'!$A$5:$M$500,5,FALSE))</f>
        <v>SERVICES FOR RECIPIENTS</v>
      </c>
      <c r="E81" t="str">
        <f>IF($Q81="","",VLOOKUP($Q81,'Revised vs YTD acct'!$A$5:$M$500,6,FALSE))</f>
        <v>4000</v>
      </c>
      <c r="F81" t="str">
        <f>IF($Q81="","",VLOOKUP($Q81,'Revised vs YTD acct'!$A$5:$M$500,7,FALSE))</f>
        <v>CONTRACTUAL EXPENSES</v>
      </c>
      <c r="G81" t="str">
        <f>IF($Q81="","",VLOOKUP($Q81,'Revised vs YTD acct'!$A$5:$M$500,8,FALSE))</f>
        <v>4670</v>
      </c>
      <c r="H81" t="str">
        <f>IF($Q81="","",VLOOKUP($Q81,'Revised vs YTD acct'!$A$5:$M$500,9,FALSE))</f>
        <v>CLINICAL PSYCHOLOGIST</v>
      </c>
      <c r="I81" s="10">
        <f>IF($Q81="","",VLOOKUP($Q81,'Revised vs YTD acct'!$A$5:$M$500,10,FALSE))</f>
        <v>80000</v>
      </c>
      <c r="J81" s="10">
        <f>IF($Q81="","",VLOOKUP($Q81,'Revised vs YTD acct'!$A$5:$M$500,11,FALSE))</f>
        <v>68372.2</v>
      </c>
      <c r="K81" s="10">
        <f t="shared" si="2"/>
        <v>11627.800000000003</v>
      </c>
      <c r="L81" s="6">
        <f t="shared" si="3"/>
        <v>0.85470000000000002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 t="str">
        <f>IF($Q82="","",VLOOKUP($Q82,'Revised vs YTD acct'!$A$5:$M$500,3,FALSE))</f>
        <v>GENERAL FUND</v>
      </c>
      <c r="C82" t="str">
        <f>IF($Q82="","",VLOOKUP($Q82,'Revised vs YTD acct'!$A$5:$M$500,4,FALSE))</f>
        <v>1620</v>
      </c>
      <c r="D82" t="str">
        <f>IF($Q82="","",VLOOKUP($Q82,'Revised vs YTD acct'!$A$5:$M$500,5,FALSE))</f>
        <v>BUILDINGS &amp; GROUNDS</v>
      </c>
      <c r="E82" t="str">
        <f>IF($Q82="","",VLOOKUP($Q82,'Revised vs YTD acct'!$A$5:$M$500,6,FALSE))</f>
        <v>4000</v>
      </c>
      <c r="F82" t="str">
        <f>IF($Q82="","",VLOOKUP($Q82,'Revised vs YTD acct'!$A$5:$M$500,7,FALSE))</f>
        <v>CONTRACTUAL EXPENSES</v>
      </c>
      <c r="G82" t="str">
        <f>IF($Q82="","",VLOOKUP($Q82,'Revised vs YTD acct'!$A$5:$M$500,8,FALSE))</f>
        <v>4599</v>
      </c>
      <c r="H82" t="str">
        <f>IF($Q82="","",VLOOKUP($Q82,'Revised vs YTD acct'!$A$5:$M$500,9,FALSE))</f>
        <v>REPAIRS AND MAINTENANCE</v>
      </c>
      <c r="I82" s="10">
        <f>IF($Q82="","",VLOOKUP($Q82,'Revised vs YTD acct'!$A$5:$M$500,10,FALSE))</f>
        <v>40000</v>
      </c>
      <c r="J82" s="10">
        <f>IF($Q82="","",VLOOKUP($Q82,'Revised vs YTD acct'!$A$5:$M$500,11,FALSE))</f>
        <v>28479.54</v>
      </c>
      <c r="K82" s="10">
        <f t="shared" si="2"/>
        <v>11520.46</v>
      </c>
      <c r="L82" s="6">
        <f t="shared" si="3"/>
        <v>0.71199999999999997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 t="str">
        <f>IF($Q83="","",VLOOKUP($Q83,'Revised vs YTD acct'!$A$5:$M$500,3,FALSE))</f>
        <v>GENERAL FUND</v>
      </c>
      <c r="C83" t="str">
        <f>IF($Q83="","",VLOOKUP($Q83,'Revised vs YTD acct'!$A$5:$M$500,4,FALSE))</f>
        <v>3410</v>
      </c>
      <c r="D83" t="str">
        <f>IF($Q83="","",VLOOKUP($Q83,'Revised vs YTD acct'!$A$5:$M$500,5,FALSE))</f>
        <v>EMERGENCY SVCS - FIRE PREV.</v>
      </c>
      <c r="E83" t="str">
        <f>IF($Q83="","",VLOOKUP($Q83,'Revised vs YTD acct'!$A$5:$M$500,6,FALSE))</f>
        <v>2000</v>
      </c>
      <c r="F83" t="str">
        <f>IF($Q83="","",VLOOKUP($Q83,'Revised vs YTD acct'!$A$5:$M$500,7,FALSE))</f>
        <v>EQUIPMENT</v>
      </c>
      <c r="G83" t="str">
        <f>IF($Q83="","",VLOOKUP($Q83,'Revised vs YTD acct'!$A$5:$M$500,8,FALSE))</f>
        <v>2920</v>
      </c>
      <c r="H83" t="str">
        <f>IF($Q83="","",VLOOKUP($Q83,'Revised vs YTD acct'!$A$5:$M$500,9,FALSE))</f>
        <v>HOMELAND SECURITY EQUIPMENT</v>
      </c>
      <c r="I83" s="10">
        <f>IF($Q83="","",VLOOKUP($Q83,'Revised vs YTD acct'!$A$5:$M$500,10,FALSE))</f>
        <v>131000</v>
      </c>
      <c r="J83" s="10">
        <f>IF($Q83="","",VLOOKUP($Q83,'Revised vs YTD acct'!$A$5:$M$500,11,FALSE))</f>
        <v>119562.93</v>
      </c>
      <c r="K83" s="10">
        <f t="shared" si="2"/>
        <v>11437.070000000007</v>
      </c>
      <c r="L83" s="6">
        <f t="shared" si="3"/>
        <v>0.91269999999999996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>A</v>
      </c>
      <c r="B84" t="str">
        <f>IF($Q84="","",VLOOKUP($Q84,'Revised vs YTD acct'!$A$5:$M$500,3,FALSE))</f>
        <v>GENERAL FUND</v>
      </c>
      <c r="C84" t="str">
        <f>IF($Q84="","",VLOOKUP($Q84,'Revised vs YTD acct'!$A$5:$M$500,4,FALSE))</f>
        <v>6010</v>
      </c>
      <c r="D84" t="str">
        <f>IF($Q84="","",VLOOKUP($Q84,'Revised vs YTD acct'!$A$5:$M$500,5,FALSE))</f>
        <v>SOCIAL SERVICES ADMIN</v>
      </c>
      <c r="E84" t="str">
        <f>IF($Q84="","",VLOOKUP($Q84,'Revised vs YTD acct'!$A$5:$M$500,6,FALSE))</f>
        <v>1000</v>
      </c>
      <c r="F84" t="str">
        <f>IF($Q84="","",VLOOKUP($Q84,'Revised vs YTD acct'!$A$5:$M$500,7,FALSE))</f>
        <v>PERSONAL SERVICES</v>
      </c>
      <c r="G84" t="str">
        <f>IF($Q84="","",VLOOKUP($Q84,'Revised vs YTD acct'!$A$5:$M$500,8,FALSE))</f>
        <v>1342</v>
      </c>
      <c r="H84" t="str">
        <f>IF($Q84="","",VLOOKUP($Q84,'Revised vs YTD acct'!$A$5:$M$500,9,FALSE))</f>
        <v>SOCIAL WELFARE EXAM   G11</v>
      </c>
      <c r="I84" s="10">
        <f>IF($Q84="","",VLOOKUP($Q84,'Revised vs YTD acct'!$A$5:$M$500,10,FALSE))</f>
        <v>42396</v>
      </c>
      <c r="J84" s="10">
        <f>IF($Q84="","",VLOOKUP($Q84,'Revised vs YTD acct'!$A$5:$M$500,11,FALSE))</f>
        <v>30998.400000000001</v>
      </c>
      <c r="K84" s="10">
        <f t="shared" si="2"/>
        <v>11397.599999999999</v>
      </c>
      <c r="L84" s="6">
        <f t="shared" si="3"/>
        <v>0.73119999999999996</v>
      </c>
      <c r="Q84">
        <f>IF((MAX($Q$4:Q83)+1)&gt;Data!$B$1,"",MAX($Q$4:Q83)+1)</f>
        <v>80</v>
      </c>
    </row>
    <row r="85" spans="1:17" x14ac:dyDescent="0.2">
      <c r="A85" t="str">
        <f>IF($Q85="","",VLOOKUP($Q85,'Revised vs YTD acct'!$A$5:$M$500,2,FALSE))</f>
        <v>A</v>
      </c>
      <c r="B85" t="str">
        <f>IF($Q85="","",VLOOKUP($Q85,'Revised vs YTD acct'!$A$5:$M$500,3,FALSE))</f>
        <v>GENERAL FUND</v>
      </c>
      <c r="C85" t="str">
        <f>IF($Q85="","",VLOOKUP($Q85,'Revised vs YTD acct'!$A$5:$M$500,4,FALSE))</f>
        <v>6010</v>
      </c>
      <c r="D85" t="str">
        <f>IF($Q85="","",VLOOKUP($Q85,'Revised vs YTD acct'!$A$5:$M$500,5,FALSE))</f>
        <v>SOCIAL SERVICES ADMIN</v>
      </c>
      <c r="E85" t="str">
        <f>IF($Q85="","",VLOOKUP($Q85,'Revised vs YTD acct'!$A$5:$M$500,6,FALSE))</f>
        <v>1000</v>
      </c>
      <c r="F85" t="str">
        <f>IF($Q85="","",VLOOKUP($Q85,'Revised vs YTD acct'!$A$5:$M$500,7,FALSE))</f>
        <v>PERSONAL SERVICES</v>
      </c>
      <c r="G85" t="str">
        <f>IF($Q85="","",VLOOKUP($Q85,'Revised vs YTD acct'!$A$5:$M$500,8,FALSE))</f>
        <v>1392</v>
      </c>
      <c r="H85" t="str">
        <f>IF($Q85="","",VLOOKUP($Q85,'Revised vs YTD acct'!$A$5:$M$500,9,FALSE))</f>
        <v>OFFICE/KEYBOARD WRKR  G05</v>
      </c>
      <c r="I85" s="10">
        <f>IF($Q85="","",VLOOKUP($Q85,'Revised vs YTD acct'!$A$5:$M$500,10,FALSE))</f>
        <v>23070</v>
      </c>
      <c r="J85" s="10">
        <f>IF($Q85="","",VLOOKUP($Q85,'Revised vs YTD acct'!$A$5:$M$500,11,FALSE))</f>
        <v>11899.02</v>
      </c>
      <c r="K85" s="10">
        <f t="shared" si="2"/>
        <v>11170.98</v>
      </c>
      <c r="L85" s="6">
        <f t="shared" si="3"/>
        <v>0.51580000000000004</v>
      </c>
      <c r="Q85">
        <f>IF((MAX($Q$4:Q84)+1)&gt;Data!$B$1,"",MAX($Q$4:Q84)+1)</f>
        <v>81</v>
      </c>
    </row>
    <row r="86" spans="1:17" x14ac:dyDescent="0.2">
      <c r="A86" t="str">
        <f>IF($Q86="","",VLOOKUP($Q86,'Revised vs YTD acct'!$A$5:$M$500,2,FALSE))</f>
        <v>A</v>
      </c>
      <c r="B86" t="str">
        <f>IF($Q86="","",VLOOKUP($Q86,'Revised vs YTD acct'!$A$5:$M$500,3,FALSE))</f>
        <v>GENERAL FUND</v>
      </c>
      <c r="C86" t="str">
        <f>IF($Q86="","",VLOOKUP($Q86,'Revised vs YTD acct'!$A$5:$M$500,4,FALSE))</f>
        <v>4310</v>
      </c>
      <c r="D86" t="str">
        <f>IF($Q86="","",VLOOKUP($Q86,'Revised vs YTD acct'!$A$5:$M$500,5,FALSE))</f>
        <v>MENTAL HEALTH</v>
      </c>
      <c r="E86" t="str">
        <f>IF($Q86="","",VLOOKUP($Q86,'Revised vs YTD acct'!$A$5:$M$500,6,FALSE))</f>
        <v>1000</v>
      </c>
      <c r="F86" t="str">
        <f>IF($Q86="","",VLOOKUP($Q86,'Revised vs YTD acct'!$A$5:$M$500,7,FALSE))</f>
        <v>PERSONAL SERVICES</v>
      </c>
      <c r="G86" t="str">
        <f>IF($Q86="","",VLOOKUP($Q86,'Revised vs YTD acct'!$A$5:$M$500,8,FALSE))</f>
        <v>1026</v>
      </c>
      <c r="H86" t="str">
        <f>IF($Q86="","",VLOOKUP($Q86,'Revised vs YTD acct'!$A$5:$M$500,9,FALSE))</f>
        <v>STAFF SOCIAL WRKR/CS  G19</v>
      </c>
      <c r="I86" s="10">
        <f>IF($Q86="","",VLOOKUP($Q86,'Revised vs YTD acct'!$A$5:$M$500,10,FALSE))</f>
        <v>63925</v>
      </c>
      <c r="J86" s="10">
        <f>IF($Q86="","",VLOOKUP($Q86,'Revised vs YTD acct'!$A$5:$M$500,11,FALSE))</f>
        <v>52815.39</v>
      </c>
      <c r="K86" s="10">
        <f t="shared" si="2"/>
        <v>11109.61</v>
      </c>
      <c r="L86" s="6">
        <f t="shared" si="3"/>
        <v>0.82620000000000005</v>
      </c>
      <c r="Q86">
        <f>IF((MAX($Q$4:Q85)+1)&gt;Data!$B$1,"",MAX($Q$4:Q85)+1)</f>
        <v>82</v>
      </c>
    </row>
    <row r="87" spans="1:17" x14ac:dyDescent="0.2">
      <c r="A87" t="str">
        <f>IF($Q87="","",VLOOKUP($Q87,'Revised vs YTD acct'!$A$5:$M$500,2,FALSE))</f>
        <v>A</v>
      </c>
      <c r="B87" t="str">
        <f>IF($Q87="","",VLOOKUP($Q87,'Revised vs YTD acct'!$A$5:$M$500,3,FALSE))</f>
        <v>GENERAL FUND</v>
      </c>
      <c r="C87" t="str">
        <f>IF($Q87="","",VLOOKUP($Q87,'Revised vs YTD acct'!$A$5:$M$500,4,FALSE))</f>
        <v>5630</v>
      </c>
      <c r="D87" t="str">
        <f>IF($Q87="","",VLOOKUP($Q87,'Revised vs YTD acct'!$A$5:$M$500,5,FALSE))</f>
        <v>TRANSPORTATION</v>
      </c>
      <c r="E87" t="str">
        <f>IF($Q87="","",VLOOKUP($Q87,'Revised vs YTD acct'!$A$5:$M$500,6,FALSE))</f>
        <v>4000</v>
      </c>
      <c r="F87" t="str">
        <f>IF($Q87="","",VLOOKUP($Q87,'Revised vs YTD acct'!$A$5:$M$500,7,FALSE))</f>
        <v>CONTRACTUAL EXPENSES</v>
      </c>
      <c r="G87" t="str">
        <f>IF($Q87="","",VLOOKUP($Q87,'Revised vs YTD acct'!$A$5:$M$500,8,FALSE))</f>
        <v>4309</v>
      </c>
      <c r="H87" t="str">
        <f>IF($Q87="","",VLOOKUP($Q87,'Revised vs YTD acct'!$A$5:$M$500,9,FALSE))</f>
        <v>BUS MAINTENANCE</v>
      </c>
      <c r="I87" s="10">
        <f>IF($Q87="","",VLOOKUP($Q87,'Revised vs YTD acct'!$A$5:$M$500,10,FALSE))</f>
        <v>86712.83</v>
      </c>
      <c r="J87" s="10">
        <f>IF($Q87="","",VLOOKUP($Q87,'Revised vs YTD acct'!$A$5:$M$500,11,FALSE))</f>
        <v>75803.44</v>
      </c>
      <c r="K87" s="10">
        <f t="shared" si="2"/>
        <v>10909.39</v>
      </c>
      <c r="L87" s="6">
        <f t="shared" si="3"/>
        <v>0.87419999999999998</v>
      </c>
      <c r="Q87">
        <f>IF((MAX($Q$4:Q86)+1)&gt;Data!$B$1,"",MAX($Q$4:Q86)+1)</f>
        <v>83</v>
      </c>
    </row>
    <row r="88" spans="1:17" x14ac:dyDescent="0.2">
      <c r="A88" t="str">
        <f>IF($Q88="","",VLOOKUP($Q88,'Revised vs YTD acct'!$A$5:$M$500,2,FALSE))</f>
        <v>A</v>
      </c>
      <c r="B88" t="str">
        <f>IF($Q88="","",VLOOKUP($Q88,'Revised vs YTD acct'!$A$5:$M$500,3,FALSE))</f>
        <v>GENERAL FUND</v>
      </c>
      <c r="C88" t="str">
        <f>IF($Q88="","",VLOOKUP($Q88,'Revised vs YTD acct'!$A$5:$M$500,4,FALSE))</f>
        <v>4310</v>
      </c>
      <c r="D88" t="str">
        <f>IF($Q88="","",VLOOKUP($Q88,'Revised vs YTD acct'!$A$5:$M$500,5,FALSE))</f>
        <v>MENTAL HEALTH</v>
      </c>
      <c r="E88" t="str">
        <f>IF($Q88="","",VLOOKUP($Q88,'Revised vs YTD acct'!$A$5:$M$500,6,FALSE))</f>
        <v>1000</v>
      </c>
      <c r="F88" t="str">
        <f>IF($Q88="","",VLOOKUP($Q88,'Revised vs YTD acct'!$A$5:$M$500,7,FALSE))</f>
        <v>PERSONAL SERVICES</v>
      </c>
      <c r="G88" t="str">
        <f>IF($Q88="","",VLOOKUP($Q88,'Revised vs YTD acct'!$A$5:$M$500,8,FALSE))</f>
        <v>1034</v>
      </c>
      <c r="H88" t="str">
        <f>IF($Q88="","",VLOOKUP($Q88,'Revised vs YTD acct'!$A$5:$M$500,9,FALSE))</f>
        <v>ADMINISTRATIVE SUPPORT I G08</v>
      </c>
      <c r="I88" s="10">
        <f>IF($Q88="","",VLOOKUP($Q88,'Revised vs YTD acct'!$A$5:$M$500,10,FALSE))</f>
        <v>35817</v>
      </c>
      <c r="J88" s="10">
        <f>IF($Q88="","",VLOOKUP($Q88,'Revised vs YTD acct'!$A$5:$M$500,11,FALSE))</f>
        <v>24924.45</v>
      </c>
      <c r="K88" s="10">
        <f t="shared" si="2"/>
        <v>10892.55</v>
      </c>
      <c r="L88" s="6">
        <f t="shared" si="3"/>
        <v>0.69589999999999996</v>
      </c>
      <c r="Q88">
        <f>IF((MAX($Q$4:Q87)+1)&gt;Data!$B$1,"",MAX($Q$4:Q87)+1)</f>
        <v>84</v>
      </c>
    </row>
    <row r="89" spans="1:17" x14ac:dyDescent="0.2">
      <c r="A89" t="str">
        <f>IF($Q89="","",VLOOKUP($Q89,'Revised vs YTD acct'!$A$5:$M$500,2,FALSE))</f>
        <v>A</v>
      </c>
      <c r="B89" t="str">
        <f>IF($Q89="","",VLOOKUP($Q89,'Revised vs YTD acct'!$A$5:$M$500,3,FALSE))</f>
        <v>GENERAL FUND</v>
      </c>
      <c r="C89" t="str">
        <f>IF($Q89="","",VLOOKUP($Q89,'Revised vs YTD acct'!$A$5:$M$500,4,FALSE))</f>
        <v>4310</v>
      </c>
      <c r="D89" t="str">
        <f>IF($Q89="","",VLOOKUP($Q89,'Revised vs YTD acct'!$A$5:$M$500,5,FALSE))</f>
        <v>MENTAL HEALTH</v>
      </c>
      <c r="E89" t="str">
        <f>IF($Q89="","",VLOOKUP($Q89,'Revised vs YTD acct'!$A$5:$M$500,6,FALSE))</f>
        <v>1000</v>
      </c>
      <c r="F89" t="str">
        <f>IF($Q89="","",VLOOKUP($Q89,'Revised vs YTD acct'!$A$5:$M$500,7,FALSE))</f>
        <v>PERSONAL SERVICES</v>
      </c>
      <c r="G89" t="str">
        <f>IF($Q89="","",VLOOKUP($Q89,'Revised vs YTD acct'!$A$5:$M$500,8,FALSE))</f>
        <v>1007</v>
      </c>
      <c r="H89" t="str">
        <f>IF($Q89="","",VLOOKUP($Q89,'Revised vs YTD acct'!$A$5:$M$500,9,FALSE))</f>
        <v>STAFF SOCIAL WRKR/CS  G19</v>
      </c>
      <c r="I89" s="10">
        <f>IF($Q89="","",VLOOKUP($Q89,'Revised vs YTD acct'!$A$5:$M$500,10,FALSE))</f>
        <v>70239</v>
      </c>
      <c r="J89" s="10">
        <f>IF($Q89="","",VLOOKUP($Q89,'Revised vs YTD acct'!$A$5:$M$500,11,FALSE))</f>
        <v>59522.01</v>
      </c>
      <c r="K89" s="10">
        <f t="shared" si="2"/>
        <v>10716.989999999998</v>
      </c>
      <c r="L89" s="6">
        <f t="shared" si="3"/>
        <v>0.84740000000000004</v>
      </c>
      <c r="Q89">
        <f>IF((MAX($Q$4:Q88)+1)&gt;Data!$B$1,"",MAX($Q$4:Q88)+1)</f>
        <v>85</v>
      </c>
    </row>
    <row r="90" spans="1:17" x14ac:dyDescent="0.2">
      <c r="A90" t="str">
        <f>IF($Q90="","",VLOOKUP($Q90,'Revised vs YTD acct'!$A$5:$M$500,2,FALSE))</f>
        <v>A</v>
      </c>
      <c r="B90" t="str">
        <f>IF($Q90="","",VLOOKUP($Q90,'Revised vs YTD acct'!$A$5:$M$500,3,FALSE))</f>
        <v>GENERAL FUND</v>
      </c>
      <c r="C90" t="str">
        <f>IF($Q90="","",VLOOKUP($Q90,'Revised vs YTD acct'!$A$5:$M$500,4,FALSE))</f>
        <v>3410</v>
      </c>
      <c r="D90" t="str">
        <f>IF($Q90="","",VLOOKUP($Q90,'Revised vs YTD acct'!$A$5:$M$500,5,FALSE))</f>
        <v>EMERGENCY SVCS - FIRE PREV.</v>
      </c>
      <c r="E90" t="str">
        <f>IF($Q90="","",VLOOKUP($Q90,'Revised vs YTD acct'!$A$5:$M$500,6,FALSE))</f>
        <v>4000</v>
      </c>
      <c r="F90" t="str">
        <f>IF($Q90="","",VLOOKUP($Q90,'Revised vs YTD acct'!$A$5:$M$500,7,FALSE))</f>
        <v>CONTRACTUAL EXPENSES</v>
      </c>
      <c r="G90" t="str">
        <f>IF($Q90="","",VLOOKUP($Q90,'Revised vs YTD acct'!$A$5:$M$500,8,FALSE))</f>
        <v>4407</v>
      </c>
      <c r="H90" t="str">
        <f>IF($Q90="","",VLOOKUP($Q90,'Revised vs YTD acct'!$A$5:$M$500,9,FALSE))</f>
        <v>H.S. HAZMAT EXPENSES</v>
      </c>
      <c r="I90" s="10">
        <f>IF($Q90="","",VLOOKUP($Q90,'Revised vs YTD acct'!$A$5:$M$500,10,FALSE))</f>
        <v>25000</v>
      </c>
      <c r="J90" s="10">
        <f>IF($Q90="","",VLOOKUP($Q90,'Revised vs YTD acct'!$A$5:$M$500,11,FALSE))</f>
        <v>14691.99</v>
      </c>
      <c r="K90" s="10">
        <f t="shared" si="2"/>
        <v>10308.01</v>
      </c>
      <c r="L90" s="6">
        <f t="shared" si="3"/>
        <v>0.5877</v>
      </c>
      <c r="Q90">
        <f>IF((MAX($Q$4:Q89)+1)&gt;Data!$B$1,"",MAX($Q$4:Q89)+1)</f>
        <v>86</v>
      </c>
    </row>
    <row r="91" spans="1:17" x14ac:dyDescent="0.2">
      <c r="A91" t="str">
        <f>IF($Q91="","",VLOOKUP($Q91,'Revised vs YTD acct'!$A$5:$M$500,2,FALSE))</f>
        <v>A</v>
      </c>
      <c r="B91" t="str">
        <f>IF($Q91="","",VLOOKUP($Q91,'Revised vs YTD acct'!$A$5:$M$500,3,FALSE))</f>
        <v>GENERAL FUND</v>
      </c>
      <c r="C91" t="str">
        <f>IF($Q91="","",VLOOKUP($Q91,'Revised vs YTD acct'!$A$5:$M$500,4,FALSE))</f>
        <v>3140</v>
      </c>
      <c r="D91" t="str">
        <f>IF($Q91="","",VLOOKUP($Q91,'Revised vs YTD acct'!$A$5:$M$500,5,FALSE))</f>
        <v>PROBATION</v>
      </c>
      <c r="E91" t="str">
        <f>IF($Q91="","",VLOOKUP($Q91,'Revised vs YTD acct'!$A$5:$M$500,6,FALSE))</f>
        <v>4000</v>
      </c>
      <c r="F91" t="str">
        <f>IF($Q91="","",VLOOKUP($Q91,'Revised vs YTD acct'!$A$5:$M$500,7,FALSE))</f>
        <v>CONTRACTUAL EXPENSES</v>
      </c>
      <c r="G91" t="str">
        <f>IF($Q91="","",VLOOKUP($Q91,'Revised vs YTD acct'!$A$5:$M$500,8,FALSE))</f>
        <v>4602</v>
      </c>
      <c r="H91" t="str">
        <f>IF($Q91="","",VLOOKUP($Q91,'Revised vs YTD acct'!$A$5:$M$500,9,FALSE))</f>
        <v>ALTERN TO INCARCERATION</v>
      </c>
      <c r="I91" s="10">
        <f>IF($Q91="","",VLOOKUP($Q91,'Revised vs YTD acct'!$A$5:$M$500,10,FALSE))</f>
        <v>64524</v>
      </c>
      <c r="J91" s="10">
        <f>IF($Q91="","",VLOOKUP($Q91,'Revised vs YTD acct'!$A$5:$M$500,11,FALSE))</f>
        <v>54288.82</v>
      </c>
      <c r="K91" s="10">
        <f t="shared" si="2"/>
        <v>10235.18</v>
      </c>
      <c r="L91" s="6">
        <f t="shared" si="3"/>
        <v>0.84140000000000004</v>
      </c>
      <c r="Q91">
        <f>IF((MAX($Q$4:Q90)+1)&gt;Data!$B$1,"",MAX($Q$4:Q90)+1)</f>
        <v>87</v>
      </c>
    </row>
    <row r="92" spans="1:17" x14ac:dyDescent="0.2">
      <c r="A92" t="str">
        <f>IF($Q92="","",VLOOKUP($Q92,'Revised vs YTD acct'!$A$5:$M$500,2,FALSE))</f>
        <v>A</v>
      </c>
      <c r="B92" t="str">
        <f>IF($Q92="","",VLOOKUP($Q92,'Revised vs YTD acct'!$A$5:$M$500,3,FALSE))</f>
        <v>GENERAL FUND</v>
      </c>
      <c r="C92" t="str">
        <f>IF($Q92="","",VLOOKUP($Q92,'Revised vs YTD acct'!$A$5:$M$500,4,FALSE))</f>
        <v>6010</v>
      </c>
      <c r="D92" t="str">
        <f>IF($Q92="","",VLOOKUP($Q92,'Revised vs YTD acct'!$A$5:$M$500,5,FALSE))</f>
        <v>SOCIAL SERVICES ADMIN</v>
      </c>
      <c r="E92" t="str">
        <f>IF($Q92="","",VLOOKUP($Q92,'Revised vs YTD acct'!$A$5:$M$500,6,FALSE))</f>
        <v>4000</v>
      </c>
      <c r="F92" t="str">
        <f>IF($Q92="","",VLOOKUP($Q92,'Revised vs YTD acct'!$A$5:$M$500,7,FALSE))</f>
        <v>CONTRACTUAL EXPENSES</v>
      </c>
      <c r="G92" t="str">
        <f>IF($Q92="","",VLOOKUP($Q92,'Revised vs YTD acct'!$A$5:$M$500,8,FALSE))</f>
        <v>4207</v>
      </c>
      <c r="H92" t="str">
        <f>IF($Q92="","",VLOOKUP($Q92,'Revised vs YTD acct'!$A$5:$M$500,9,FALSE))</f>
        <v>DATA PROCESSING FEES</v>
      </c>
      <c r="I92" s="10">
        <f>IF($Q92="","",VLOOKUP($Q92,'Revised vs YTD acct'!$A$5:$M$500,10,FALSE))</f>
        <v>20000</v>
      </c>
      <c r="J92" s="10">
        <f>IF($Q92="","",VLOOKUP($Q92,'Revised vs YTD acct'!$A$5:$M$500,11,FALSE))</f>
        <v>9900.31</v>
      </c>
      <c r="K92" s="10">
        <f t="shared" si="2"/>
        <v>10099.69</v>
      </c>
      <c r="L92" s="6">
        <f t="shared" si="3"/>
        <v>0.495</v>
      </c>
      <c r="Q92">
        <f>IF((MAX($Q$4:Q91)+1)&gt;Data!$B$1,"",MAX($Q$4:Q91)+1)</f>
        <v>88</v>
      </c>
    </row>
    <row r="93" spans="1:17" x14ac:dyDescent="0.2">
      <c r="A93" t="str">
        <f>IF($Q93="","",VLOOKUP($Q93,'Revised vs YTD acct'!$A$5:$M$500,2,FALSE))</f>
        <v>A</v>
      </c>
      <c r="B93" t="str">
        <f>IF($Q93="","",VLOOKUP($Q93,'Revised vs YTD acct'!$A$5:$M$500,3,FALSE))</f>
        <v>GENERAL FUND</v>
      </c>
      <c r="C93" t="str">
        <f>IF($Q93="","",VLOOKUP($Q93,'Revised vs YTD acct'!$A$5:$M$500,4,FALSE))</f>
        <v>4020</v>
      </c>
      <c r="D93" t="str">
        <f>IF($Q93="","",VLOOKUP($Q93,'Revised vs YTD acct'!$A$5:$M$500,5,FALSE))</f>
        <v>IMMUNIZATION GRANT</v>
      </c>
      <c r="E93" t="str">
        <f>IF($Q93="","",VLOOKUP($Q93,'Revised vs YTD acct'!$A$5:$M$500,6,FALSE))</f>
        <v>4000</v>
      </c>
      <c r="F93" t="str">
        <f>IF($Q93="","",VLOOKUP($Q93,'Revised vs YTD acct'!$A$5:$M$500,7,FALSE))</f>
        <v>CONTRACTUAL EXPENSES</v>
      </c>
      <c r="G93" t="str">
        <f>IF($Q93="","",VLOOKUP($Q93,'Revised vs YTD acct'!$A$5:$M$500,8,FALSE))</f>
        <v>4681</v>
      </c>
      <c r="H93" t="str">
        <f>IF($Q93="","",VLOOKUP($Q93,'Revised vs YTD acct'!$A$5:$M$500,9,FALSE))</f>
        <v>IMMUNIZATION PROGRAM</v>
      </c>
      <c r="I93" s="10">
        <f>IF($Q93="","",VLOOKUP($Q93,'Revised vs YTD acct'!$A$5:$M$500,10,FALSE))</f>
        <v>15000</v>
      </c>
      <c r="J93" s="10">
        <f>IF($Q93="","",VLOOKUP($Q93,'Revised vs YTD acct'!$A$5:$M$500,11,FALSE))</f>
        <v>4903.88</v>
      </c>
      <c r="K93" s="10">
        <f t="shared" si="2"/>
        <v>10096.119999999999</v>
      </c>
      <c r="L93" s="6">
        <f t="shared" si="3"/>
        <v>0.32690000000000002</v>
      </c>
      <c r="Q93">
        <f>IF((MAX($Q$4:Q92)+1)&gt;Data!$B$1,"",MAX($Q$4:Q92)+1)</f>
        <v>89</v>
      </c>
    </row>
    <row r="94" spans="1:17" x14ac:dyDescent="0.2">
      <c r="A94" t="str">
        <f>IF($Q94="","",VLOOKUP($Q94,'Revised vs YTD acct'!$A$5:$M$500,2,FALSE))</f>
        <v>A</v>
      </c>
      <c r="B94" t="str">
        <f>IF($Q94="","",VLOOKUP($Q94,'Revised vs YTD acct'!$A$5:$M$500,3,FALSE))</f>
        <v>GENERAL FUND</v>
      </c>
      <c r="C94" t="str">
        <f>IF($Q94="","",VLOOKUP($Q94,'Revised vs YTD acct'!$A$5:$M$500,4,FALSE))</f>
        <v>6010</v>
      </c>
      <c r="D94" t="str">
        <f>IF($Q94="","",VLOOKUP($Q94,'Revised vs YTD acct'!$A$5:$M$500,5,FALSE))</f>
        <v>SOCIAL SERVICES ADMIN</v>
      </c>
      <c r="E94" t="str">
        <f>IF($Q94="","",VLOOKUP($Q94,'Revised vs YTD acct'!$A$5:$M$500,6,FALSE))</f>
        <v>4000</v>
      </c>
      <c r="F94" t="str">
        <f>IF($Q94="","",VLOOKUP($Q94,'Revised vs YTD acct'!$A$5:$M$500,7,FALSE))</f>
        <v>CONTRACTUAL EXPENSES</v>
      </c>
      <c r="G94" t="str">
        <f>IF($Q94="","",VLOOKUP($Q94,'Revised vs YTD acct'!$A$5:$M$500,8,FALSE))</f>
        <v>4615</v>
      </c>
      <c r="H94" t="str">
        <f>IF($Q94="","",VLOOKUP($Q94,'Revised vs YTD acct'!$A$5:$M$500,9,FALSE))</f>
        <v>FLEXIBLE FAMILY FUND SERVICE</v>
      </c>
      <c r="I94" s="10">
        <f>IF($Q94="","",VLOOKUP($Q94,'Revised vs YTD acct'!$A$5:$M$500,10,FALSE))</f>
        <v>258000</v>
      </c>
      <c r="J94" s="10">
        <f>IF($Q94="","",VLOOKUP($Q94,'Revised vs YTD acct'!$A$5:$M$500,11,FALSE))</f>
        <v>271180.79999999999</v>
      </c>
      <c r="K94" s="10">
        <f t="shared" si="2"/>
        <v>-13180.799999999988</v>
      </c>
      <c r="L94" s="6">
        <f t="shared" si="3"/>
        <v>1.0510999999999999</v>
      </c>
      <c r="Q94">
        <f>IF((MAX($Q$4:Q93)+1)&gt;Data!$B$1,"",MAX($Q$4:Q93)+1)</f>
        <v>90</v>
      </c>
    </row>
    <row r="95" spans="1:17" x14ac:dyDescent="0.2">
      <c r="A95" t="str">
        <f>IF($Q95="","",VLOOKUP($Q95,'Revised vs YTD acct'!$A$5:$M$500,2,FALSE))</f>
        <v>A</v>
      </c>
      <c r="B95" t="str">
        <f>IF($Q95="","",VLOOKUP($Q95,'Revised vs YTD acct'!$A$5:$M$500,3,FALSE))</f>
        <v>GENERAL FUND</v>
      </c>
      <c r="C95" t="str">
        <f>IF($Q95="","",VLOOKUP($Q95,'Revised vs YTD acct'!$A$5:$M$500,4,FALSE))</f>
        <v>9040</v>
      </c>
      <c r="D95" t="str">
        <f>IF($Q95="","",VLOOKUP($Q95,'Revised vs YTD acct'!$A$5:$M$500,5,FALSE))</f>
        <v>WORKERS COMPENSATION</v>
      </c>
      <c r="E95" t="str">
        <f>IF($Q95="","",VLOOKUP($Q95,'Revised vs YTD acct'!$A$5:$M$500,6,FALSE))</f>
        <v>8000</v>
      </c>
      <c r="F95" t="str">
        <f>IF($Q95="","",VLOOKUP($Q95,'Revised vs YTD acct'!$A$5:$M$500,7,FALSE))</f>
        <v>EMPLOYEE BENEFITS</v>
      </c>
      <c r="G95" t="str">
        <f>IF($Q95="","",VLOOKUP($Q95,'Revised vs YTD acct'!$A$5:$M$500,8,FALSE))</f>
        <v>8003</v>
      </c>
      <c r="H95" t="str">
        <f>IF($Q95="","",VLOOKUP($Q95,'Revised vs YTD acct'!$A$5:$M$500,9,FALSE))</f>
        <v>WORKERS COMPENSATION</v>
      </c>
      <c r="I95" s="10">
        <f>IF($Q95="","",VLOOKUP($Q95,'Revised vs YTD acct'!$A$5:$M$500,10,FALSE))</f>
        <v>234300</v>
      </c>
      <c r="J95" s="10">
        <f>IF($Q95="","",VLOOKUP($Q95,'Revised vs YTD acct'!$A$5:$M$500,11,FALSE))</f>
        <v>251075.4</v>
      </c>
      <c r="K95" s="10">
        <f t="shared" si="2"/>
        <v>-16775.399999999994</v>
      </c>
      <c r="L95" s="6">
        <f t="shared" si="3"/>
        <v>1.0716000000000001</v>
      </c>
      <c r="Q95">
        <f>IF((MAX($Q$4:Q94)+1)&gt;Data!$B$1,"",MAX($Q$4:Q94)+1)</f>
        <v>91</v>
      </c>
    </row>
    <row r="96" spans="1:17" x14ac:dyDescent="0.2">
      <c r="A96" t="str">
        <f>IF($Q96="","",VLOOKUP($Q96,'Revised vs YTD acct'!$A$5:$M$500,2,FALSE))</f>
        <v>A</v>
      </c>
      <c r="B96" t="str">
        <f>IF($Q96="","",VLOOKUP($Q96,'Revised vs YTD acct'!$A$5:$M$500,3,FALSE))</f>
        <v>GENERAL FUND</v>
      </c>
      <c r="C96" t="str">
        <f>IF($Q96="","",VLOOKUP($Q96,'Revised vs YTD acct'!$A$5:$M$500,4,FALSE))</f>
        <v>1420</v>
      </c>
      <c r="D96" t="str">
        <f>IF($Q96="","",VLOOKUP($Q96,'Revised vs YTD acct'!$A$5:$M$500,5,FALSE))</f>
        <v>COUNTY ATTORNEY</v>
      </c>
      <c r="E96" t="str">
        <f>IF($Q96="","",VLOOKUP($Q96,'Revised vs YTD acct'!$A$5:$M$500,6,FALSE))</f>
        <v>4000</v>
      </c>
      <c r="F96" t="str">
        <f>IF($Q96="","",VLOOKUP($Q96,'Revised vs YTD acct'!$A$5:$M$500,7,FALSE))</f>
        <v>CONTRACTUAL EXPENSES</v>
      </c>
      <c r="G96" t="str">
        <f>IF($Q96="","",VLOOKUP($Q96,'Revised vs YTD acct'!$A$5:$M$500,8,FALSE))</f>
        <v>4673</v>
      </c>
      <c r="H96" t="str">
        <f>IF($Q96="","",VLOOKUP($Q96,'Revised vs YTD acct'!$A$5:$M$500,9,FALSE))</f>
        <v>LEGAL FEES</v>
      </c>
      <c r="I96" s="10">
        <f>IF($Q96="","",VLOOKUP($Q96,'Revised vs YTD acct'!$A$5:$M$500,10,FALSE))</f>
        <v>21300</v>
      </c>
      <c r="J96" s="10">
        <f>IF($Q96="","",VLOOKUP($Q96,'Revised vs YTD acct'!$A$5:$M$500,11,FALSE))</f>
        <v>39338.089999999997</v>
      </c>
      <c r="K96" s="10">
        <f t="shared" si="2"/>
        <v>-18038.089999999997</v>
      </c>
      <c r="L96" s="6">
        <f t="shared" si="3"/>
        <v>1.8469</v>
      </c>
      <c r="Q96">
        <f>IF((MAX($Q$4:Q95)+1)&gt;Data!$B$1,"",MAX($Q$4:Q95)+1)</f>
        <v>92</v>
      </c>
    </row>
    <row r="97" spans="1:17" x14ac:dyDescent="0.2">
      <c r="A97" t="str">
        <f>IF($Q97="","",VLOOKUP($Q97,'Revised vs YTD acct'!$A$5:$M$500,2,FALSE))</f>
        <v>A</v>
      </c>
      <c r="B97" t="str">
        <f>IF($Q97="","",VLOOKUP($Q97,'Revised vs YTD acct'!$A$5:$M$500,3,FALSE))</f>
        <v>GENERAL FUND</v>
      </c>
      <c r="C97" t="str">
        <f>IF($Q97="","",VLOOKUP($Q97,'Revised vs YTD acct'!$A$5:$M$500,4,FALSE))</f>
        <v>1910</v>
      </c>
      <c r="D97" t="str">
        <f>IF($Q97="","",VLOOKUP($Q97,'Revised vs YTD acct'!$A$5:$M$500,5,FALSE))</f>
        <v>SPECIAL ITEMS - INSURANCE</v>
      </c>
      <c r="E97" t="str">
        <f>IF($Q97="","",VLOOKUP($Q97,'Revised vs YTD acct'!$A$5:$M$500,6,FALSE))</f>
        <v>4000</v>
      </c>
      <c r="F97" t="str">
        <f>IF($Q97="","",VLOOKUP($Q97,'Revised vs YTD acct'!$A$5:$M$500,7,FALSE))</f>
        <v>CONTRACTUAL EXPENSES</v>
      </c>
      <c r="G97" t="str">
        <f>IF($Q97="","",VLOOKUP($Q97,'Revised vs YTD acct'!$A$5:$M$500,8,FALSE))</f>
        <v>4205</v>
      </c>
      <c r="H97" t="str">
        <f>IF($Q97="","",VLOOKUP($Q97,'Revised vs YTD acct'!$A$5:$M$500,9,FALSE))</f>
        <v>INSURANCE</v>
      </c>
      <c r="I97" s="10">
        <f>IF($Q97="","",VLOOKUP($Q97,'Revised vs YTD acct'!$A$5:$M$500,10,FALSE))</f>
        <v>600000</v>
      </c>
      <c r="J97" s="10">
        <f>IF($Q97="","",VLOOKUP($Q97,'Revised vs YTD acct'!$A$5:$M$500,11,FALSE))</f>
        <v>619712.80000000005</v>
      </c>
      <c r="K97" s="10">
        <f t="shared" si="2"/>
        <v>-19712.800000000047</v>
      </c>
      <c r="L97" s="6">
        <f t="shared" si="3"/>
        <v>1.0328999999999999</v>
      </c>
      <c r="Q97">
        <f>IF((MAX($Q$4:Q96)+1)&gt;Data!$B$1,"",MAX($Q$4:Q96)+1)</f>
        <v>93</v>
      </c>
    </row>
    <row r="98" spans="1:17" x14ac:dyDescent="0.2">
      <c r="A98" t="str">
        <f>IF($Q98="","",VLOOKUP($Q98,'Revised vs YTD acct'!$A$5:$M$500,2,FALSE))</f>
        <v>A</v>
      </c>
      <c r="B98" t="str">
        <f>IF($Q98="","",VLOOKUP($Q98,'Revised vs YTD acct'!$A$5:$M$500,3,FALSE))</f>
        <v>GENERAL FUND</v>
      </c>
      <c r="C98" t="str">
        <f>IF($Q98="","",VLOOKUP($Q98,'Revised vs YTD acct'!$A$5:$M$500,4,FALSE))</f>
        <v>6109</v>
      </c>
      <c r="D98" t="str">
        <f>IF($Q98="","",VLOOKUP($Q98,'Revised vs YTD acct'!$A$5:$M$500,5,FALSE))</f>
        <v>TEMP ASSISTANCE NEEDY FAMILY</v>
      </c>
      <c r="E98" t="str">
        <f>IF($Q98="","",VLOOKUP($Q98,'Revised vs YTD acct'!$A$5:$M$500,6,FALSE))</f>
        <v>4000</v>
      </c>
      <c r="F98" t="str">
        <f>IF($Q98="","",VLOOKUP($Q98,'Revised vs YTD acct'!$A$5:$M$500,7,FALSE))</f>
        <v>CONTRACTUAL EXPENSES</v>
      </c>
      <c r="G98" t="str">
        <f>IF($Q98="","",VLOOKUP($Q98,'Revised vs YTD acct'!$A$5:$M$500,8,FALSE))</f>
        <v>4640</v>
      </c>
      <c r="H98" t="str">
        <f>IF($Q98="","",VLOOKUP($Q98,'Revised vs YTD acct'!$A$5:$M$500,9,FALSE))</f>
        <v>FAMILY ASSISTANCE</v>
      </c>
      <c r="I98" s="10">
        <f>IF($Q98="","",VLOOKUP($Q98,'Revised vs YTD acct'!$A$5:$M$500,10,FALSE))</f>
        <v>2700000</v>
      </c>
      <c r="J98" s="10">
        <f>IF($Q98="","",VLOOKUP($Q98,'Revised vs YTD acct'!$A$5:$M$500,11,FALSE))</f>
        <v>2720306.11</v>
      </c>
      <c r="K98" s="10">
        <f t="shared" si="2"/>
        <v>-20306.10999999987</v>
      </c>
      <c r="L98" s="6">
        <f t="shared" si="3"/>
        <v>1.0075000000000001</v>
      </c>
      <c r="Q98">
        <f>IF((MAX($Q$4:Q97)+1)&gt;Data!$B$1,"",MAX($Q$4:Q97)+1)</f>
        <v>94</v>
      </c>
    </row>
    <row r="99" spans="1:17" x14ac:dyDescent="0.2">
      <c r="A99" t="str">
        <f>IF($Q99="","",VLOOKUP($Q99,'Revised vs YTD acct'!$A$5:$M$500,2,FALSE))</f>
        <v>A</v>
      </c>
      <c r="B99" t="str">
        <f>IF($Q99="","",VLOOKUP($Q99,'Revised vs YTD acct'!$A$5:$M$500,3,FALSE))</f>
        <v>GENERAL FUND</v>
      </c>
      <c r="C99" t="str">
        <f>IF($Q99="","",VLOOKUP($Q99,'Revised vs YTD acct'!$A$5:$M$500,4,FALSE))</f>
        <v>6142</v>
      </c>
      <c r="D99" t="str">
        <f>IF($Q99="","",VLOOKUP($Q99,'Revised vs YTD acct'!$A$5:$M$500,5,FALSE))</f>
        <v>EMERGENCY ASSISTANCE-ADULTS</v>
      </c>
      <c r="E99" t="str">
        <f>IF($Q99="","",VLOOKUP($Q99,'Revised vs YTD acct'!$A$5:$M$500,6,FALSE))</f>
        <v>4000</v>
      </c>
      <c r="F99" t="str">
        <f>IF($Q99="","",VLOOKUP($Q99,'Revised vs YTD acct'!$A$5:$M$500,7,FALSE))</f>
        <v>CONTRACTUAL EXPENSES</v>
      </c>
      <c r="G99" t="str">
        <f>IF($Q99="","",VLOOKUP($Q99,'Revised vs YTD acct'!$A$5:$M$500,8,FALSE))</f>
        <v>4639</v>
      </c>
      <c r="H99" t="str">
        <f>IF($Q99="","",VLOOKUP($Q99,'Revised vs YTD acct'!$A$5:$M$500,9,FALSE))</f>
        <v>EMERGENCY ASSISTANCE</v>
      </c>
      <c r="I99" s="10">
        <f>IF($Q99="","",VLOOKUP($Q99,'Revised vs YTD acct'!$A$5:$M$500,10,FALSE))</f>
        <v>106400</v>
      </c>
      <c r="J99" s="10">
        <f>IF($Q99="","",VLOOKUP($Q99,'Revised vs YTD acct'!$A$5:$M$500,11,FALSE))</f>
        <v>126715.87</v>
      </c>
      <c r="K99" s="10">
        <f t="shared" si="2"/>
        <v>-20315.869999999995</v>
      </c>
      <c r="L99" s="6">
        <f t="shared" si="3"/>
        <v>1.1909000000000001</v>
      </c>
      <c r="Q99">
        <f>IF((MAX($Q$4:Q98)+1)&gt;Data!$B$1,"",MAX($Q$4:Q98)+1)</f>
        <v>95</v>
      </c>
    </row>
    <row r="100" spans="1:17" x14ac:dyDescent="0.2">
      <c r="A100" t="str">
        <f>IF($Q100="","",VLOOKUP($Q100,'Revised vs YTD acct'!$A$5:$M$500,2,FALSE))</f>
        <v>A</v>
      </c>
      <c r="B100" t="str">
        <f>IF($Q100="","",VLOOKUP($Q100,'Revised vs YTD acct'!$A$5:$M$500,3,FALSE))</f>
        <v>GENERAL FUND</v>
      </c>
      <c r="C100" t="str">
        <f>IF($Q100="","",VLOOKUP($Q100,'Revised vs YTD acct'!$A$5:$M$500,4,FALSE))</f>
        <v>1110</v>
      </c>
      <c r="D100" t="str">
        <f>IF($Q100="","",VLOOKUP($Q100,'Revised vs YTD acct'!$A$5:$M$500,5,FALSE))</f>
        <v>COUNTY COURT</v>
      </c>
      <c r="E100" t="str">
        <f>IF($Q100="","",VLOOKUP($Q100,'Revised vs YTD acct'!$A$5:$M$500,6,FALSE))</f>
        <v>4000</v>
      </c>
      <c r="F100" t="str">
        <f>IF($Q100="","",VLOOKUP($Q100,'Revised vs YTD acct'!$A$5:$M$500,7,FALSE))</f>
        <v>CONTRACTUAL EXPENSES</v>
      </c>
      <c r="G100" t="str">
        <f>IF($Q100="","",VLOOKUP($Q100,'Revised vs YTD acct'!$A$5:$M$500,8,FALSE))</f>
        <v>4600</v>
      </c>
      <c r="H100" t="str">
        <f>IF($Q100="","",VLOOKUP($Q100,'Revised vs YTD acct'!$A$5:$M$500,9,FALSE))</f>
        <v>PSYCHIATRIC CARE</v>
      </c>
      <c r="I100" s="10">
        <f>IF($Q100="","",VLOOKUP($Q100,'Revised vs YTD acct'!$A$5:$M$500,10,FALSE))</f>
        <v>0</v>
      </c>
      <c r="J100" s="10">
        <f>IF($Q100="","",VLOOKUP($Q100,'Revised vs YTD acct'!$A$5:$M$500,11,FALSE))</f>
        <v>21054.28</v>
      </c>
      <c r="K100" s="10">
        <f t="shared" si="2"/>
        <v>-21054.28</v>
      </c>
      <c r="L100" s="6">
        <f t="shared" si="3"/>
        <v>0</v>
      </c>
      <c r="Q100">
        <f>IF((MAX($Q$4:Q99)+1)&gt;Data!$B$1,"",MAX($Q$4:Q99)+1)</f>
        <v>96</v>
      </c>
    </row>
    <row r="101" spans="1:17" x14ac:dyDescent="0.2">
      <c r="A101" t="str">
        <f>IF($Q101="","",VLOOKUP($Q101,'Revised vs YTD acct'!$A$5:$M$500,2,FALSE))</f>
        <v>A</v>
      </c>
      <c r="B101" t="str">
        <f>IF($Q101="","",VLOOKUP($Q101,'Revised vs YTD acct'!$A$5:$M$500,3,FALSE))</f>
        <v>GENERAL FUND</v>
      </c>
      <c r="C101" t="str">
        <f>IF($Q101="","",VLOOKUP($Q101,'Revised vs YTD acct'!$A$5:$M$500,4,FALSE))</f>
        <v>1325</v>
      </c>
      <c r="D101" t="str">
        <f>IF($Q101="","",VLOOKUP($Q101,'Revised vs YTD acct'!$A$5:$M$500,5,FALSE))</f>
        <v>TREASURER</v>
      </c>
      <c r="E101" t="str">
        <f>IF($Q101="","",VLOOKUP($Q101,'Revised vs YTD acct'!$A$5:$M$500,6,FALSE))</f>
        <v>1000</v>
      </c>
      <c r="F101" t="str">
        <f>IF($Q101="","",VLOOKUP($Q101,'Revised vs YTD acct'!$A$5:$M$500,7,FALSE))</f>
        <v>PERSONAL SERVICES</v>
      </c>
      <c r="G101">
        <f>IF($Q101="","",VLOOKUP($Q101,'Revised vs YTD acct'!$A$5:$M$500,8,FALSE))</f>
        <v>1007</v>
      </c>
      <c r="H101" t="str">
        <f>IF($Q101="","",VLOOKUP($Q101,'Revised vs YTD acct'!$A$5:$M$500,9,FALSE))</f>
        <v>TAX CLERK G07</v>
      </c>
      <c r="I101" s="10">
        <f>IF($Q101="","",VLOOKUP($Q101,'Revised vs YTD acct'!$A$5:$M$500,10,FALSE))</f>
        <v>20220</v>
      </c>
      <c r="J101" s="10">
        <f>IF($Q101="","",VLOOKUP($Q101,'Revised vs YTD acct'!$A$5:$M$500,11,FALSE))</f>
        <v>49627.49</v>
      </c>
      <c r="K101" s="10">
        <f t="shared" si="2"/>
        <v>-29407.489999999998</v>
      </c>
      <c r="L101" s="6">
        <f t="shared" si="3"/>
        <v>2.4544000000000001</v>
      </c>
      <c r="Q101">
        <f>IF((MAX($Q$4:Q100)+1)&gt;Data!$B$1,"",MAX($Q$4:Q100)+1)</f>
        <v>97</v>
      </c>
    </row>
    <row r="102" spans="1:17" x14ac:dyDescent="0.2">
      <c r="A102" t="str">
        <f>IF($Q102="","",VLOOKUP($Q102,'Revised vs YTD acct'!$A$5:$M$500,2,FALSE))</f>
        <v>A</v>
      </c>
      <c r="B102" t="str">
        <f>IF($Q102="","",VLOOKUP($Q102,'Revised vs YTD acct'!$A$5:$M$500,3,FALSE))</f>
        <v>GENERAL FUND</v>
      </c>
      <c r="C102" t="str">
        <f>IF($Q102="","",VLOOKUP($Q102,'Revised vs YTD acct'!$A$5:$M$500,4,FALSE))</f>
        <v>1185</v>
      </c>
      <c r="D102" t="str">
        <f>IF($Q102="","",VLOOKUP($Q102,'Revised vs YTD acct'!$A$5:$M$500,5,FALSE))</f>
        <v>CORONERS &amp; MEDICAL EXAMINERS</v>
      </c>
      <c r="E102" t="str">
        <f>IF($Q102="","",VLOOKUP($Q102,'Revised vs YTD acct'!$A$5:$M$500,6,FALSE))</f>
        <v>4000</v>
      </c>
      <c r="F102" t="str">
        <f>IF($Q102="","",VLOOKUP($Q102,'Revised vs YTD acct'!$A$5:$M$500,7,FALSE))</f>
        <v>CONTRACTUAL EXPENSES</v>
      </c>
      <c r="G102" t="str">
        <f>IF($Q102="","",VLOOKUP($Q102,'Revised vs YTD acct'!$A$5:$M$500,8,FALSE))</f>
        <v>4260</v>
      </c>
      <c r="H102" t="str">
        <f>IF($Q102="","",VLOOKUP($Q102,'Revised vs YTD acct'!$A$5:$M$500,9,FALSE))</f>
        <v>AUTOPSIES</v>
      </c>
      <c r="I102" s="10">
        <f>IF($Q102="","",VLOOKUP($Q102,'Revised vs YTD acct'!$A$5:$M$500,10,FALSE))</f>
        <v>49500</v>
      </c>
      <c r="J102" s="10">
        <f>IF($Q102="","",VLOOKUP($Q102,'Revised vs YTD acct'!$A$5:$M$500,11,FALSE))</f>
        <v>95948.49</v>
      </c>
      <c r="K102" s="10">
        <f t="shared" si="2"/>
        <v>-46448.490000000005</v>
      </c>
      <c r="L102" s="6">
        <f t="shared" si="3"/>
        <v>1.9383999999999999</v>
      </c>
      <c r="Q102">
        <f>IF((MAX($Q$4:Q101)+1)&gt;Data!$B$1,"",MAX($Q$4:Q101)+1)</f>
        <v>98</v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2022-04-13T15:31:14Z</dcterms:modified>
</cp:coreProperties>
</file>