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A Fund\Revenue\"/>
    </mc:Choice>
  </mc:AlternateContent>
  <xr:revisionPtr revIDLastSave="0" documentId="13_ncr:1_{72DFFDCF-3A08-49C8-AA35-68975DE2DD10}" xr6:coauthVersionLast="47" xr6:coauthVersionMax="47" xr10:uidLastSave="{00000000-0000-0000-0000-000000000000}"/>
  <bookViews>
    <workbookView xWindow="-150" yWindow="7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51" i="2" l="1"/>
  <c r="P251" i="2"/>
  <c r="O251" i="2"/>
  <c r="N251" i="2"/>
  <c r="M251" i="2"/>
  <c r="R251" i="2" l="1"/>
  <c r="B2" i="6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V62" i="2"/>
  <c r="S64" i="2"/>
  <c r="S66" i="2"/>
  <c r="W72" i="2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S140" i="2"/>
  <c r="U142" i="2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U74" i="2"/>
  <c r="S80" i="2"/>
  <c r="A80" i="2" s="1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10" i="2" l="1"/>
  <c r="B34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C26" i="2"/>
  <c r="C27" i="2" s="1"/>
  <c r="A7" i="2" l="1"/>
  <c r="A8" i="2" s="1"/>
  <c r="B7" i="2"/>
  <c r="C8" i="2"/>
  <c r="C18" i="2"/>
  <c r="D39" i="2"/>
  <c r="D48" i="2" s="1"/>
  <c r="D53" i="2"/>
  <c r="D68" i="2" s="1"/>
  <c r="D73" i="2" s="1"/>
  <c r="D75" i="2" s="1"/>
  <c r="C28" i="2"/>
  <c r="C29" i="2" s="1"/>
  <c r="C30" i="2" s="1"/>
  <c r="C9" i="2" l="1"/>
  <c r="B8" i="2"/>
  <c r="A9" i="2"/>
  <c r="B12" i="2"/>
  <c r="A12" i="2"/>
  <c r="D85" i="2"/>
  <c r="C11" i="2" l="1"/>
  <c r="C13" i="2" s="1"/>
  <c r="C14" i="2" s="1"/>
  <c r="B9" i="2"/>
  <c r="B11" i="2" s="1"/>
  <c r="A11" i="2"/>
  <c r="B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5" i="2" l="1"/>
  <c r="C16" i="2" s="1"/>
  <c r="C21" i="2" s="1"/>
  <c r="A13" i="2"/>
  <c r="A14" i="2" s="1"/>
  <c r="B14" i="2"/>
  <c r="J4" i="7"/>
  <c r="G4" i="7"/>
  <c r="H4" i="7"/>
  <c r="F4" i="7"/>
  <c r="E4" i="7"/>
  <c r="I4" i="7"/>
  <c r="D5" i="7"/>
  <c r="A15" i="2" l="1"/>
  <c r="A16" i="2" s="1"/>
  <c r="A17" i="2" s="1"/>
  <c r="A18" i="2" s="1"/>
  <c r="C32" i="2"/>
  <c r="B15" i="2"/>
  <c r="A19" i="2"/>
  <c r="A20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A21" i="2" l="1"/>
  <c r="A22" i="2" s="1"/>
  <c r="A25" i="2" s="1"/>
  <c r="C37" i="2"/>
  <c r="C34" i="2"/>
  <c r="C38" i="2"/>
  <c r="C39" i="2" s="1"/>
  <c r="B16" i="2"/>
  <c r="C110" i="2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" i="7"/>
  <c r="B32" i="2"/>
  <c r="B33" i="2" s="1"/>
  <c r="B35" i="2" s="1"/>
  <c r="A30" i="2"/>
  <c r="A31" i="2"/>
  <c r="B4" i="7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 s="1"/>
  <c r="B18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4" i="2" l="1"/>
  <c r="C45" i="2"/>
  <c r="C46" i="2" s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A39" i="2"/>
  <c r="A40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49" i="2" l="1"/>
  <c r="C50" i="2" s="1"/>
  <c r="B25" i="2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B27" i="2"/>
  <c r="A4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2" i="2" l="1"/>
  <c r="C60" i="2"/>
  <c r="A43" i="2"/>
  <c r="A45" i="2" s="1"/>
  <c r="B28" i="2"/>
  <c r="C70" i="2"/>
  <c r="C74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82" i="2" l="1"/>
  <c r="C62" i="2"/>
  <c r="C53" i="2"/>
  <c r="A44" i="2"/>
  <c r="A46" i="2" s="1"/>
  <c r="C63" i="2"/>
  <c r="C64" i="2" s="1"/>
  <c r="B29" i="2"/>
  <c r="B59" i="2"/>
  <c r="C86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A47" i="2" l="1"/>
  <c r="C96" i="2"/>
  <c r="C54" i="2"/>
  <c r="A48" i="2"/>
  <c r="B30" i="2"/>
  <c r="C101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55" i="2" l="1"/>
  <c r="C56" i="2"/>
  <c r="B31" i="2"/>
  <c r="A50" i="2"/>
  <c r="A51" i="2" s="1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58" i="2" l="1"/>
  <c r="C61" i="2" s="1"/>
  <c r="C65" i="2" s="1"/>
  <c r="C79" i="2"/>
  <c r="C85" i="2"/>
  <c r="B37" i="2"/>
  <c r="A52" i="2"/>
  <c r="B74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C67" i="2" s="1"/>
  <c r="C69" i="2" s="1"/>
  <c r="C71" i="2" s="1"/>
  <c r="B38" i="2"/>
  <c r="B39" i="2"/>
  <c r="C92" i="2"/>
  <c r="A53" i="2"/>
  <c r="B78" i="2"/>
  <c r="B82" i="2"/>
  <c r="B83" i="2" s="1"/>
  <c r="A55" i="2"/>
  <c r="A57" i="2" s="1"/>
  <c r="A59" i="2" s="1"/>
  <c r="B86" i="2"/>
  <c r="B8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0" i="2" l="1"/>
  <c r="B41" i="2" s="1"/>
  <c r="B42" i="2" s="1"/>
  <c r="C72" i="2"/>
  <c r="C73" i="2" s="1"/>
  <c r="C76" i="2" s="1"/>
  <c r="C77" i="2" s="1"/>
  <c r="A54" i="2"/>
  <c r="A56" i="2" s="1"/>
  <c r="A58" i="2" s="1"/>
  <c r="C116" i="2"/>
  <c r="B20" i="7"/>
  <c r="B94" i="2"/>
  <c r="B89" i="2"/>
  <c r="B91" i="2" s="1"/>
  <c r="A60" i="2"/>
  <c r="C249" i="2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81" i="2" l="1"/>
  <c r="C84" i="2" s="1"/>
  <c r="C88" i="2" s="1"/>
  <c r="C89" i="2" s="1"/>
  <c r="C90" i="2" s="1"/>
  <c r="A61" i="2"/>
  <c r="B43" i="2"/>
  <c r="B45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95" i="2" l="1"/>
  <c r="C98" i="2"/>
  <c r="B44" i="2"/>
  <c r="B46" i="2" s="1"/>
  <c r="B58" i="2"/>
  <c r="C100" i="2"/>
  <c r="A65" i="2"/>
  <c r="A66" i="2" s="1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47" i="2" l="1"/>
  <c r="B48" i="2" s="1"/>
  <c r="B63" i="2"/>
  <c r="C102" i="2"/>
  <c r="A68" i="2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03" i="2" l="1"/>
  <c r="B49" i="2"/>
  <c r="A69" i="2"/>
  <c r="B85" i="2"/>
  <c r="C104" i="2"/>
  <c r="C105" i="2" s="1"/>
  <c r="B92" i="2"/>
  <c r="B93" i="2" s="1"/>
  <c r="A71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A72" i="2" l="1"/>
  <c r="A73" i="2" s="1"/>
  <c r="A74" i="2" s="1"/>
  <c r="B50" i="2"/>
  <c r="C106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B51" i="2" l="1"/>
  <c r="C107" i="2"/>
  <c r="B96" i="2"/>
  <c r="A26" i="7"/>
  <c r="A78" i="2"/>
  <c r="A79" i="2" s="1"/>
  <c r="A77" i="2"/>
  <c r="A81" i="2" s="1"/>
  <c r="B110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08" i="2" l="1"/>
  <c r="C109" i="2" s="1"/>
  <c r="C111" i="2" s="1"/>
  <c r="C113" i="2" s="1"/>
  <c r="B52" i="2"/>
  <c r="B97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4" i="2" l="1"/>
  <c r="B53" i="2"/>
  <c r="C115" i="2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B62" i="2" l="1"/>
  <c r="B54" i="2"/>
  <c r="C121" i="2"/>
  <c r="C122" i="2" s="1"/>
  <c r="C123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55" i="2" l="1"/>
  <c r="C124" i="2"/>
  <c r="C125" i="2" s="1"/>
  <c r="B105" i="2"/>
  <c r="B106" i="2" s="1"/>
  <c r="A86" i="2"/>
  <c r="A88" i="2" s="1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56" i="2" l="1"/>
  <c r="C126" i="2"/>
  <c r="C127" i="2" s="1"/>
  <c r="C135" i="2"/>
  <c r="B107" i="2"/>
  <c r="A89" i="2"/>
  <c r="A90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29" i="2" l="1"/>
  <c r="C128" i="2"/>
  <c r="C130" i="2" s="1"/>
  <c r="C131" i="2"/>
  <c r="B57" i="2"/>
  <c r="C133" i="2"/>
  <c r="C134" i="2" s="1"/>
  <c r="C136" i="2" s="1"/>
  <c r="A91" i="2"/>
  <c r="A92" i="2" s="1"/>
  <c r="A93" i="2" s="1"/>
  <c r="A95" i="2" s="1"/>
  <c r="A96" i="2"/>
  <c r="B116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39" i="2" l="1"/>
  <c r="C140" i="2" s="1"/>
  <c r="C132" i="2"/>
  <c r="C137" i="2" s="1"/>
  <c r="B61" i="2"/>
  <c r="B64" i="2"/>
  <c r="B65" i="2" s="1"/>
  <c r="C146" i="2"/>
  <c r="A101" i="2"/>
  <c r="A97" i="2"/>
  <c r="B117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141" i="2" l="1"/>
  <c r="C142" i="2" s="1"/>
  <c r="C143" i="2" s="1"/>
  <c r="B66" i="2"/>
  <c r="B67" i="2" s="1"/>
  <c r="A100" i="2"/>
  <c r="A98" i="2"/>
  <c r="A103" i="2"/>
  <c r="C147" i="2"/>
  <c r="A102" i="2"/>
  <c r="A104" i="2"/>
  <c r="B118" i="2"/>
  <c r="A34" i="7"/>
  <c r="A112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B70" i="2" l="1"/>
  <c r="B71" i="2" s="1"/>
  <c r="B69" i="2"/>
  <c r="C148" i="2"/>
  <c r="B119" i="2"/>
  <c r="A105" i="2"/>
  <c r="A113" i="2"/>
  <c r="A116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B72" i="2" l="1"/>
  <c r="B73" i="2" s="1"/>
  <c r="C149" i="2"/>
  <c r="A106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1" i="2" l="1"/>
  <c r="B79" i="2"/>
  <c r="B81" i="2" s="1"/>
  <c r="B84" i="2" s="1"/>
  <c r="B88" i="2" s="1"/>
  <c r="B95" i="2" s="1"/>
  <c r="B98" i="2" s="1"/>
  <c r="B103" i="2" s="1"/>
  <c r="B76" i="2"/>
  <c r="B77" i="2" s="1"/>
  <c r="A107" i="2"/>
  <c r="A108" i="2" s="1"/>
  <c r="A115" i="2"/>
  <c r="C176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B108" i="2" l="1"/>
  <c r="B109" i="2" s="1"/>
  <c r="C152" i="2"/>
  <c r="A109" i="2"/>
  <c r="A117" i="2"/>
  <c r="A119" i="2" s="1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11" i="2" l="1"/>
  <c r="B120" i="2"/>
  <c r="C153" i="2"/>
  <c r="B121" i="2"/>
  <c r="B123" i="2" s="1"/>
  <c r="A111" i="2"/>
  <c r="A114" i="2" s="1"/>
  <c r="A120" i="2" s="1"/>
  <c r="A121" i="2" s="1"/>
  <c r="A118" i="2"/>
  <c r="B134" i="2"/>
  <c r="B135" i="2" s="1"/>
  <c r="B150" i="2"/>
  <c r="A138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A122" i="2" l="1"/>
  <c r="B114" i="2"/>
  <c r="B115" i="2" s="1"/>
  <c r="B122" i="2"/>
  <c r="B124" i="2" s="1"/>
  <c r="B125" i="2" s="1"/>
  <c r="C154" i="2"/>
  <c r="A123" i="2"/>
  <c r="B146" i="2"/>
  <c r="B147" i="2" s="1"/>
  <c r="B148" i="2" s="1"/>
  <c r="B149" i="2" s="1"/>
  <c r="C184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5" i="2" l="1"/>
  <c r="A124" i="2"/>
  <c r="B126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56" i="2" l="1"/>
  <c r="B127" i="2"/>
  <c r="B128" i="2" s="1"/>
  <c r="A125" i="2"/>
  <c r="C189" i="2"/>
  <c r="A133" i="2"/>
  <c r="C193" i="2"/>
  <c r="B176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57" i="2" l="1"/>
  <c r="C158" i="2" s="1"/>
  <c r="A126" i="2"/>
  <c r="A127" i="2"/>
  <c r="B129" i="2"/>
  <c r="C194" i="2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A129" i="2" l="1"/>
  <c r="A128" i="2"/>
  <c r="B130" i="2"/>
  <c r="B133" i="2" s="1"/>
  <c r="C159" i="2"/>
  <c r="C160" i="2" s="1"/>
  <c r="B131" i="2"/>
  <c r="B132" i="2" s="1"/>
  <c r="B136" i="2"/>
  <c r="A130" i="2"/>
  <c r="A146" i="2"/>
  <c r="A147" i="2" s="1"/>
  <c r="A148" i="2" s="1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61" i="2" l="1"/>
  <c r="C162" i="2" s="1"/>
  <c r="B139" i="2"/>
  <c r="B140" i="2" s="1"/>
  <c r="B141" i="2" s="1"/>
  <c r="B142" i="2" s="1"/>
  <c r="B143" i="2" s="1"/>
  <c r="B137" i="2"/>
  <c r="B151" i="2"/>
  <c r="B152" i="2" s="1"/>
  <c r="B153" i="2" s="1"/>
  <c r="B154" i="2" s="1"/>
  <c r="B155" i="2" s="1"/>
  <c r="A131" i="2"/>
  <c r="A132" i="2" s="1"/>
  <c r="C201" i="2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63" i="2" l="1"/>
  <c r="C164" i="2" s="1"/>
  <c r="C165" i="2" s="1"/>
  <c r="C166" i="2" s="1"/>
  <c r="C167" i="2" s="1"/>
  <c r="B156" i="2"/>
  <c r="A136" i="2"/>
  <c r="C202" i="2"/>
  <c r="A150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68" i="2" l="1"/>
  <c r="C169" i="2" s="1"/>
  <c r="C170" i="2" s="1"/>
  <c r="C171" i="2" s="1"/>
  <c r="C172" i="2" s="1"/>
  <c r="C173" i="2" s="1"/>
  <c r="C174" i="2" s="1"/>
  <c r="C175" i="2" s="1"/>
  <c r="C177" i="2" s="1"/>
  <c r="A139" i="2"/>
  <c r="A140" i="2" s="1"/>
  <c r="A141" i="2" s="1"/>
  <c r="A142" i="2" s="1"/>
  <c r="A143" i="2" s="1"/>
  <c r="A137" i="2"/>
  <c r="B157" i="2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89" i="2"/>
  <c r="A151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78" i="2" l="1"/>
  <c r="B168" i="2"/>
  <c r="B169" i="2" s="1"/>
  <c r="B170" i="2" s="1"/>
  <c r="B171" i="2" s="1"/>
  <c r="B172" i="2" s="1"/>
  <c r="B173" i="2" s="1"/>
  <c r="B174" i="2" s="1"/>
  <c r="B175" i="2" s="1"/>
  <c r="B177" i="2" s="1"/>
  <c r="C187" i="2"/>
  <c r="A15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79" i="2" l="1"/>
  <c r="C180" i="2" s="1"/>
  <c r="C181" i="2" s="1"/>
  <c r="C182" i="2" s="1"/>
  <c r="C183" i="2" s="1"/>
  <c r="B178" i="2"/>
  <c r="A153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B179" i="2" l="1"/>
  <c r="B180" i="2" s="1"/>
  <c r="C185" i="2"/>
  <c r="A154" i="2"/>
  <c r="B193" i="2"/>
  <c r="A155" i="2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86" i="2" l="1"/>
  <c r="B181" i="2"/>
  <c r="B184" i="2"/>
  <c r="A156" i="2"/>
  <c r="A167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B182" i="2" l="1"/>
  <c r="B183" i="2" s="1"/>
  <c r="B185" i="2"/>
  <c r="B186" i="2" s="1"/>
  <c r="C188" i="2"/>
  <c r="C200" i="2"/>
  <c r="B187" i="2"/>
  <c r="B188" i="2" s="1"/>
  <c r="B190" i="2" s="1"/>
  <c r="B194" i="2"/>
  <c r="C219" i="2"/>
  <c r="A157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190" i="2" l="1"/>
  <c r="C191" i="2" s="1"/>
  <c r="C203" i="2"/>
  <c r="B191" i="2"/>
  <c r="B192" i="2" s="1"/>
  <c r="B196" i="2"/>
  <c r="B197" i="2" s="1"/>
  <c r="A158" i="2"/>
  <c r="A176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92" i="2" l="1"/>
  <c r="C195" i="2" s="1"/>
  <c r="C196" i="2" s="1"/>
  <c r="C197" i="2" s="1"/>
  <c r="C198" i="2" s="1"/>
  <c r="B195" i="2"/>
  <c r="C205" i="2"/>
  <c r="B198" i="2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B199" i="2" l="1"/>
  <c r="B200" i="2" s="1"/>
  <c r="C199" i="2"/>
  <c r="C206" i="2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B201" i="2" l="1"/>
  <c r="B202" i="2" s="1"/>
  <c r="B203" i="2" s="1"/>
  <c r="B205" i="2"/>
  <c r="B206" i="2" s="1"/>
  <c r="B207" i="2" s="1"/>
  <c r="C207" i="2"/>
  <c r="C208" i="2" s="1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B209" i="2" l="1"/>
  <c r="B208" i="2"/>
  <c r="B210" i="2" s="1"/>
  <c r="B211" i="2" s="1"/>
  <c r="C209" i="2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210" i="2" l="1"/>
  <c r="C222" i="2"/>
  <c r="B212" i="2"/>
  <c r="A163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211" i="2" l="1"/>
  <c r="B213" i="2"/>
  <c r="A164" i="2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212" i="2" l="1"/>
  <c r="A165" i="2"/>
  <c r="A166" i="2" s="1"/>
  <c r="A168" i="2" s="1"/>
  <c r="B214" i="2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13" i="2" l="1"/>
  <c r="C225" i="2"/>
  <c r="B215" i="2"/>
  <c r="A169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14" i="2" l="1"/>
  <c r="C227" i="2"/>
  <c r="B216" i="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15" i="2" l="1"/>
  <c r="C233" i="2"/>
  <c r="B217" i="2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16" i="2" l="1"/>
  <c r="C242" i="2"/>
  <c r="B218" i="2"/>
  <c r="A172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C217" i="2" l="1"/>
  <c r="B5" i="6"/>
  <c r="E5" i="6"/>
  <c r="I5" i="6"/>
  <c r="D5" i="6"/>
  <c r="H5" i="6"/>
  <c r="F5" i="6"/>
  <c r="C5" i="6"/>
  <c r="B219" i="2"/>
  <c r="A173" i="2"/>
  <c r="A174" i="2" s="1"/>
  <c r="A175" i="2" s="1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C218" i="2" l="1"/>
  <c r="G5" i="6"/>
  <c r="J5" i="6"/>
  <c r="K5" i="6"/>
  <c r="A177" i="2"/>
  <c r="B220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C220" i="2" l="1"/>
  <c r="L5" i="6"/>
  <c r="M5" i="6"/>
  <c r="A178" i="2"/>
  <c r="B221" i="2"/>
  <c r="B222" i="2" s="1"/>
  <c r="B223" i="2" s="1"/>
  <c r="B224" i="2" s="1"/>
  <c r="B225" i="2" s="1"/>
  <c r="B226" i="2" s="1"/>
  <c r="B227" i="2" s="1"/>
  <c r="B228" i="2" s="1"/>
  <c r="B229" i="2" s="1"/>
  <c r="B230" i="2" s="1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C221" i="2" l="1"/>
  <c r="B231" i="2"/>
  <c r="B232" i="2" s="1"/>
  <c r="A179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C223" i="2" l="1"/>
  <c r="C224" i="2"/>
  <c r="A180" i="2"/>
  <c r="B233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C228" i="2" l="1"/>
  <c r="C229" i="2"/>
  <c r="C230" i="2" s="1"/>
  <c r="C231" i="2" s="1"/>
  <c r="C232" i="2" s="1"/>
  <c r="B234" i="2"/>
  <c r="B235" i="2" s="1"/>
  <c r="A181" i="2"/>
  <c r="A194" i="2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C234" i="2" l="1"/>
  <c r="C235" i="2" s="1"/>
  <c r="C236" i="2" s="1"/>
  <c r="C237" i="2" s="1"/>
  <c r="C238" i="2" s="1"/>
  <c r="C239" i="2" s="1"/>
  <c r="C240" i="2" s="1"/>
  <c r="C243" i="2" s="1"/>
  <c r="A182" i="2"/>
  <c r="B236" i="2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C244" i="2" l="1"/>
  <c r="C247" i="2" s="1"/>
  <c r="C248" i="2" s="1"/>
  <c r="B237" i="2"/>
  <c r="B238" i="2" s="1"/>
  <c r="A183" i="2"/>
  <c r="A197" i="2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C254" i="2" l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C251" i="2"/>
  <c r="B239" i="2"/>
  <c r="B245" i="2"/>
  <c r="A184" i="2"/>
  <c r="A185" i="2" s="1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C1" i="2" l="1"/>
  <c r="R6" i="6" s="1"/>
  <c r="B240" i="2"/>
  <c r="A186" i="2"/>
  <c r="B74" i="7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Q6" i="12" l="1"/>
  <c r="Q7" i="12" s="1"/>
  <c r="Q8" i="12" s="1"/>
  <c r="Q9" i="12" s="1"/>
  <c r="B6" i="6"/>
  <c r="J6" i="6"/>
  <c r="D6" i="6"/>
  <c r="E6" i="6"/>
  <c r="F6" i="6"/>
  <c r="G6" i="6"/>
  <c r="R7" i="6"/>
  <c r="K6" i="6"/>
  <c r="H6" i="6"/>
  <c r="C6" i="6"/>
  <c r="I6" i="6"/>
  <c r="R8" i="6"/>
  <c r="R9" i="6" s="1"/>
  <c r="B241" i="2"/>
  <c r="A187" i="2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M6" i="6" l="1"/>
  <c r="G8" i="6"/>
  <c r="J8" i="6"/>
  <c r="H8" i="6"/>
  <c r="B8" i="6"/>
  <c r="E8" i="6"/>
  <c r="I8" i="6"/>
  <c r="F8" i="6"/>
  <c r="D8" i="6"/>
  <c r="C8" i="6"/>
  <c r="K8" i="6"/>
  <c r="Q10" i="12"/>
  <c r="Q11" i="12" s="1"/>
  <c r="Q12" i="12" s="1"/>
  <c r="Q13" i="12" s="1"/>
  <c r="Q14" i="12" s="1"/>
  <c r="F9" i="6"/>
  <c r="K9" i="6"/>
  <c r="J9" i="6"/>
  <c r="M9" i="6" s="1"/>
  <c r="H9" i="6"/>
  <c r="I9" i="6"/>
  <c r="G9" i="6"/>
  <c r="C9" i="6"/>
  <c r="E9" i="6"/>
  <c r="B9" i="6"/>
  <c r="D9" i="6"/>
  <c r="L6" i="6"/>
  <c r="I7" i="6"/>
  <c r="H7" i="6"/>
  <c r="J7" i="6"/>
  <c r="K7" i="6"/>
  <c r="L7" i="6" s="1"/>
  <c r="D7" i="6"/>
  <c r="G7" i="6"/>
  <c r="E7" i="6"/>
  <c r="M7" i="6"/>
  <c r="B7" i="6"/>
  <c r="F7" i="6"/>
  <c r="C7" i="6"/>
  <c r="R10" i="6"/>
  <c r="B242" i="2"/>
  <c r="A188" i="2"/>
  <c r="A190" i="2" s="1"/>
  <c r="A226" i="2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L9" i="6" l="1"/>
  <c r="R11" i="6"/>
  <c r="C10" i="6"/>
  <c r="J10" i="6"/>
  <c r="I10" i="6"/>
  <c r="E10" i="6"/>
  <c r="K10" i="6"/>
  <c r="B10" i="6"/>
  <c r="G10" i="6"/>
  <c r="D10" i="6"/>
  <c r="F10" i="6"/>
  <c r="H10" i="6"/>
  <c r="R12" i="6"/>
  <c r="R13" i="6" s="1"/>
  <c r="L8" i="6"/>
  <c r="M8" i="6"/>
  <c r="Q15" i="12"/>
  <c r="Q16" i="12" s="1"/>
  <c r="B243" i="2"/>
  <c r="B244" i="2" s="1"/>
  <c r="B5" i="5"/>
  <c r="K5" i="5"/>
  <c r="A191" i="2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M10" i="6" l="1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B13" i="6"/>
  <c r="D13" i="6"/>
  <c r="H13" i="6"/>
  <c r="I13" i="6"/>
  <c r="C13" i="6"/>
  <c r="K13" i="6"/>
  <c r="J13" i="6"/>
  <c r="G13" i="6"/>
  <c r="E13" i="6"/>
  <c r="F13" i="6"/>
  <c r="E11" i="6"/>
  <c r="F11" i="6"/>
  <c r="G11" i="6"/>
  <c r="C11" i="6"/>
  <c r="K11" i="6"/>
  <c r="I11" i="6"/>
  <c r="B11" i="6"/>
  <c r="H11" i="6"/>
  <c r="D11" i="6"/>
  <c r="J11" i="6"/>
  <c r="B246" i="2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E12" i="6"/>
  <c r="K12" i="6"/>
  <c r="H12" i="6"/>
  <c r="D12" i="6"/>
  <c r="I12" i="6"/>
  <c r="F12" i="6"/>
  <c r="B12" i="6"/>
  <c r="G12" i="6"/>
  <c r="J12" i="6"/>
  <c r="C12" i="6"/>
  <c r="L10" i="6"/>
  <c r="R14" i="6"/>
  <c r="F5" i="5"/>
  <c r="H5" i="5"/>
  <c r="I5" i="5"/>
  <c r="E5" i="5"/>
  <c r="G5" i="5"/>
  <c r="C5" i="5"/>
  <c r="D5" i="5"/>
  <c r="J5" i="5"/>
  <c r="A192" i="2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M12" i="6" l="1"/>
  <c r="M11" i="6"/>
  <c r="L11" i="6"/>
  <c r="M13" i="6"/>
  <c r="Q53" i="12"/>
  <c r="Q54" i="12" s="1"/>
  <c r="Q55" i="12" s="1"/>
  <c r="L12" i="6"/>
  <c r="R15" i="6"/>
  <c r="D14" i="6"/>
  <c r="G14" i="6"/>
  <c r="F14" i="6"/>
  <c r="J14" i="6"/>
  <c r="E14" i="6"/>
  <c r="K14" i="6"/>
  <c r="C14" i="6"/>
  <c r="I14" i="6"/>
  <c r="B14" i="6"/>
  <c r="H14" i="6"/>
  <c r="L13" i="6"/>
  <c r="B1" i="2"/>
  <c r="R6" i="5" s="1"/>
  <c r="R7" i="5" s="1"/>
  <c r="A200" i="2"/>
  <c r="A202" i="2" s="1"/>
  <c r="A195" i="2"/>
  <c r="A196" i="2" s="1"/>
  <c r="A198" i="2" s="1"/>
  <c r="A199" i="2" s="1"/>
  <c r="A203" i="2"/>
  <c r="A205" i="2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M14" i="6" l="1"/>
  <c r="Q56" i="12"/>
  <c r="L14" i="6"/>
  <c r="Q6" i="11"/>
  <c r="Q7" i="11" s="1"/>
  <c r="I15" i="6"/>
  <c r="J15" i="6"/>
  <c r="C15" i="6"/>
  <c r="G15" i="6"/>
  <c r="D15" i="6"/>
  <c r="B15" i="6"/>
  <c r="K15" i="6"/>
  <c r="F15" i="6"/>
  <c r="E15" i="6"/>
  <c r="H15" i="6"/>
  <c r="M15" i="6"/>
  <c r="R16" i="6"/>
  <c r="Q8" i="11"/>
  <c r="J7" i="5"/>
  <c r="K7" i="5"/>
  <c r="G7" i="5"/>
  <c r="B7" i="5"/>
  <c r="C7" i="5"/>
  <c r="H7" i="5"/>
  <c r="D7" i="5"/>
  <c r="I7" i="5"/>
  <c r="F7" i="5"/>
  <c r="E7" i="5"/>
  <c r="C6" i="5"/>
  <c r="G6" i="5"/>
  <c r="E6" i="5"/>
  <c r="I6" i="5"/>
  <c r="J6" i="5"/>
  <c r="B6" i="5"/>
  <c r="H6" i="5"/>
  <c r="K6" i="5"/>
  <c r="D6" i="5"/>
  <c r="F6" i="5"/>
  <c r="Q9" i="11"/>
  <c r="Q10" i="11" s="1"/>
  <c r="Q11" i="11" s="1"/>
  <c r="R8" i="5"/>
  <c r="A206" i="2"/>
  <c r="A207" i="2" s="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L15" i="6" l="1"/>
  <c r="Q57" i="12"/>
  <c r="K16" i="6"/>
  <c r="D16" i="6"/>
  <c r="C16" i="6"/>
  <c r="E16" i="6"/>
  <c r="B16" i="6"/>
  <c r="H16" i="6"/>
  <c r="J16" i="6"/>
  <c r="I16" i="6"/>
  <c r="F16" i="6"/>
  <c r="G16" i="6"/>
  <c r="R17" i="6"/>
  <c r="A209" i="2"/>
  <c r="A208" i="2"/>
  <c r="R9" i="5"/>
  <c r="I8" i="5"/>
  <c r="G8" i="5"/>
  <c r="K8" i="5"/>
  <c r="C8" i="5"/>
  <c r="H8" i="5"/>
  <c r="F8" i="5"/>
  <c r="B8" i="5"/>
  <c r="D8" i="5"/>
  <c r="E8" i="5"/>
  <c r="J8" i="5"/>
  <c r="G9" i="5"/>
  <c r="E9" i="5"/>
  <c r="J9" i="5"/>
  <c r="F9" i="5"/>
  <c r="B9" i="5"/>
  <c r="I9" i="5"/>
  <c r="K9" i="5"/>
  <c r="H9" i="5"/>
  <c r="D9" i="5"/>
  <c r="C9" i="5"/>
  <c r="Q12" i="11"/>
  <c r="Q1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M16" i="6" l="1"/>
  <c r="Q58" i="12"/>
  <c r="L16" i="6"/>
  <c r="R18" i="6"/>
  <c r="D17" i="6"/>
  <c r="B17" i="6"/>
  <c r="K17" i="6"/>
  <c r="M17" i="6" s="1"/>
  <c r="G17" i="6"/>
  <c r="F17" i="6"/>
  <c r="E17" i="6"/>
  <c r="J17" i="6"/>
  <c r="I17" i="6"/>
  <c r="H17" i="6"/>
  <c r="C17" i="6"/>
  <c r="R19" i="6"/>
  <c r="A210" i="2"/>
  <c r="A211" i="2" s="1"/>
  <c r="A212" i="2" s="1"/>
  <c r="A213" i="2" s="1"/>
  <c r="A214" i="2" s="1"/>
  <c r="A215" i="2" s="1"/>
  <c r="R10" i="5"/>
  <c r="Q14" i="11"/>
  <c r="Q15" i="11" s="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Q59" i="12" l="1"/>
  <c r="Q60" i="12" s="1"/>
  <c r="Q61" i="12" s="1"/>
  <c r="L17" i="6"/>
  <c r="E18" i="6"/>
  <c r="D18" i="6"/>
  <c r="C18" i="6"/>
  <c r="I18" i="6"/>
  <c r="G18" i="6"/>
  <c r="B18" i="6"/>
  <c r="H18" i="6"/>
  <c r="K18" i="6"/>
  <c r="J18" i="6"/>
  <c r="M18" i="6" s="1"/>
  <c r="F18" i="6"/>
  <c r="R20" i="6"/>
  <c r="G19" i="6"/>
  <c r="F19" i="6"/>
  <c r="C19" i="6"/>
  <c r="H19" i="6"/>
  <c r="E19" i="6"/>
  <c r="J19" i="6"/>
  <c r="B19" i="6"/>
  <c r="I19" i="6"/>
  <c r="K19" i="6"/>
  <c r="D19" i="6"/>
  <c r="A216" i="2"/>
  <c r="A217" i="2" s="1"/>
  <c r="A218" i="2" s="1"/>
  <c r="A219" i="2" s="1"/>
  <c r="A220" i="2" s="1"/>
  <c r="A221" i="2" s="1"/>
  <c r="A222" i="2" s="1"/>
  <c r="A223" i="2" s="1"/>
  <c r="A224" i="2" s="1"/>
  <c r="A225" i="2" s="1"/>
  <c r="A227" i="2" s="1"/>
  <c r="A228" i="2" s="1"/>
  <c r="A229" i="2" s="1"/>
  <c r="J10" i="5"/>
  <c r="F10" i="5"/>
  <c r="D10" i="5"/>
  <c r="K10" i="5"/>
  <c r="H10" i="5"/>
  <c r="B10" i="5"/>
  <c r="C10" i="5"/>
  <c r="I10" i="5"/>
  <c r="E10" i="5"/>
  <c r="G10" i="5"/>
  <c r="R11" i="5"/>
  <c r="Q16" i="11"/>
  <c r="Q17" i="11" s="1"/>
  <c r="B83" i="7"/>
  <c r="U84" i="7"/>
  <c r="C84" i="7" s="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M19" i="6" l="1"/>
  <c r="Q62" i="12"/>
  <c r="L19" i="6"/>
  <c r="L18" i="6"/>
  <c r="E20" i="6"/>
  <c r="G20" i="6"/>
  <c r="J20" i="6"/>
  <c r="C20" i="6"/>
  <c r="D20" i="6"/>
  <c r="I20" i="6"/>
  <c r="B20" i="6"/>
  <c r="F20" i="6"/>
  <c r="K20" i="6"/>
  <c r="H20" i="6"/>
  <c r="R21" i="6"/>
  <c r="R22" i="6" s="1"/>
  <c r="J11" i="5"/>
  <c r="C11" i="5"/>
  <c r="G11" i="5"/>
  <c r="E11" i="5"/>
  <c r="B11" i="5"/>
  <c r="F11" i="5"/>
  <c r="H11" i="5"/>
  <c r="D11" i="5"/>
  <c r="I11" i="5"/>
  <c r="K11" i="5"/>
  <c r="R12" i="5"/>
  <c r="A230" i="2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R23" i="6" l="1"/>
  <c r="J23" i="6" s="1"/>
  <c r="Q63" i="12"/>
  <c r="L20" i="6"/>
  <c r="R24" i="6"/>
  <c r="F23" i="6"/>
  <c r="C23" i="6"/>
  <c r="I23" i="6"/>
  <c r="B23" i="6"/>
  <c r="D23" i="6"/>
  <c r="H23" i="6"/>
  <c r="G23" i="6"/>
  <c r="E23" i="6"/>
  <c r="H21" i="6"/>
  <c r="B21" i="6"/>
  <c r="I21" i="6"/>
  <c r="J21" i="6"/>
  <c r="C21" i="6"/>
  <c r="K21" i="6"/>
  <c r="E21" i="6"/>
  <c r="F21" i="6"/>
  <c r="D21" i="6"/>
  <c r="G21" i="6"/>
  <c r="C22" i="6"/>
  <c r="G22" i="6"/>
  <c r="K22" i="6"/>
  <c r="I22" i="6"/>
  <c r="H22" i="6"/>
  <c r="F22" i="6"/>
  <c r="E22" i="6"/>
  <c r="B22" i="6"/>
  <c r="D22" i="6"/>
  <c r="J22" i="6"/>
  <c r="M20" i="6"/>
  <c r="R25" i="6"/>
  <c r="A231" i="2"/>
  <c r="R13" i="5"/>
  <c r="I12" i="5"/>
  <c r="J12" i="5"/>
  <c r="H12" i="5"/>
  <c r="E12" i="5"/>
  <c r="G12" i="5"/>
  <c r="D12" i="5"/>
  <c r="C12" i="5"/>
  <c r="K12" i="5"/>
  <c r="F12" i="5"/>
  <c r="B12" i="5"/>
  <c r="R14" i="5"/>
  <c r="R15" i="5" s="1"/>
  <c r="Q145" i="11"/>
  <c r="Q146" i="11" s="1"/>
  <c r="Q147" i="11" s="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M21" i="6" l="1"/>
  <c r="Q64" i="12"/>
  <c r="Q65" i="12" s="1"/>
  <c r="Q66" i="12" s="1"/>
  <c r="Q67" i="12" s="1"/>
  <c r="K23" i="6"/>
  <c r="L23" i="6" s="1"/>
  <c r="L21" i="6"/>
  <c r="M22" i="6"/>
  <c r="R26" i="6"/>
  <c r="A232" i="2"/>
  <c r="A233" i="2" s="1"/>
  <c r="L22" i="6"/>
  <c r="J25" i="6"/>
  <c r="I25" i="6"/>
  <c r="E25" i="6"/>
  <c r="C25" i="6"/>
  <c r="B25" i="6"/>
  <c r="F25" i="6"/>
  <c r="H25" i="6"/>
  <c r="G25" i="6"/>
  <c r="D25" i="6"/>
  <c r="K25" i="6"/>
  <c r="E24" i="6"/>
  <c r="D24" i="6"/>
  <c r="I24" i="6"/>
  <c r="C24" i="6"/>
  <c r="J24" i="6"/>
  <c r="G24" i="6"/>
  <c r="F24" i="6"/>
  <c r="B24" i="6"/>
  <c r="H24" i="6"/>
  <c r="K24" i="6"/>
  <c r="K15" i="5"/>
  <c r="G15" i="5"/>
  <c r="I15" i="5"/>
  <c r="F15" i="5"/>
  <c r="J15" i="5"/>
  <c r="C15" i="5"/>
  <c r="B15" i="5"/>
  <c r="D15" i="5"/>
  <c r="H15" i="5"/>
  <c r="E15" i="5"/>
  <c r="H14" i="5"/>
  <c r="F14" i="5"/>
  <c r="D14" i="5"/>
  <c r="J14" i="5"/>
  <c r="C14" i="5"/>
  <c r="K14" i="5"/>
  <c r="B14" i="5"/>
  <c r="G14" i="5"/>
  <c r="I14" i="5"/>
  <c r="E14" i="5"/>
  <c r="E13" i="5"/>
  <c r="J13" i="5"/>
  <c r="H13" i="5"/>
  <c r="B13" i="5"/>
  <c r="F13" i="5"/>
  <c r="K13" i="5"/>
  <c r="I13" i="5"/>
  <c r="C13" i="5"/>
  <c r="D13" i="5"/>
  <c r="G13" i="5"/>
  <c r="R16" i="5"/>
  <c r="A234" i="2"/>
  <c r="Q148" i="11"/>
  <c r="Q149" i="11" s="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M24" i="6" l="1"/>
  <c r="M25" i="6"/>
  <c r="M23" i="6"/>
  <c r="Q68" i="12"/>
  <c r="L24" i="6"/>
  <c r="L25" i="6"/>
  <c r="K26" i="6"/>
  <c r="F26" i="6"/>
  <c r="B26" i="6"/>
  <c r="I26" i="6"/>
  <c r="G26" i="6"/>
  <c r="H26" i="6"/>
  <c r="C26" i="6"/>
  <c r="E26" i="6"/>
  <c r="J26" i="6"/>
  <c r="M26" i="6" s="1"/>
  <c r="D26" i="6"/>
  <c r="R27" i="6"/>
  <c r="H16" i="5"/>
  <c r="E16" i="5"/>
  <c r="K16" i="5"/>
  <c r="G16" i="5"/>
  <c r="C16" i="5"/>
  <c r="B16" i="5"/>
  <c r="F16" i="5"/>
  <c r="D16" i="5"/>
  <c r="I16" i="5"/>
  <c r="J16" i="5"/>
  <c r="R17" i="5"/>
  <c r="A235" i="2"/>
  <c r="A236" i="2" s="1"/>
  <c r="A237" i="2" s="1"/>
  <c r="Q150" i="11"/>
  <c r="Q151" i="11"/>
  <c r="Q152" i="11" s="1"/>
  <c r="Q153" i="11" s="1"/>
  <c r="Q154" i="11" s="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Q69" i="12" l="1"/>
  <c r="L26" i="6"/>
  <c r="G27" i="6"/>
  <c r="K27" i="6"/>
  <c r="H27" i="6"/>
  <c r="F27" i="6"/>
  <c r="I27" i="6"/>
  <c r="B27" i="6"/>
  <c r="E27" i="6"/>
  <c r="D27" i="6"/>
  <c r="C27" i="6"/>
  <c r="J27" i="6"/>
  <c r="M27" i="6" s="1"/>
  <c r="R28" i="6"/>
  <c r="A238" i="2"/>
  <c r="A239" i="2" s="1"/>
  <c r="A240" i="2" s="1"/>
  <c r="A241" i="2" s="1"/>
  <c r="A242" i="2" s="1"/>
  <c r="A243" i="2" s="1"/>
  <c r="A244" i="2" s="1"/>
  <c r="A247" i="2" s="1"/>
  <c r="A248" i="2" s="1"/>
  <c r="A249" i="2" s="1"/>
  <c r="A250" i="2" s="1"/>
  <c r="A252" i="2" s="1"/>
  <c r="A254" i="2" s="1"/>
  <c r="A255" i="2" s="1"/>
  <c r="A257" i="2" s="1"/>
  <c r="A259" i="2" s="1"/>
  <c r="R18" i="5"/>
  <c r="D17" i="5"/>
  <c r="H17" i="5"/>
  <c r="I17" i="5"/>
  <c r="J17" i="5"/>
  <c r="B17" i="5"/>
  <c r="E17" i="5"/>
  <c r="G17" i="5"/>
  <c r="C17" i="5"/>
  <c r="F17" i="5"/>
  <c r="K17" i="5"/>
  <c r="Q155" i="11"/>
  <c r="Q156" i="11" s="1"/>
  <c r="Q157" i="11" s="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Q70" i="12" l="1"/>
  <c r="G28" i="6"/>
  <c r="I28" i="6"/>
  <c r="B28" i="6"/>
  <c r="H28" i="6"/>
  <c r="E28" i="6"/>
  <c r="D28" i="6"/>
  <c r="C28" i="6"/>
  <c r="J28" i="6"/>
  <c r="K28" i="6"/>
  <c r="F28" i="6"/>
  <c r="R29" i="6"/>
  <c r="R30" i="6" s="1"/>
  <c r="L27" i="6"/>
  <c r="R19" i="5"/>
  <c r="F18" i="5"/>
  <c r="I18" i="5"/>
  <c r="K18" i="5"/>
  <c r="B18" i="5"/>
  <c r="D18" i="5"/>
  <c r="G18" i="5"/>
  <c r="E18" i="5"/>
  <c r="J18" i="5"/>
  <c r="H18" i="5"/>
  <c r="C18" i="5"/>
  <c r="R20" i="5"/>
  <c r="Q158" i="11"/>
  <c r="Q159" i="11" s="1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L28" i="6" l="1"/>
  <c r="Q71" i="12"/>
  <c r="R31" i="6"/>
  <c r="H30" i="6"/>
  <c r="D30" i="6"/>
  <c r="I30" i="6"/>
  <c r="K30" i="6"/>
  <c r="B30" i="6"/>
  <c r="F30" i="6"/>
  <c r="J30" i="6"/>
  <c r="G30" i="6"/>
  <c r="E30" i="6"/>
  <c r="C30" i="6"/>
  <c r="E29" i="6"/>
  <c r="I29" i="6"/>
  <c r="K29" i="6"/>
  <c r="C29" i="6"/>
  <c r="H29" i="6"/>
  <c r="B29" i="6"/>
  <c r="F29" i="6"/>
  <c r="D29" i="6"/>
  <c r="J29" i="6"/>
  <c r="G29" i="6"/>
  <c r="R32" i="6"/>
  <c r="M28" i="6"/>
  <c r="B20" i="5"/>
  <c r="I20" i="5"/>
  <c r="F20" i="5"/>
  <c r="D20" i="5"/>
  <c r="K20" i="5"/>
  <c r="E20" i="5"/>
  <c r="H20" i="5"/>
  <c r="G20" i="5"/>
  <c r="J20" i="5"/>
  <c r="C20" i="5"/>
  <c r="I19" i="5"/>
  <c r="D19" i="5"/>
  <c r="J19" i="5"/>
  <c r="H19" i="5"/>
  <c r="B19" i="5"/>
  <c r="F19" i="5"/>
  <c r="E19" i="5"/>
  <c r="G19" i="5"/>
  <c r="K19" i="5"/>
  <c r="C19" i="5"/>
  <c r="R21" i="5"/>
  <c r="Q160" i="11"/>
  <c r="Q161" i="11" s="1"/>
  <c r="Q162" i="11" s="1"/>
  <c r="A90" i="7"/>
  <c r="U91" i="7"/>
  <c r="C91" i="7" s="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M29" i="6" l="1"/>
  <c r="M30" i="6"/>
  <c r="Q72" i="12"/>
  <c r="L29" i="6"/>
  <c r="C32" i="6"/>
  <c r="H32" i="6"/>
  <c r="J32" i="6"/>
  <c r="M32" i="6" s="1"/>
  <c r="E32" i="6"/>
  <c r="B32" i="6"/>
  <c r="G32" i="6"/>
  <c r="K32" i="6"/>
  <c r="D32" i="6"/>
  <c r="F32" i="6"/>
  <c r="I32" i="6"/>
  <c r="L30" i="6"/>
  <c r="R33" i="6"/>
  <c r="F31" i="6"/>
  <c r="H31" i="6"/>
  <c r="E31" i="6"/>
  <c r="B31" i="6"/>
  <c r="K31" i="6"/>
  <c r="I31" i="6"/>
  <c r="J31" i="6"/>
  <c r="C31" i="6"/>
  <c r="D31" i="6"/>
  <c r="G31" i="6"/>
  <c r="C21" i="5"/>
  <c r="I21" i="5"/>
  <c r="J21" i="5"/>
  <c r="F21" i="5"/>
  <c r="K21" i="5"/>
  <c r="D21" i="5"/>
  <c r="E21" i="5"/>
  <c r="B21" i="5"/>
  <c r="G21" i="5"/>
  <c r="H21" i="5"/>
  <c r="R22" i="5"/>
  <c r="Q163" i="11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Q73" i="12" l="1"/>
  <c r="Q74" i="12" s="1"/>
  <c r="Q75" i="12" s="1"/>
  <c r="L31" i="6"/>
  <c r="L32" i="6"/>
  <c r="F33" i="6"/>
  <c r="G33" i="6"/>
  <c r="J33" i="6"/>
  <c r="I33" i="6"/>
  <c r="H33" i="6"/>
  <c r="E33" i="6"/>
  <c r="B33" i="6"/>
  <c r="D33" i="6"/>
  <c r="C33" i="6"/>
  <c r="K33" i="6"/>
  <c r="R34" i="6"/>
  <c r="M31" i="6"/>
  <c r="J22" i="5"/>
  <c r="E22" i="5"/>
  <c r="K22" i="5"/>
  <c r="F22" i="5"/>
  <c r="B22" i="5"/>
  <c r="D22" i="5"/>
  <c r="C22" i="5"/>
  <c r="I22" i="5"/>
  <c r="G22" i="5"/>
  <c r="H22" i="5"/>
  <c r="R23" i="5"/>
  <c r="I5" i="4"/>
  <c r="K5" i="4"/>
  <c r="F5" i="4"/>
  <c r="C5" i="4"/>
  <c r="B5" i="4"/>
  <c r="E5" i="4"/>
  <c r="H5" i="4"/>
  <c r="D5" i="4"/>
  <c r="G5" i="4"/>
  <c r="J5" i="4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M33" i="6" l="1"/>
  <c r="Q76" i="12"/>
  <c r="Q77" i="12" s="1"/>
  <c r="F34" i="6"/>
  <c r="H34" i="6"/>
  <c r="K34" i="6"/>
  <c r="J34" i="6"/>
  <c r="I34" i="6"/>
  <c r="B34" i="6"/>
  <c r="E34" i="6"/>
  <c r="D34" i="6"/>
  <c r="C34" i="6"/>
  <c r="G34" i="6"/>
  <c r="L33" i="6"/>
  <c r="R35" i="6"/>
  <c r="R36" i="6" s="1"/>
  <c r="J23" i="5"/>
  <c r="D23" i="5"/>
  <c r="K23" i="5"/>
  <c r="F23" i="5"/>
  <c r="I23" i="5"/>
  <c r="H23" i="5"/>
  <c r="G23" i="5"/>
  <c r="B23" i="5"/>
  <c r="E23" i="5"/>
  <c r="C23" i="5"/>
  <c r="R24" i="5"/>
  <c r="L5" i="4"/>
  <c r="M5" i="4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M34" i="6" l="1"/>
  <c r="Q78" i="12"/>
  <c r="L34" i="6"/>
  <c r="D35" i="6"/>
  <c r="C35" i="6"/>
  <c r="H35" i="6"/>
  <c r="I35" i="6"/>
  <c r="K35" i="6"/>
  <c r="F35" i="6"/>
  <c r="B35" i="6"/>
  <c r="E35" i="6"/>
  <c r="G35" i="6"/>
  <c r="J35" i="6"/>
  <c r="M35" i="6" s="1"/>
  <c r="R37" i="6"/>
  <c r="K36" i="6"/>
  <c r="J36" i="6"/>
  <c r="D36" i="6"/>
  <c r="I36" i="6"/>
  <c r="B36" i="6"/>
  <c r="E36" i="6"/>
  <c r="H36" i="6"/>
  <c r="G36" i="6"/>
  <c r="C36" i="6"/>
  <c r="F36" i="6"/>
  <c r="I24" i="5"/>
  <c r="K24" i="5"/>
  <c r="C24" i="5"/>
  <c r="H24" i="5"/>
  <c r="J24" i="5"/>
  <c r="G24" i="5"/>
  <c r="F24" i="5"/>
  <c r="B24" i="5"/>
  <c r="D24" i="5"/>
  <c r="E24" i="5"/>
  <c r="R25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Q79" i="12" l="1"/>
  <c r="R38" i="6"/>
  <c r="K37" i="6"/>
  <c r="L37" i="6" s="1"/>
  <c r="H37" i="6"/>
  <c r="B37" i="6"/>
  <c r="F37" i="6"/>
  <c r="C37" i="6"/>
  <c r="E37" i="6"/>
  <c r="J37" i="6"/>
  <c r="I37" i="6"/>
  <c r="D37" i="6"/>
  <c r="G37" i="6"/>
  <c r="L35" i="6"/>
  <c r="L36" i="6"/>
  <c r="M36" i="6"/>
  <c r="R26" i="5"/>
  <c r="C25" i="5"/>
  <c r="I25" i="5"/>
  <c r="H25" i="5"/>
  <c r="J25" i="5"/>
  <c r="F25" i="5"/>
  <c r="D25" i="5"/>
  <c r="B25" i="5"/>
  <c r="E25" i="5"/>
  <c r="K25" i="5"/>
  <c r="G25" i="5"/>
  <c r="R96" i="7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M37" i="6" l="1"/>
  <c r="Q80" i="12"/>
  <c r="B38" i="6"/>
  <c r="H38" i="6"/>
  <c r="G38" i="6"/>
  <c r="E38" i="6"/>
  <c r="C38" i="6"/>
  <c r="I38" i="6"/>
  <c r="J38" i="6"/>
  <c r="F38" i="6"/>
  <c r="D38" i="6"/>
  <c r="K38" i="6"/>
  <c r="R39" i="6"/>
  <c r="I26" i="5"/>
  <c r="C26" i="5"/>
  <c r="D26" i="5"/>
  <c r="F26" i="5"/>
  <c r="J26" i="5"/>
  <c r="H26" i="5"/>
  <c r="K26" i="5"/>
  <c r="G26" i="5"/>
  <c r="B26" i="5"/>
  <c r="E26" i="5"/>
  <c r="R27" i="5"/>
  <c r="A96" i="7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Q81" i="12" l="1"/>
  <c r="Q82" i="12" s="1"/>
  <c r="L38" i="6"/>
  <c r="E39" i="6"/>
  <c r="J39" i="6"/>
  <c r="K39" i="6"/>
  <c r="M39" i="6" s="1"/>
  <c r="I39" i="6"/>
  <c r="H39" i="6"/>
  <c r="F39" i="6"/>
  <c r="B39" i="6"/>
  <c r="G39" i="6"/>
  <c r="D39" i="6"/>
  <c r="C39" i="6"/>
  <c r="R40" i="6"/>
  <c r="M38" i="6"/>
  <c r="F27" i="5"/>
  <c r="I27" i="5"/>
  <c r="G27" i="5"/>
  <c r="D27" i="5"/>
  <c r="E27" i="5"/>
  <c r="J27" i="5"/>
  <c r="B27" i="5"/>
  <c r="C27" i="5"/>
  <c r="K27" i="5"/>
  <c r="H27" i="5"/>
  <c r="R28" i="5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Q83" i="12" l="1"/>
  <c r="L39" i="6"/>
  <c r="R41" i="6"/>
  <c r="F40" i="6"/>
  <c r="G40" i="6"/>
  <c r="E40" i="6"/>
  <c r="D40" i="6"/>
  <c r="C40" i="6"/>
  <c r="I40" i="6"/>
  <c r="H40" i="6"/>
  <c r="J40" i="6"/>
  <c r="B40" i="6"/>
  <c r="K40" i="6"/>
  <c r="E28" i="5"/>
  <c r="F28" i="5"/>
  <c r="B28" i="5"/>
  <c r="J28" i="5"/>
  <c r="I28" i="5"/>
  <c r="C28" i="5"/>
  <c r="H28" i="5"/>
  <c r="K28" i="5"/>
  <c r="D28" i="5"/>
  <c r="G28" i="5"/>
  <c r="R29" i="5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M40" i="6" l="1"/>
  <c r="Q84" i="12"/>
  <c r="L40" i="6"/>
  <c r="J41" i="6"/>
  <c r="H41" i="6"/>
  <c r="B41" i="6"/>
  <c r="K41" i="6"/>
  <c r="F41" i="6"/>
  <c r="D41" i="6"/>
  <c r="E41" i="6"/>
  <c r="G41" i="6"/>
  <c r="I41" i="6"/>
  <c r="C41" i="6"/>
  <c r="R42" i="6"/>
  <c r="K29" i="5"/>
  <c r="B29" i="5"/>
  <c r="E29" i="5"/>
  <c r="D29" i="5"/>
  <c r="C29" i="5"/>
  <c r="H29" i="5"/>
  <c r="G29" i="5"/>
  <c r="J29" i="5"/>
  <c r="I29" i="5"/>
  <c r="F29" i="5"/>
  <c r="R30" i="5"/>
  <c r="H13" i="4"/>
  <c r="K14" i="4"/>
  <c r="F13" i="4"/>
  <c r="R15" i="4"/>
  <c r="I15" i="4" s="1"/>
  <c r="D14" i="4"/>
  <c r="B14" i="4"/>
  <c r="J13" i="4"/>
  <c r="C14" i="4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G15" i="4"/>
  <c r="D15" i="4"/>
  <c r="K15" i="4"/>
  <c r="J15" i="4"/>
  <c r="H15" i="4"/>
  <c r="E15" i="4"/>
  <c r="R16" i="4"/>
  <c r="M41" i="6" l="1"/>
  <c r="Q85" i="12"/>
  <c r="F15" i="4"/>
  <c r="L41" i="6"/>
  <c r="R43" i="6"/>
  <c r="B42" i="6"/>
  <c r="K42" i="6"/>
  <c r="F42" i="6"/>
  <c r="H42" i="6"/>
  <c r="E42" i="6"/>
  <c r="C42" i="6"/>
  <c r="J42" i="6"/>
  <c r="I42" i="6"/>
  <c r="G42" i="6"/>
  <c r="D42" i="6"/>
  <c r="G30" i="5"/>
  <c r="J30" i="5"/>
  <c r="F30" i="5"/>
  <c r="I30" i="5"/>
  <c r="H30" i="5"/>
  <c r="K30" i="5"/>
  <c r="E30" i="5"/>
  <c r="B30" i="5"/>
  <c r="D30" i="5"/>
  <c r="C30" i="5"/>
  <c r="R31" i="5"/>
  <c r="C15" i="4"/>
  <c r="B15" i="4"/>
  <c r="L14" i="4"/>
  <c r="L13" i="4"/>
  <c r="M14" i="4"/>
  <c r="M13" i="4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Q86" i="12" l="1"/>
  <c r="L42" i="6"/>
  <c r="M42" i="6"/>
  <c r="D43" i="6"/>
  <c r="K43" i="6"/>
  <c r="C43" i="6"/>
  <c r="F43" i="6"/>
  <c r="J43" i="6"/>
  <c r="B43" i="6"/>
  <c r="H43" i="6"/>
  <c r="I43" i="6"/>
  <c r="E43" i="6"/>
  <c r="G43" i="6"/>
  <c r="R44" i="6"/>
  <c r="R32" i="5"/>
  <c r="E31" i="5"/>
  <c r="K31" i="5"/>
  <c r="B31" i="5"/>
  <c r="I31" i="5"/>
  <c r="H31" i="5"/>
  <c r="D31" i="5"/>
  <c r="F31" i="5"/>
  <c r="J31" i="5"/>
  <c r="G31" i="5"/>
  <c r="C31" i="5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Q87" i="12" l="1"/>
  <c r="L43" i="6"/>
  <c r="M43" i="6"/>
  <c r="C44" i="6"/>
  <c r="H44" i="6"/>
  <c r="J44" i="6"/>
  <c r="F44" i="6"/>
  <c r="B44" i="6"/>
  <c r="G44" i="6"/>
  <c r="I44" i="6"/>
  <c r="E44" i="6"/>
  <c r="D44" i="6"/>
  <c r="K44" i="6"/>
  <c r="R45" i="6"/>
  <c r="R46" i="6" s="1"/>
  <c r="I32" i="5"/>
  <c r="F32" i="5"/>
  <c r="B32" i="5"/>
  <c r="C32" i="5"/>
  <c r="J32" i="5"/>
  <c r="D32" i="5"/>
  <c r="E32" i="5"/>
  <c r="H32" i="5"/>
  <c r="G32" i="5"/>
  <c r="K32" i="5"/>
  <c r="R33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M44" i="6" l="1"/>
  <c r="Q88" i="12"/>
  <c r="R47" i="6"/>
  <c r="R48" i="6" s="1"/>
  <c r="B45" i="6"/>
  <c r="C45" i="6"/>
  <c r="E45" i="6"/>
  <c r="K45" i="6"/>
  <c r="F45" i="6"/>
  <c r="J45" i="6"/>
  <c r="H45" i="6"/>
  <c r="I45" i="6"/>
  <c r="D45" i="6"/>
  <c r="G45" i="6"/>
  <c r="B46" i="6"/>
  <c r="H46" i="6"/>
  <c r="G46" i="6"/>
  <c r="E46" i="6"/>
  <c r="K46" i="6"/>
  <c r="F46" i="6"/>
  <c r="I46" i="6"/>
  <c r="J46" i="6"/>
  <c r="D46" i="6"/>
  <c r="C46" i="6"/>
  <c r="L44" i="6"/>
  <c r="G33" i="5"/>
  <c r="B33" i="5"/>
  <c r="F33" i="5"/>
  <c r="D33" i="5"/>
  <c r="E33" i="5"/>
  <c r="K33" i="5"/>
  <c r="C33" i="5"/>
  <c r="I33" i="5"/>
  <c r="J33" i="5"/>
  <c r="H33" i="5"/>
  <c r="R34" i="5"/>
  <c r="R35" i="5" s="1"/>
  <c r="R36" i="5" s="1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M45" i="6" l="1"/>
  <c r="Q89" i="12"/>
  <c r="L46" i="6"/>
  <c r="C48" i="6"/>
  <c r="E48" i="6"/>
  <c r="J48" i="6"/>
  <c r="F48" i="6"/>
  <c r="H48" i="6"/>
  <c r="I48" i="6"/>
  <c r="G48" i="6"/>
  <c r="B48" i="6"/>
  <c r="K48" i="6"/>
  <c r="D48" i="6"/>
  <c r="R49" i="6"/>
  <c r="R50" i="6" s="1"/>
  <c r="M46" i="6"/>
  <c r="L45" i="6"/>
  <c r="I47" i="6"/>
  <c r="H47" i="6"/>
  <c r="J47" i="6"/>
  <c r="E47" i="6"/>
  <c r="F47" i="6"/>
  <c r="D47" i="6"/>
  <c r="G47" i="6"/>
  <c r="K47" i="6"/>
  <c r="B47" i="6"/>
  <c r="C47" i="6"/>
  <c r="F36" i="5"/>
  <c r="I36" i="5"/>
  <c r="J36" i="5"/>
  <c r="G36" i="5"/>
  <c r="C36" i="5"/>
  <c r="E36" i="5"/>
  <c r="D36" i="5"/>
  <c r="H36" i="5"/>
  <c r="B36" i="5"/>
  <c r="K36" i="5"/>
  <c r="I35" i="5"/>
  <c r="B35" i="5"/>
  <c r="C35" i="5"/>
  <c r="G35" i="5"/>
  <c r="E35" i="5"/>
  <c r="H35" i="5"/>
  <c r="J35" i="5"/>
  <c r="K35" i="5"/>
  <c r="D35" i="5"/>
  <c r="F35" i="5"/>
  <c r="G34" i="5"/>
  <c r="F34" i="5"/>
  <c r="J34" i="5"/>
  <c r="C34" i="5"/>
  <c r="B34" i="5"/>
  <c r="D34" i="5"/>
  <c r="K34" i="5"/>
  <c r="H34" i="5"/>
  <c r="E34" i="5"/>
  <c r="I34" i="5"/>
  <c r="R37" i="5"/>
  <c r="R38" i="5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Q90" i="12" l="1"/>
  <c r="L48" i="6"/>
  <c r="L47" i="6"/>
  <c r="H50" i="6"/>
  <c r="D50" i="6"/>
  <c r="I50" i="6"/>
  <c r="K50" i="6"/>
  <c r="F50" i="6"/>
  <c r="B50" i="6"/>
  <c r="J50" i="6"/>
  <c r="E50" i="6"/>
  <c r="C50" i="6"/>
  <c r="G50" i="6"/>
  <c r="R51" i="6"/>
  <c r="C49" i="6"/>
  <c r="I49" i="6"/>
  <c r="J49" i="6"/>
  <c r="K49" i="6"/>
  <c r="B49" i="6"/>
  <c r="H49" i="6"/>
  <c r="D49" i="6"/>
  <c r="G49" i="6"/>
  <c r="F49" i="6"/>
  <c r="E49" i="6"/>
  <c r="M47" i="6"/>
  <c r="M48" i="6"/>
  <c r="R39" i="5"/>
  <c r="K38" i="5"/>
  <c r="D38" i="5"/>
  <c r="G38" i="5"/>
  <c r="I38" i="5"/>
  <c r="H38" i="5"/>
  <c r="C38" i="5"/>
  <c r="E38" i="5"/>
  <c r="F38" i="5"/>
  <c r="J38" i="5"/>
  <c r="B38" i="5"/>
  <c r="H37" i="5"/>
  <c r="G37" i="5"/>
  <c r="B37" i="5"/>
  <c r="E37" i="5"/>
  <c r="C37" i="5"/>
  <c r="F37" i="5"/>
  <c r="J37" i="5"/>
  <c r="K37" i="5"/>
  <c r="D37" i="5"/>
  <c r="I37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M50" i="6" l="1"/>
  <c r="L49" i="6"/>
  <c r="Q91" i="12"/>
  <c r="M49" i="6"/>
  <c r="J51" i="6"/>
  <c r="G51" i="6"/>
  <c r="K51" i="6"/>
  <c r="L51" i="6" s="1"/>
  <c r="H51" i="6"/>
  <c r="F51" i="6"/>
  <c r="C51" i="6"/>
  <c r="B51" i="6"/>
  <c r="E51" i="6"/>
  <c r="D51" i="6"/>
  <c r="I51" i="6"/>
  <c r="R52" i="6"/>
  <c r="L50" i="6"/>
  <c r="K39" i="5"/>
  <c r="H39" i="5"/>
  <c r="I39" i="5"/>
  <c r="C39" i="5"/>
  <c r="G39" i="5"/>
  <c r="D39" i="5"/>
  <c r="F39" i="5"/>
  <c r="B39" i="5"/>
  <c r="E39" i="5"/>
  <c r="J39" i="5"/>
  <c r="R40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M51" i="6" l="1"/>
  <c r="Q92" i="12"/>
  <c r="R53" i="6"/>
  <c r="D52" i="6"/>
  <c r="H52" i="6"/>
  <c r="F52" i="6"/>
  <c r="C52" i="6"/>
  <c r="B52" i="6"/>
  <c r="J52" i="6"/>
  <c r="I52" i="6"/>
  <c r="G52" i="6"/>
  <c r="E52" i="6"/>
  <c r="K52" i="6"/>
  <c r="R41" i="5"/>
  <c r="G40" i="5"/>
  <c r="F40" i="5"/>
  <c r="E40" i="5"/>
  <c r="C40" i="5"/>
  <c r="D40" i="5"/>
  <c r="I40" i="5"/>
  <c r="H40" i="5"/>
  <c r="K40" i="5"/>
  <c r="J40" i="5"/>
  <c r="B40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M52" i="6" l="1"/>
  <c r="Q93" i="12"/>
  <c r="L52" i="6"/>
  <c r="E53" i="6"/>
  <c r="G53" i="6"/>
  <c r="D53" i="6"/>
  <c r="K53" i="6"/>
  <c r="H53" i="6"/>
  <c r="F53" i="6"/>
  <c r="J53" i="6"/>
  <c r="C53" i="6"/>
  <c r="B53" i="6"/>
  <c r="I53" i="6"/>
  <c r="R54" i="6"/>
  <c r="J41" i="5"/>
  <c r="D41" i="5"/>
  <c r="I41" i="5"/>
  <c r="E41" i="5"/>
  <c r="C41" i="5"/>
  <c r="G41" i="5"/>
  <c r="K41" i="5"/>
  <c r="B41" i="5"/>
  <c r="H41" i="5"/>
  <c r="F41" i="5"/>
  <c r="R42" i="5"/>
  <c r="U109" i="7"/>
  <c r="C109" i="7" s="1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M53" i="6" l="1"/>
  <c r="Q94" i="12"/>
  <c r="C54" i="6"/>
  <c r="G54" i="6"/>
  <c r="B54" i="6"/>
  <c r="H54" i="6"/>
  <c r="E54" i="6"/>
  <c r="J54" i="6"/>
  <c r="I54" i="6"/>
  <c r="K54" i="6"/>
  <c r="D54" i="6"/>
  <c r="F54" i="6"/>
  <c r="R55" i="6"/>
  <c r="L53" i="6"/>
  <c r="R43" i="5"/>
  <c r="H42" i="5"/>
  <c r="G42" i="5"/>
  <c r="J42" i="5"/>
  <c r="C42" i="5"/>
  <c r="F42" i="5"/>
  <c r="K42" i="5"/>
  <c r="I42" i="5"/>
  <c r="E42" i="5"/>
  <c r="B42" i="5"/>
  <c r="D42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L54" i="6" l="1"/>
  <c r="Q95" i="12"/>
  <c r="M54" i="6"/>
  <c r="C55" i="6"/>
  <c r="K55" i="6"/>
  <c r="I55" i="6"/>
  <c r="H55" i="6"/>
  <c r="G55" i="6"/>
  <c r="J55" i="6"/>
  <c r="E55" i="6"/>
  <c r="F55" i="6"/>
  <c r="B55" i="6"/>
  <c r="D55" i="6"/>
  <c r="R56" i="6"/>
  <c r="R44" i="5"/>
  <c r="I43" i="5"/>
  <c r="G43" i="5"/>
  <c r="K43" i="5"/>
  <c r="F43" i="5"/>
  <c r="E43" i="5"/>
  <c r="B43" i="5"/>
  <c r="C43" i="5"/>
  <c r="J43" i="5"/>
  <c r="D43" i="5"/>
  <c r="H43" i="5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M55" i="6" l="1"/>
  <c r="Q96" i="12"/>
  <c r="L55" i="6"/>
  <c r="H56" i="6"/>
  <c r="E56" i="6"/>
  <c r="C56" i="6"/>
  <c r="G56" i="6"/>
  <c r="B56" i="6"/>
  <c r="I56" i="6"/>
  <c r="F56" i="6"/>
  <c r="K56" i="6"/>
  <c r="D56" i="6"/>
  <c r="J56" i="6"/>
  <c r="R57" i="6"/>
  <c r="D44" i="5"/>
  <c r="I44" i="5"/>
  <c r="K44" i="5"/>
  <c r="J44" i="5"/>
  <c r="F44" i="5"/>
  <c r="E44" i="5"/>
  <c r="H44" i="5"/>
  <c r="G44" i="5"/>
  <c r="B44" i="5"/>
  <c r="C44" i="5"/>
  <c r="R45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L56" i="6" l="1"/>
  <c r="Q97" i="12"/>
  <c r="B57" i="6"/>
  <c r="C57" i="6"/>
  <c r="E57" i="6"/>
  <c r="F57" i="6"/>
  <c r="I57" i="6"/>
  <c r="H57" i="6"/>
  <c r="D57" i="6"/>
  <c r="J57" i="6"/>
  <c r="G57" i="6"/>
  <c r="K57" i="6"/>
  <c r="R58" i="6"/>
  <c r="M56" i="6"/>
  <c r="R46" i="5"/>
  <c r="B45" i="5"/>
  <c r="E45" i="5"/>
  <c r="C45" i="5"/>
  <c r="F45" i="5"/>
  <c r="I45" i="5"/>
  <c r="K45" i="5"/>
  <c r="H45" i="5"/>
  <c r="G45" i="5"/>
  <c r="D45" i="5"/>
  <c r="J45" i="5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M57" i="6" l="1"/>
  <c r="Q98" i="12"/>
  <c r="I58" i="6"/>
  <c r="J58" i="6"/>
  <c r="K58" i="6"/>
  <c r="F58" i="6"/>
  <c r="D58" i="6"/>
  <c r="G58" i="6"/>
  <c r="B58" i="6"/>
  <c r="C58" i="6"/>
  <c r="H58" i="6"/>
  <c r="E58" i="6"/>
  <c r="M58" i="6"/>
  <c r="R59" i="6"/>
  <c r="L57" i="6"/>
  <c r="R47" i="5"/>
  <c r="E46" i="5"/>
  <c r="K46" i="5"/>
  <c r="J46" i="5"/>
  <c r="G46" i="5"/>
  <c r="B46" i="5"/>
  <c r="F46" i="5"/>
  <c r="I46" i="5"/>
  <c r="H46" i="5"/>
  <c r="D46" i="5"/>
  <c r="C46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Q99" i="12" l="1"/>
  <c r="F59" i="6"/>
  <c r="D59" i="6"/>
  <c r="I59" i="6"/>
  <c r="E59" i="6"/>
  <c r="B59" i="6"/>
  <c r="J59" i="6"/>
  <c r="H59" i="6"/>
  <c r="C59" i="6"/>
  <c r="K59" i="6"/>
  <c r="G59" i="6"/>
  <c r="R60" i="6"/>
  <c r="L58" i="6"/>
  <c r="D47" i="5"/>
  <c r="G47" i="5"/>
  <c r="E47" i="5"/>
  <c r="J47" i="5"/>
  <c r="K47" i="5"/>
  <c r="F47" i="5"/>
  <c r="C47" i="5"/>
  <c r="B47" i="5"/>
  <c r="H47" i="5"/>
  <c r="I47" i="5"/>
  <c r="R48" i="5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Q100" i="12" l="1"/>
  <c r="M59" i="6"/>
  <c r="L59" i="6"/>
  <c r="J60" i="6"/>
  <c r="G60" i="6"/>
  <c r="H60" i="6"/>
  <c r="B60" i="6"/>
  <c r="K60" i="6"/>
  <c r="M60" i="6" s="1"/>
  <c r="C60" i="6"/>
  <c r="D60" i="6"/>
  <c r="F60" i="6"/>
  <c r="I60" i="6"/>
  <c r="E60" i="6"/>
  <c r="R61" i="6"/>
  <c r="B48" i="5"/>
  <c r="J48" i="5"/>
  <c r="F48" i="5"/>
  <c r="K48" i="5"/>
  <c r="I48" i="5"/>
  <c r="E48" i="5"/>
  <c r="D48" i="5"/>
  <c r="C48" i="5"/>
  <c r="H48" i="5"/>
  <c r="G48" i="5"/>
  <c r="R49" i="5"/>
  <c r="B115" i="7"/>
  <c r="C115" i="7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Q101" i="12" l="1"/>
  <c r="L60" i="6"/>
  <c r="D61" i="6"/>
  <c r="I61" i="6"/>
  <c r="H61" i="6"/>
  <c r="C61" i="6"/>
  <c r="B61" i="6"/>
  <c r="J61" i="6"/>
  <c r="G61" i="6"/>
  <c r="F61" i="6"/>
  <c r="E61" i="6"/>
  <c r="K61" i="6"/>
  <c r="R62" i="6"/>
  <c r="J49" i="5"/>
  <c r="F49" i="5"/>
  <c r="H49" i="5"/>
  <c r="D49" i="5"/>
  <c r="G49" i="5"/>
  <c r="K49" i="5"/>
  <c r="I49" i="5"/>
  <c r="E49" i="5"/>
  <c r="B49" i="5"/>
  <c r="C49" i="5"/>
  <c r="R50" i="5"/>
  <c r="R51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Q102" i="12" l="1"/>
  <c r="L61" i="6"/>
  <c r="M61" i="6"/>
  <c r="H62" i="6"/>
  <c r="F62" i="6"/>
  <c r="G62" i="6"/>
  <c r="E62" i="6"/>
  <c r="C62" i="6"/>
  <c r="I62" i="6"/>
  <c r="K62" i="6"/>
  <c r="L62" i="6" s="1"/>
  <c r="J62" i="6"/>
  <c r="B62" i="6"/>
  <c r="D62" i="6"/>
  <c r="R63" i="6"/>
  <c r="I51" i="5"/>
  <c r="B51" i="5"/>
  <c r="C51" i="5"/>
  <c r="J51" i="5"/>
  <c r="H51" i="5"/>
  <c r="G51" i="5"/>
  <c r="E51" i="5"/>
  <c r="F51" i="5"/>
  <c r="K51" i="5"/>
  <c r="D51" i="5"/>
  <c r="R52" i="5"/>
  <c r="B50" i="5"/>
  <c r="C50" i="5"/>
  <c r="G50" i="5"/>
  <c r="K50" i="5"/>
  <c r="J50" i="5"/>
  <c r="I50" i="5"/>
  <c r="E50" i="5"/>
  <c r="H50" i="5"/>
  <c r="F50" i="5"/>
  <c r="D50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M62" i="6" l="1"/>
  <c r="Q103" i="12"/>
  <c r="G63" i="6"/>
  <c r="J63" i="6"/>
  <c r="F63" i="6"/>
  <c r="D63" i="6"/>
  <c r="C63" i="6"/>
  <c r="K63" i="6"/>
  <c r="L63" i="6" s="1"/>
  <c r="B63" i="6"/>
  <c r="H63" i="6"/>
  <c r="I63" i="6"/>
  <c r="E63" i="6"/>
  <c r="R64" i="6"/>
  <c r="B52" i="5"/>
  <c r="E52" i="5"/>
  <c r="D52" i="5"/>
  <c r="J52" i="5"/>
  <c r="G52" i="5"/>
  <c r="I52" i="5"/>
  <c r="C52" i="5"/>
  <c r="F52" i="5"/>
  <c r="K52" i="5"/>
  <c r="H52" i="5"/>
  <c r="R53" i="5"/>
  <c r="B118" i="7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M63" i="6" l="1"/>
  <c r="Q104" i="12"/>
  <c r="D64" i="6"/>
  <c r="G64" i="6"/>
  <c r="C64" i="6"/>
  <c r="J64" i="6"/>
  <c r="M64" i="6" s="1"/>
  <c r="K64" i="6"/>
  <c r="L64" i="6" s="1"/>
  <c r="B64" i="6"/>
  <c r="E64" i="6"/>
  <c r="F64" i="6"/>
  <c r="I64" i="6"/>
  <c r="H64" i="6"/>
  <c r="R65" i="6"/>
  <c r="D53" i="5"/>
  <c r="C53" i="5"/>
  <c r="F53" i="5"/>
  <c r="I53" i="5"/>
  <c r="K53" i="5"/>
  <c r="G53" i="5"/>
  <c r="H53" i="5"/>
  <c r="J53" i="5"/>
  <c r="E53" i="5"/>
  <c r="B53" i="5"/>
  <c r="R54" i="5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Q105" i="12" l="1"/>
  <c r="D65" i="6"/>
  <c r="H65" i="6"/>
  <c r="K65" i="6"/>
  <c r="L65" i="6" s="1"/>
  <c r="J65" i="6"/>
  <c r="F65" i="6"/>
  <c r="E65" i="6"/>
  <c r="B65" i="6"/>
  <c r="C65" i="6"/>
  <c r="I65" i="6"/>
  <c r="G65" i="6"/>
  <c r="R66" i="6"/>
  <c r="B54" i="5"/>
  <c r="G54" i="5"/>
  <c r="I54" i="5"/>
  <c r="K54" i="5"/>
  <c r="H54" i="5"/>
  <c r="E54" i="5"/>
  <c r="F54" i="5"/>
  <c r="C54" i="5"/>
  <c r="D54" i="5"/>
  <c r="J54" i="5"/>
  <c r="R55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M65" i="6" l="1"/>
  <c r="Q106" i="12"/>
  <c r="J66" i="6"/>
  <c r="I66" i="6"/>
  <c r="C66" i="6"/>
  <c r="E66" i="6"/>
  <c r="B66" i="6"/>
  <c r="K66" i="6"/>
  <c r="D66" i="6"/>
  <c r="G66" i="6"/>
  <c r="H66" i="6"/>
  <c r="F66" i="6"/>
  <c r="R67" i="6"/>
  <c r="J55" i="5"/>
  <c r="F55" i="5"/>
  <c r="G55" i="5"/>
  <c r="E55" i="5"/>
  <c r="K55" i="5"/>
  <c r="C55" i="5"/>
  <c r="D55" i="5"/>
  <c r="B55" i="5"/>
  <c r="H55" i="5"/>
  <c r="I55" i="5"/>
  <c r="R56" i="5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Q107" i="12" l="1"/>
  <c r="L66" i="6"/>
  <c r="D67" i="6"/>
  <c r="J67" i="6"/>
  <c r="M67" i="6" s="1"/>
  <c r="E67" i="6"/>
  <c r="K67" i="6"/>
  <c r="L67" i="6" s="1"/>
  <c r="I67" i="6"/>
  <c r="G67" i="6"/>
  <c r="B67" i="6"/>
  <c r="F67" i="6"/>
  <c r="C67" i="6"/>
  <c r="H67" i="6"/>
  <c r="R68" i="6"/>
  <c r="M66" i="6"/>
  <c r="I56" i="5"/>
  <c r="J56" i="5"/>
  <c r="E56" i="5"/>
  <c r="B56" i="5"/>
  <c r="G56" i="5"/>
  <c r="F56" i="5"/>
  <c r="K56" i="5"/>
  <c r="C56" i="5"/>
  <c r="D56" i="5"/>
  <c r="H56" i="5"/>
  <c r="R57" i="5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Q108" i="12" l="1"/>
  <c r="C68" i="6"/>
  <c r="E68" i="6"/>
  <c r="B68" i="6"/>
  <c r="F68" i="6"/>
  <c r="I68" i="6"/>
  <c r="D68" i="6"/>
  <c r="H68" i="6"/>
  <c r="G68" i="6"/>
  <c r="K68" i="6"/>
  <c r="J68" i="6"/>
  <c r="R69" i="6"/>
  <c r="I57" i="5"/>
  <c r="K57" i="5"/>
  <c r="J57" i="5"/>
  <c r="B57" i="5"/>
  <c r="D57" i="5"/>
  <c r="H57" i="5"/>
  <c r="G57" i="5"/>
  <c r="E57" i="5"/>
  <c r="F57" i="5"/>
  <c r="C57" i="5"/>
  <c r="R58" i="5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M68" i="6" l="1"/>
  <c r="L68" i="6"/>
  <c r="Q109" i="12"/>
  <c r="G69" i="6"/>
  <c r="K69" i="6"/>
  <c r="H69" i="6"/>
  <c r="D69" i="6"/>
  <c r="B69" i="6"/>
  <c r="J69" i="6"/>
  <c r="C69" i="6"/>
  <c r="I69" i="6"/>
  <c r="F69" i="6"/>
  <c r="E69" i="6"/>
  <c r="R70" i="6"/>
  <c r="R59" i="5"/>
  <c r="G58" i="5"/>
  <c r="D58" i="5"/>
  <c r="J58" i="5"/>
  <c r="E58" i="5"/>
  <c r="H58" i="5"/>
  <c r="I58" i="5"/>
  <c r="C58" i="5"/>
  <c r="F58" i="5"/>
  <c r="B58" i="5"/>
  <c r="K58" i="5"/>
  <c r="A124" i="7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M69" i="6" l="1"/>
  <c r="Q110" i="12"/>
  <c r="L69" i="6"/>
  <c r="D70" i="6"/>
  <c r="G70" i="6"/>
  <c r="F70" i="6"/>
  <c r="I70" i="6"/>
  <c r="J70" i="6"/>
  <c r="H70" i="6"/>
  <c r="E70" i="6"/>
  <c r="C70" i="6"/>
  <c r="B70" i="6"/>
  <c r="K70" i="6"/>
  <c r="R71" i="6"/>
  <c r="I59" i="5"/>
  <c r="C59" i="5"/>
  <c r="K59" i="5"/>
  <c r="H59" i="5"/>
  <c r="B59" i="5"/>
  <c r="E59" i="5"/>
  <c r="G59" i="5"/>
  <c r="J59" i="5"/>
  <c r="F59" i="5"/>
  <c r="D59" i="5"/>
  <c r="R60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M70" i="6" l="1"/>
  <c r="L70" i="6"/>
  <c r="Q111" i="12"/>
  <c r="J71" i="6"/>
  <c r="B71" i="6"/>
  <c r="E71" i="6"/>
  <c r="C71" i="6"/>
  <c r="H71" i="6"/>
  <c r="D71" i="6"/>
  <c r="G71" i="6"/>
  <c r="K71" i="6"/>
  <c r="F71" i="6"/>
  <c r="I71" i="6"/>
  <c r="R72" i="6"/>
  <c r="G60" i="5"/>
  <c r="F60" i="5"/>
  <c r="B60" i="5"/>
  <c r="J60" i="5"/>
  <c r="C60" i="5"/>
  <c r="K60" i="5"/>
  <c r="H60" i="5"/>
  <c r="I60" i="5"/>
  <c r="E60" i="5"/>
  <c r="D60" i="5"/>
  <c r="R61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M71" i="6" l="1"/>
  <c r="L71" i="6"/>
  <c r="Q112" i="12"/>
  <c r="I72" i="6"/>
  <c r="D72" i="6"/>
  <c r="J72" i="6"/>
  <c r="F72" i="6"/>
  <c r="G72" i="6"/>
  <c r="C72" i="6"/>
  <c r="K72" i="6"/>
  <c r="E72" i="6"/>
  <c r="H72" i="6"/>
  <c r="B72" i="6"/>
  <c r="M72" i="6"/>
  <c r="R73" i="6"/>
  <c r="R62" i="5"/>
  <c r="G61" i="5"/>
  <c r="F61" i="5"/>
  <c r="B61" i="5"/>
  <c r="E61" i="5"/>
  <c r="D61" i="5"/>
  <c r="K61" i="5"/>
  <c r="J61" i="5"/>
  <c r="H61" i="5"/>
  <c r="C61" i="5"/>
  <c r="I61" i="5"/>
  <c r="R63" i="5"/>
  <c r="B127" i="7"/>
  <c r="C127" i="7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L72" i="6" l="1"/>
  <c r="Q113" i="12"/>
  <c r="C73" i="6"/>
  <c r="I73" i="6"/>
  <c r="H73" i="6"/>
  <c r="B73" i="6"/>
  <c r="F73" i="6"/>
  <c r="E73" i="6"/>
  <c r="K73" i="6"/>
  <c r="D73" i="6"/>
  <c r="G73" i="6"/>
  <c r="J73" i="6"/>
  <c r="R74" i="6"/>
  <c r="E63" i="5"/>
  <c r="B63" i="5"/>
  <c r="K63" i="5"/>
  <c r="H63" i="5"/>
  <c r="D63" i="5"/>
  <c r="F63" i="5"/>
  <c r="I63" i="5"/>
  <c r="J63" i="5"/>
  <c r="G63" i="5"/>
  <c r="C63" i="5"/>
  <c r="R64" i="5"/>
  <c r="H62" i="5"/>
  <c r="K62" i="5"/>
  <c r="E62" i="5"/>
  <c r="D62" i="5"/>
  <c r="G62" i="5"/>
  <c r="C62" i="5"/>
  <c r="B62" i="5"/>
  <c r="I62" i="5"/>
  <c r="F62" i="5"/>
  <c r="J62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Q114" i="12" l="1"/>
  <c r="L73" i="6"/>
  <c r="G74" i="6"/>
  <c r="B74" i="6"/>
  <c r="I74" i="6"/>
  <c r="D74" i="6"/>
  <c r="J74" i="6"/>
  <c r="M74" i="6" s="1"/>
  <c r="E74" i="6"/>
  <c r="K74" i="6"/>
  <c r="C74" i="6"/>
  <c r="H74" i="6"/>
  <c r="F74" i="6"/>
  <c r="R75" i="6"/>
  <c r="M73" i="6"/>
  <c r="G64" i="5"/>
  <c r="D64" i="5"/>
  <c r="F64" i="5"/>
  <c r="K64" i="5"/>
  <c r="H64" i="5"/>
  <c r="J64" i="5"/>
  <c r="I64" i="5"/>
  <c r="E64" i="5"/>
  <c r="C64" i="5"/>
  <c r="B64" i="5"/>
  <c r="R65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L74" i="6" l="1"/>
  <c r="Q115" i="12"/>
  <c r="E75" i="6"/>
  <c r="B75" i="6"/>
  <c r="C75" i="6"/>
  <c r="K75" i="6"/>
  <c r="D75" i="6"/>
  <c r="G75" i="6"/>
  <c r="J75" i="6"/>
  <c r="H75" i="6"/>
  <c r="I75" i="6"/>
  <c r="F75" i="6"/>
  <c r="R76" i="6"/>
  <c r="R66" i="5"/>
  <c r="I65" i="5"/>
  <c r="G65" i="5"/>
  <c r="D65" i="5"/>
  <c r="J65" i="5"/>
  <c r="F65" i="5"/>
  <c r="B65" i="5"/>
  <c r="E65" i="5"/>
  <c r="K65" i="5"/>
  <c r="C65" i="5"/>
  <c r="H65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Q116" i="12" l="1"/>
  <c r="L75" i="6"/>
  <c r="F76" i="6"/>
  <c r="G76" i="6"/>
  <c r="K76" i="6"/>
  <c r="I76" i="6"/>
  <c r="B76" i="6"/>
  <c r="E76" i="6"/>
  <c r="D76" i="6"/>
  <c r="C76" i="6"/>
  <c r="H76" i="6"/>
  <c r="J76" i="6"/>
  <c r="R77" i="6"/>
  <c r="M75" i="6"/>
  <c r="J66" i="5"/>
  <c r="D66" i="5"/>
  <c r="C66" i="5"/>
  <c r="K66" i="5"/>
  <c r="H66" i="5"/>
  <c r="E66" i="5"/>
  <c r="F66" i="5"/>
  <c r="I66" i="5"/>
  <c r="B66" i="5"/>
  <c r="G66" i="5"/>
  <c r="R67" i="5"/>
  <c r="A131" i="7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M76" i="6" l="1"/>
  <c r="L76" i="6"/>
  <c r="Q117" i="12"/>
  <c r="C77" i="6"/>
  <c r="B77" i="6"/>
  <c r="H77" i="6"/>
  <c r="F77" i="6"/>
  <c r="K77" i="6"/>
  <c r="G77" i="6"/>
  <c r="J77" i="6"/>
  <c r="E77" i="6"/>
  <c r="I77" i="6"/>
  <c r="D77" i="6"/>
  <c r="R78" i="6"/>
  <c r="R68" i="5"/>
  <c r="B67" i="5"/>
  <c r="H67" i="5"/>
  <c r="F67" i="5"/>
  <c r="E67" i="5"/>
  <c r="D67" i="5"/>
  <c r="G67" i="5"/>
  <c r="K67" i="5"/>
  <c r="J67" i="5"/>
  <c r="C67" i="5"/>
  <c r="I67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M77" i="6" l="1"/>
  <c r="Q118" i="12"/>
  <c r="L77" i="6"/>
  <c r="I78" i="6"/>
  <c r="E78" i="6"/>
  <c r="K78" i="6"/>
  <c r="C78" i="6"/>
  <c r="D78" i="6"/>
  <c r="B78" i="6"/>
  <c r="J78" i="6"/>
  <c r="F78" i="6"/>
  <c r="H78" i="6"/>
  <c r="G78" i="6"/>
  <c r="R79" i="6"/>
  <c r="C68" i="5"/>
  <c r="J68" i="5"/>
  <c r="H68" i="5"/>
  <c r="G68" i="5"/>
  <c r="E68" i="5"/>
  <c r="B68" i="5"/>
  <c r="K68" i="5"/>
  <c r="I68" i="5"/>
  <c r="D68" i="5"/>
  <c r="F68" i="5"/>
  <c r="R69" i="5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L78" i="6" l="1"/>
  <c r="Q119" i="12"/>
  <c r="M78" i="6"/>
  <c r="D79" i="6"/>
  <c r="G79" i="6"/>
  <c r="H79" i="6"/>
  <c r="I79" i="6"/>
  <c r="C79" i="6"/>
  <c r="F79" i="6"/>
  <c r="K79" i="6"/>
  <c r="L79" i="6" s="1"/>
  <c r="J79" i="6"/>
  <c r="E79" i="6"/>
  <c r="B79" i="6"/>
  <c r="R80" i="6"/>
  <c r="J69" i="5"/>
  <c r="I69" i="5"/>
  <c r="D69" i="5"/>
  <c r="B69" i="5"/>
  <c r="K69" i="5"/>
  <c r="E69" i="5"/>
  <c r="H69" i="5"/>
  <c r="F69" i="5"/>
  <c r="C69" i="5"/>
  <c r="G69" i="5"/>
  <c r="R70" i="5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M79" i="6" l="1"/>
  <c r="Q120" i="12"/>
  <c r="K80" i="6"/>
  <c r="H80" i="6"/>
  <c r="F80" i="6"/>
  <c r="J80" i="6"/>
  <c r="D80" i="6"/>
  <c r="G80" i="6"/>
  <c r="C80" i="6"/>
  <c r="B80" i="6"/>
  <c r="E80" i="6"/>
  <c r="I80" i="6"/>
  <c r="R81" i="6"/>
  <c r="F70" i="5"/>
  <c r="B70" i="5"/>
  <c r="I70" i="5"/>
  <c r="E70" i="5"/>
  <c r="J70" i="5"/>
  <c r="K70" i="5"/>
  <c r="D70" i="5"/>
  <c r="C70" i="5"/>
  <c r="H70" i="5"/>
  <c r="G70" i="5"/>
  <c r="R71" i="5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M80" i="6" l="1"/>
  <c r="Q121" i="12"/>
  <c r="I81" i="6"/>
  <c r="H81" i="6"/>
  <c r="B81" i="6"/>
  <c r="K81" i="6"/>
  <c r="F81" i="6"/>
  <c r="J81" i="6"/>
  <c r="C81" i="6"/>
  <c r="D81" i="6"/>
  <c r="E81" i="6"/>
  <c r="G81" i="6"/>
  <c r="R82" i="6"/>
  <c r="L80" i="6"/>
  <c r="R72" i="5"/>
  <c r="G71" i="5"/>
  <c r="K71" i="5"/>
  <c r="H71" i="5"/>
  <c r="J71" i="5"/>
  <c r="B71" i="5"/>
  <c r="I71" i="5"/>
  <c r="C71" i="5"/>
  <c r="E71" i="5"/>
  <c r="F71" i="5"/>
  <c r="D71" i="5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M81" i="6" l="1"/>
  <c r="L81" i="6"/>
  <c r="Q122" i="12"/>
  <c r="B82" i="6"/>
  <c r="J82" i="6"/>
  <c r="G82" i="6"/>
  <c r="F82" i="6"/>
  <c r="D82" i="6"/>
  <c r="I82" i="6"/>
  <c r="H82" i="6"/>
  <c r="E82" i="6"/>
  <c r="C82" i="6"/>
  <c r="K82" i="6"/>
  <c r="L82" i="6" s="1"/>
  <c r="R83" i="6"/>
  <c r="G72" i="5"/>
  <c r="E72" i="5"/>
  <c r="K72" i="5"/>
  <c r="I72" i="5"/>
  <c r="D72" i="5"/>
  <c r="F72" i="5"/>
  <c r="H72" i="5"/>
  <c r="C72" i="5"/>
  <c r="B72" i="5"/>
  <c r="J72" i="5"/>
  <c r="R73" i="5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M82" i="6" l="1"/>
  <c r="Q123" i="12"/>
  <c r="H83" i="6"/>
  <c r="G83" i="6"/>
  <c r="D83" i="6"/>
  <c r="C83" i="6"/>
  <c r="K83" i="6"/>
  <c r="E83" i="6"/>
  <c r="B83" i="6"/>
  <c r="I83" i="6"/>
  <c r="F83" i="6"/>
  <c r="J83" i="6"/>
  <c r="R84" i="6"/>
  <c r="I73" i="5"/>
  <c r="B73" i="5"/>
  <c r="G73" i="5"/>
  <c r="E73" i="5"/>
  <c r="J73" i="5"/>
  <c r="D73" i="5"/>
  <c r="K73" i="5"/>
  <c r="H73" i="5"/>
  <c r="F73" i="5"/>
  <c r="C73" i="5"/>
  <c r="R74" i="5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M83" i="6" l="1"/>
  <c r="Q124" i="12"/>
  <c r="L83" i="6"/>
  <c r="F84" i="6"/>
  <c r="K84" i="6"/>
  <c r="I84" i="6"/>
  <c r="C84" i="6"/>
  <c r="B84" i="6"/>
  <c r="H84" i="6"/>
  <c r="J84" i="6"/>
  <c r="M84" i="6" s="1"/>
  <c r="D84" i="6"/>
  <c r="G84" i="6"/>
  <c r="E84" i="6"/>
  <c r="R85" i="6"/>
  <c r="R75" i="5"/>
  <c r="G74" i="5"/>
  <c r="F74" i="5"/>
  <c r="J74" i="5"/>
  <c r="C74" i="5"/>
  <c r="I74" i="5"/>
  <c r="D74" i="5"/>
  <c r="K74" i="5"/>
  <c r="H74" i="5"/>
  <c r="B74" i="5"/>
  <c r="E74" i="5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Q125" i="12" l="1"/>
  <c r="L84" i="6"/>
  <c r="C85" i="6"/>
  <c r="J85" i="6"/>
  <c r="H85" i="6"/>
  <c r="G85" i="6"/>
  <c r="B85" i="6"/>
  <c r="D85" i="6"/>
  <c r="I85" i="6"/>
  <c r="E85" i="6"/>
  <c r="K85" i="6"/>
  <c r="L85" i="6" s="1"/>
  <c r="F85" i="6"/>
  <c r="R86" i="6"/>
  <c r="D75" i="5"/>
  <c r="B75" i="5"/>
  <c r="G75" i="5"/>
  <c r="I75" i="5"/>
  <c r="E75" i="5"/>
  <c r="H75" i="5"/>
  <c r="K75" i="5"/>
  <c r="C75" i="5"/>
  <c r="J75" i="5"/>
  <c r="F75" i="5"/>
  <c r="R76" i="5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M85" i="6" l="1"/>
  <c r="Q126" i="12"/>
  <c r="I86" i="6"/>
  <c r="J86" i="6"/>
  <c r="M86" i="6" s="1"/>
  <c r="G86" i="6"/>
  <c r="K86" i="6"/>
  <c r="C86" i="6"/>
  <c r="H86" i="6"/>
  <c r="B86" i="6"/>
  <c r="D86" i="6"/>
  <c r="E86" i="6"/>
  <c r="F86" i="6"/>
  <c r="R87" i="6"/>
  <c r="B76" i="5"/>
  <c r="G76" i="5"/>
  <c r="C76" i="5"/>
  <c r="J76" i="5"/>
  <c r="D76" i="5"/>
  <c r="E76" i="5"/>
  <c r="I76" i="5"/>
  <c r="K76" i="5"/>
  <c r="H76" i="5"/>
  <c r="F76" i="5"/>
  <c r="R77" i="5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Q127" i="12" l="1"/>
  <c r="B87" i="6"/>
  <c r="G87" i="6"/>
  <c r="J87" i="6"/>
  <c r="H87" i="6"/>
  <c r="D87" i="6"/>
  <c r="K87" i="6"/>
  <c r="L87" i="6" s="1"/>
  <c r="E87" i="6"/>
  <c r="C87" i="6"/>
  <c r="I87" i="6"/>
  <c r="F87" i="6"/>
  <c r="M87" i="6"/>
  <c r="R88" i="6"/>
  <c r="L86" i="6"/>
  <c r="B77" i="5"/>
  <c r="H77" i="5"/>
  <c r="F77" i="5"/>
  <c r="C77" i="5"/>
  <c r="I77" i="5"/>
  <c r="K77" i="5"/>
  <c r="D77" i="5"/>
  <c r="J77" i="5"/>
  <c r="E77" i="5"/>
  <c r="G77" i="5"/>
  <c r="R78" i="5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Q128" i="12" l="1"/>
  <c r="J88" i="6"/>
  <c r="I88" i="6"/>
  <c r="C88" i="6"/>
  <c r="B88" i="6"/>
  <c r="K88" i="6"/>
  <c r="E88" i="6"/>
  <c r="G88" i="6"/>
  <c r="H88" i="6"/>
  <c r="F88" i="6"/>
  <c r="D88" i="6"/>
  <c r="R89" i="6"/>
  <c r="D78" i="5"/>
  <c r="F78" i="5"/>
  <c r="J78" i="5"/>
  <c r="I78" i="5"/>
  <c r="C78" i="5"/>
  <c r="G78" i="5"/>
  <c r="E78" i="5"/>
  <c r="B78" i="5"/>
  <c r="H78" i="5"/>
  <c r="K78" i="5"/>
  <c r="R79" i="5"/>
  <c r="A143" i="7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M88" i="6" l="1"/>
  <c r="L88" i="6"/>
  <c r="Q129" i="12"/>
  <c r="K89" i="6"/>
  <c r="E89" i="6"/>
  <c r="I89" i="6"/>
  <c r="G89" i="6"/>
  <c r="F89" i="6"/>
  <c r="H89" i="6"/>
  <c r="C89" i="6"/>
  <c r="D89" i="6"/>
  <c r="J89" i="6"/>
  <c r="M89" i="6" s="1"/>
  <c r="B89" i="6"/>
  <c r="R90" i="6"/>
  <c r="E79" i="5"/>
  <c r="G79" i="5"/>
  <c r="F79" i="5"/>
  <c r="I79" i="5"/>
  <c r="K79" i="5"/>
  <c r="D79" i="5"/>
  <c r="J79" i="5"/>
  <c r="B79" i="5"/>
  <c r="C79" i="5"/>
  <c r="H79" i="5"/>
  <c r="R80" i="5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Q130" i="12" l="1"/>
  <c r="K90" i="6"/>
  <c r="E90" i="6"/>
  <c r="B90" i="6"/>
  <c r="D90" i="6"/>
  <c r="C90" i="6"/>
  <c r="G90" i="6"/>
  <c r="J90" i="6"/>
  <c r="M90" i="6" s="1"/>
  <c r="I90" i="6"/>
  <c r="H90" i="6"/>
  <c r="F90" i="6"/>
  <c r="R91" i="6"/>
  <c r="L89" i="6"/>
  <c r="G80" i="5"/>
  <c r="K80" i="5"/>
  <c r="J80" i="5"/>
  <c r="I80" i="5"/>
  <c r="H80" i="5"/>
  <c r="E80" i="5"/>
  <c r="B80" i="5"/>
  <c r="F80" i="5"/>
  <c r="D80" i="5"/>
  <c r="C80" i="5"/>
  <c r="R81" i="5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Q131" i="12" l="1"/>
  <c r="L90" i="6"/>
  <c r="F91" i="6"/>
  <c r="B91" i="6"/>
  <c r="K91" i="6"/>
  <c r="H91" i="6"/>
  <c r="I91" i="6"/>
  <c r="G91" i="6"/>
  <c r="C91" i="6"/>
  <c r="D91" i="6"/>
  <c r="J91" i="6"/>
  <c r="M91" i="6" s="1"/>
  <c r="E91" i="6"/>
  <c r="R92" i="6"/>
  <c r="D81" i="5"/>
  <c r="H81" i="5"/>
  <c r="C81" i="5"/>
  <c r="J81" i="5"/>
  <c r="B81" i="5"/>
  <c r="K81" i="5"/>
  <c r="G81" i="5"/>
  <c r="E81" i="5"/>
  <c r="F81" i="5"/>
  <c r="I81" i="5"/>
  <c r="R82" i="5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Q132" i="12" l="1"/>
  <c r="J92" i="6"/>
  <c r="C92" i="6"/>
  <c r="K92" i="6"/>
  <c r="B92" i="6"/>
  <c r="H92" i="6"/>
  <c r="D92" i="6"/>
  <c r="F92" i="6"/>
  <c r="E92" i="6"/>
  <c r="G92" i="6"/>
  <c r="I92" i="6"/>
  <c r="R93" i="6"/>
  <c r="L91" i="6"/>
  <c r="C82" i="5"/>
  <c r="B82" i="5"/>
  <c r="G82" i="5"/>
  <c r="J82" i="5"/>
  <c r="I82" i="5"/>
  <c r="H82" i="5"/>
  <c r="F82" i="5"/>
  <c r="D82" i="5"/>
  <c r="E82" i="5"/>
  <c r="K82" i="5"/>
  <c r="R83" i="5"/>
  <c r="F219" i="11"/>
  <c r="I219" i="11"/>
  <c r="G219" i="11"/>
  <c r="D219" i="11"/>
  <c r="H219" i="11"/>
  <c r="A219" i="11"/>
  <c r="E219" i="11"/>
  <c r="J219" i="11"/>
  <c r="B219" i="11"/>
  <c r="C219" i="11"/>
  <c r="Q220" i="11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Q133" i="12" l="1"/>
  <c r="L92" i="6"/>
  <c r="B93" i="6"/>
  <c r="E93" i="6"/>
  <c r="I93" i="6"/>
  <c r="C93" i="6"/>
  <c r="K93" i="6"/>
  <c r="D93" i="6"/>
  <c r="G93" i="6"/>
  <c r="H93" i="6"/>
  <c r="F93" i="6"/>
  <c r="J93" i="6"/>
  <c r="M93" i="6" s="1"/>
  <c r="R94" i="6"/>
  <c r="M92" i="6"/>
  <c r="G83" i="5"/>
  <c r="J83" i="5"/>
  <c r="F83" i="5"/>
  <c r="H83" i="5"/>
  <c r="C83" i="5"/>
  <c r="B83" i="5"/>
  <c r="I83" i="5"/>
  <c r="K83" i="5"/>
  <c r="D83" i="5"/>
  <c r="E83" i="5"/>
  <c r="R84" i="5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Q134" i="12" l="1"/>
  <c r="F94" i="6"/>
  <c r="I94" i="6"/>
  <c r="E94" i="6"/>
  <c r="J94" i="6"/>
  <c r="M94" i="6" s="1"/>
  <c r="G94" i="6"/>
  <c r="D94" i="6"/>
  <c r="K94" i="6"/>
  <c r="B94" i="6"/>
  <c r="C94" i="6"/>
  <c r="H94" i="6"/>
  <c r="R95" i="6"/>
  <c r="L93" i="6"/>
  <c r="J84" i="5"/>
  <c r="H84" i="5"/>
  <c r="E84" i="5"/>
  <c r="D84" i="5"/>
  <c r="F84" i="5"/>
  <c r="G84" i="5"/>
  <c r="C84" i="5"/>
  <c r="B84" i="5"/>
  <c r="I84" i="5"/>
  <c r="K84" i="5"/>
  <c r="R85" i="5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Q135" i="12" l="1"/>
  <c r="L94" i="6"/>
  <c r="H95" i="6"/>
  <c r="D95" i="6"/>
  <c r="F95" i="6"/>
  <c r="C95" i="6"/>
  <c r="E95" i="6"/>
  <c r="G95" i="6"/>
  <c r="K95" i="6"/>
  <c r="I95" i="6"/>
  <c r="J95" i="6"/>
  <c r="M95" i="6" s="1"/>
  <c r="B95" i="6"/>
  <c r="R96" i="6"/>
  <c r="C85" i="5"/>
  <c r="B85" i="5"/>
  <c r="G85" i="5"/>
  <c r="E85" i="5"/>
  <c r="D85" i="5"/>
  <c r="H85" i="5"/>
  <c r="F85" i="5"/>
  <c r="K85" i="5"/>
  <c r="I85" i="5"/>
  <c r="J85" i="5"/>
  <c r="R86" i="5"/>
  <c r="J222" i="11"/>
  <c r="C222" i="11"/>
  <c r="I222" i="11"/>
  <c r="B222" i="11"/>
  <c r="D222" i="11"/>
  <c r="G222" i="11"/>
  <c r="E222" i="11"/>
  <c r="F222" i="11"/>
  <c r="A222" i="11"/>
  <c r="H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Q136" i="12" l="1"/>
  <c r="B96" i="6"/>
  <c r="J96" i="6"/>
  <c r="M96" i="6" s="1"/>
  <c r="K96" i="6"/>
  <c r="F96" i="6"/>
  <c r="C96" i="6"/>
  <c r="I96" i="6"/>
  <c r="D96" i="6"/>
  <c r="G96" i="6"/>
  <c r="H96" i="6"/>
  <c r="E96" i="6"/>
  <c r="R97" i="6"/>
  <c r="L95" i="6"/>
  <c r="H86" i="5"/>
  <c r="J86" i="5"/>
  <c r="I86" i="5"/>
  <c r="G86" i="5"/>
  <c r="K86" i="5"/>
  <c r="B86" i="5"/>
  <c r="E86" i="5"/>
  <c r="D86" i="5"/>
  <c r="C86" i="5"/>
  <c r="F86" i="5"/>
  <c r="R87" i="5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Q137" i="12" l="1"/>
  <c r="L96" i="6"/>
  <c r="I97" i="6"/>
  <c r="F97" i="6"/>
  <c r="C97" i="6"/>
  <c r="H97" i="6"/>
  <c r="D97" i="6"/>
  <c r="G97" i="6"/>
  <c r="E97" i="6"/>
  <c r="J97" i="6"/>
  <c r="M97" i="6" s="1"/>
  <c r="B97" i="6"/>
  <c r="K97" i="6"/>
  <c r="R98" i="6"/>
  <c r="G87" i="5"/>
  <c r="C87" i="5"/>
  <c r="J87" i="5"/>
  <c r="D87" i="5"/>
  <c r="K87" i="5"/>
  <c r="B87" i="5"/>
  <c r="E87" i="5"/>
  <c r="F87" i="5"/>
  <c r="I87" i="5"/>
  <c r="H87" i="5"/>
  <c r="R88" i="5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Q138" i="12" l="1"/>
  <c r="G98" i="6"/>
  <c r="F98" i="6"/>
  <c r="B98" i="6"/>
  <c r="K98" i="6"/>
  <c r="H98" i="6"/>
  <c r="D98" i="6"/>
  <c r="C98" i="6"/>
  <c r="J98" i="6"/>
  <c r="M98" i="6" s="1"/>
  <c r="I98" i="6"/>
  <c r="E98" i="6"/>
  <c r="L97" i="6"/>
  <c r="R99" i="6"/>
  <c r="K88" i="5"/>
  <c r="H88" i="5"/>
  <c r="I88" i="5"/>
  <c r="J88" i="5"/>
  <c r="E88" i="5"/>
  <c r="D88" i="5"/>
  <c r="B88" i="5"/>
  <c r="F88" i="5"/>
  <c r="G88" i="5"/>
  <c r="C88" i="5"/>
  <c r="R89" i="5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Q139" i="12" l="1"/>
  <c r="D99" i="6"/>
  <c r="J99" i="6"/>
  <c r="M99" i="6" s="1"/>
  <c r="I99" i="6"/>
  <c r="C99" i="6"/>
  <c r="F99" i="6"/>
  <c r="G99" i="6"/>
  <c r="E99" i="6"/>
  <c r="K99" i="6"/>
  <c r="H99" i="6"/>
  <c r="B99" i="6"/>
  <c r="R100" i="6"/>
  <c r="L98" i="6"/>
  <c r="H89" i="5"/>
  <c r="J89" i="5"/>
  <c r="I89" i="5"/>
  <c r="D89" i="5"/>
  <c r="E89" i="5"/>
  <c r="F89" i="5"/>
  <c r="B89" i="5"/>
  <c r="K89" i="5"/>
  <c r="C89" i="5"/>
  <c r="G89" i="5"/>
  <c r="R90" i="5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Q140" i="12" l="1"/>
  <c r="I100" i="6"/>
  <c r="K100" i="6"/>
  <c r="D100" i="6"/>
  <c r="H100" i="6"/>
  <c r="B100" i="6"/>
  <c r="J100" i="6"/>
  <c r="E100" i="6"/>
  <c r="G100" i="6"/>
  <c r="F100" i="6"/>
  <c r="C100" i="6"/>
  <c r="R101" i="6"/>
  <c r="L99" i="6"/>
  <c r="K90" i="5"/>
  <c r="J90" i="5"/>
  <c r="G90" i="5"/>
  <c r="B90" i="5"/>
  <c r="H90" i="5"/>
  <c r="C90" i="5"/>
  <c r="D90" i="5"/>
  <c r="E90" i="5"/>
  <c r="F90" i="5"/>
  <c r="I90" i="5"/>
  <c r="R91" i="5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Q141" i="12" l="1"/>
  <c r="L100" i="6"/>
  <c r="D101" i="6"/>
  <c r="J101" i="6"/>
  <c r="M101" i="6" s="1"/>
  <c r="E101" i="6"/>
  <c r="I101" i="6"/>
  <c r="B101" i="6"/>
  <c r="F101" i="6"/>
  <c r="K101" i="6"/>
  <c r="G101" i="6"/>
  <c r="C101" i="6"/>
  <c r="H101" i="6"/>
  <c r="R102" i="6"/>
  <c r="M100" i="6"/>
  <c r="E91" i="5"/>
  <c r="B91" i="5"/>
  <c r="H91" i="5"/>
  <c r="D91" i="5"/>
  <c r="G91" i="5"/>
  <c r="F91" i="5"/>
  <c r="J91" i="5"/>
  <c r="I91" i="5"/>
  <c r="K91" i="5"/>
  <c r="C91" i="5"/>
  <c r="R92" i="5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Q142" i="12" l="1"/>
  <c r="L101" i="6"/>
  <c r="E102" i="6"/>
  <c r="D102" i="6"/>
  <c r="J102" i="6"/>
  <c r="K102" i="6"/>
  <c r="F102" i="6"/>
  <c r="B102" i="6"/>
  <c r="C102" i="6"/>
  <c r="H102" i="6"/>
  <c r="G102" i="6"/>
  <c r="I102" i="6"/>
  <c r="R103" i="6"/>
  <c r="K92" i="5"/>
  <c r="C92" i="5"/>
  <c r="D92" i="5"/>
  <c r="B92" i="5"/>
  <c r="H92" i="5"/>
  <c r="I92" i="5"/>
  <c r="E92" i="5"/>
  <c r="F92" i="5"/>
  <c r="G92" i="5"/>
  <c r="J92" i="5"/>
  <c r="R93" i="5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Q143" i="12" l="1"/>
  <c r="L102" i="6"/>
  <c r="M102" i="6"/>
  <c r="K103" i="6"/>
  <c r="F103" i="6"/>
  <c r="J103" i="6"/>
  <c r="M103" i="6" s="1"/>
  <c r="C103" i="6"/>
  <c r="B103" i="6"/>
  <c r="D103" i="6"/>
  <c r="G103" i="6"/>
  <c r="I103" i="6"/>
  <c r="H103" i="6"/>
  <c r="E103" i="6"/>
  <c r="R104" i="6"/>
  <c r="R94" i="5"/>
  <c r="K93" i="5"/>
  <c r="C93" i="5"/>
  <c r="H93" i="5"/>
  <c r="B93" i="5"/>
  <c r="G93" i="5"/>
  <c r="F93" i="5"/>
  <c r="D93" i="5"/>
  <c r="J93" i="5"/>
  <c r="I93" i="5"/>
  <c r="E93" i="5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Q144" i="12" l="1"/>
  <c r="L103" i="6"/>
  <c r="H104" i="6"/>
  <c r="C104" i="6"/>
  <c r="D104" i="6"/>
  <c r="F104" i="6"/>
  <c r="J104" i="6"/>
  <c r="M104" i="6" s="1"/>
  <c r="E104" i="6"/>
  <c r="I104" i="6"/>
  <c r="G104" i="6"/>
  <c r="B104" i="6"/>
  <c r="K104" i="6"/>
  <c r="R105" i="6"/>
  <c r="C94" i="5"/>
  <c r="K94" i="5"/>
  <c r="B94" i="5"/>
  <c r="J94" i="5"/>
  <c r="H94" i="5"/>
  <c r="I94" i="5"/>
  <c r="G94" i="5"/>
  <c r="E94" i="5"/>
  <c r="F94" i="5"/>
  <c r="D94" i="5"/>
  <c r="R95" i="5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Q145" i="12" l="1"/>
  <c r="F105" i="6"/>
  <c r="J105" i="6"/>
  <c r="M105" i="6" s="1"/>
  <c r="H105" i="6"/>
  <c r="B105" i="6"/>
  <c r="G105" i="6"/>
  <c r="C105" i="6"/>
  <c r="K105" i="6"/>
  <c r="D105" i="6"/>
  <c r="E105" i="6"/>
  <c r="I105" i="6"/>
  <c r="R106" i="6"/>
  <c r="L104" i="6"/>
  <c r="G95" i="5"/>
  <c r="I95" i="5"/>
  <c r="D95" i="5"/>
  <c r="K95" i="5"/>
  <c r="F95" i="5"/>
  <c r="E95" i="5"/>
  <c r="J95" i="5"/>
  <c r="H95" i="5"/>
  <c r="B95" i="5"/>
  <c r="C95" i="5"/>
  <c r="R96" i="5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Q146" i="12" l="1"/>
  <c r="D106" i="6"/>
  <c r="B106" i="6"/>
  <c r="H106" i="6"/>
  <c r="C106" i="6"/>
  <c r="E106" i="6"/>
  <c r="F106" i="6"/>
  <c r="J106" i="6"/>
  <c r="I106" i="6"/>
  <c r="K106" i="6"/>
  <c r="M106" i="6" s="1"/>
  <c r="G106" i="6"/>
  <c r="R107" i="6"/>
  <c r="L105" i="6"/>
  <c r="C96" i="5"/>
  <c r="E96" i="5"/>
  <c r="H96" i="5"/>
  <c r="J96" i="5"/>
  <c r="I96" i="5"/>
  <c r="B96" i="5"/>
  <c r="K96" i="5"/>
  <c r="F96" i="5"/>
  <c r="D96" i="5"/>
  <c r="G96" i="5"/>
  <c r="R97" i="5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Q147" i="12" l="1"/>
  <c r="K107" i="6"/>
  <c r="C107" i="6"/>
  <c r="H107" i="6"/>
  <c r="I107" i="6"/>
  <c r="G107" i="6"/>
  <c r="D107" i="6"/>
  <c r="J107" i="6"/>
  <c r="M107" i="6" s="1"/>
  <c r="B107" i="6"/>
  <c r="F107" i="6"/>
  <c r="E107" i="6"/>
  <c r="R108" i="6"/>
  <c r="L106" i="6"/>
  <c r="B97" i="5"/>
  <c r="I97" i="5"/>
  <c r="J97" i="5"/>
  <c r="K97" i="5"/>
  <c r="D97" i="5"/>
  <c r="G97" i="5"/>
  <c r="H97" i="5"/>
  <c r="E97" i="5"/>
  <c r="C97" i="5"/>
  <c r="F97" i="5"/>
  <c r="R98" i="5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Q148" i="12" l="1"/>
  <c r="C108" i="6"/>
  <c r="H108" i="6"/>
  <c r="D108" i="6"/>
  <c r="I108" i="6"/>
  <c r="B108" i="6"/>
  <c r="K108" i="6"/>
  <c r="L108" i="6" s="1"/>
  <c r="J108" i="6"/>
  <c r="M108" i="6" s="1"/>
  <c r="G108" i="6"/>
  <c r="E108" i="6"/>
  <c r="F108" i="6"/>
  <c r="R109" i="6"/>
  <c r="L107" i="6"/>
  <c r="K98" i="5"/>
  <c r="D98" i="5"/>
  <c r="E98" i="5"/>
  <c r="J98" i="5"/>
  <c r="B98" i="5"/>
  <c r="C98" i="5"/>
  <c r="I98" i="5"/>
  <c r="F98" i="5"/>
  <c r="H98" i="5"/>
  <c r="G98" i="5"/>
  <c r="R99" i="5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Q149" i="12" l="1"/>
  <c r="J109" i="6"/>
  <c r="M109" i="6" s="1"/>
  <c r="F109" i="6"/>
  <c r="C109" i="6"/>
  <c r="G109" i="6"/>
  <c r="H109" i="6"/>
  <c r="B109" i="6"/>
  <c r="D109" i="6"/>
  <c r="E109" i="6"/>
  <c r="I109" i="6"/>
  <c r="K109" i="6"/>
  <c r="R110" i="6"/>
  <c r="R100" i="5"/>
  <c r="H99" i="5"/>
  <c r="G99" i="5"/>
  <c r="B99" i="5"/>
  <c r="F99" i="5"/>
  <c r="J99" i="5"/>
  <c r="I99" i="5"/>
  <c r="K99" i="5"/>
  <c r="C99" i="5"/>
  <c r="E99" i="5"/>
  <c r="D99" i="5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Q150" i="12" l="1"/>
  <c r="L109" i="6"/>
  <c r="E110" i="6"/>
  <c r="D110" i="6"/>
  <c r="B110" i="6"/>
  <c r="H110" i="6"/>
  <c r="I110" i="6"/>
  <c r="C110" i="6"/>
  <c r="J110" i="6"/>
  <c r="G110" i="6"/>
  <c r="F110" i="6"/>
  <c r="K110" i="6"/>
  <c r="R111" i="6"/>
  <c r="J100" i="5"/>
  <c r="H100" i="5"/>
  <c r="D100" i="5"/>
  <c r="C100" i="5"/>
  <c r="B100" i="5"/>
  <c r="F100" i="5"/>
  <c r="I100" i="5"/>
  <c r="K100" i="5"/>
  <c r="E100" i="5"/>
  <c r="G100" i="5"/>
  <c r="R101" i="5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M110" i="6" l="1"/>
  <c r="L110" i="6"/>
  <c r="Q151" i="12"/>
  <c r="C111" i="6"/>
  <c r="M111" i="6"/>
  <c r="B111" i="6"/>
  <c r="F111" i="6"/>
  <c r="J111" i="6"/>
  <c r="H111" i="6"/>
  <c r="L111" i="6"/>
  <c r="G111" i="6"/>
  <c r="E111" i="6"/>
  <c r="K111" i="6"/>
  <c r="D111" i="6"/>
  <c r="I111" i="6"/>
  <c r="R112" i="6"/>
  <c r="J101" i="5"/>
  <c r="D101" i="5"/>
  <c r="I101" i="5"/>
  <c r="B101" i="5"/>
  <c r="E101" i="5"/>
  <c r="K101" i="5"/>
  <c r="F101" i="5"/>
  <c r="G101" i="5"/>
  <c r="H101" i="5"/>
  <c r="C101" i="5"/>
  <c r="R102" i="5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Q152" i="12" l="1"/>
  <c r="J112" i="6"/>
  <c r="L112" i="6"/>
  <c r="F112" i="6"/>
  <c r="I112" i="6"/>
  <c r="H112" i="6"/>
  <c r="C112" i="6"/>
  <c r="M112" i="6"/>
  <c r="K112" i="6"/>
  <c r="B112" i="6"/>
  <c r="D112" i="6"/>
  <c r="G112" i="6"/>
  <c r="E112" i="6"/>
  <c r="R113" i="6"/>
  <c r="D102" i="5"/>
  <c r="B102" i="5"/>
  <c r="J102" i="5"/>
  <c r="G102" i="5"/>
  <c r="H102" i="5"/>
  <c r="F102" i="5"/>
  <c r="K102" i="5"/>
  <c r="E102" i="5"/>
  <c r="C102" i="5"/>
  <c r="I102" i="5"/>
  <c r="R103" i="5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Q153" i="12" l="1"/>
  <c r="I113" i="6"/>
  <c r="E113" i="6"/>
  <c r="G113" i="6"/>
  <c r="J113" i="6"/>
  <c r="K113" i="6"/>
  <c r="H113" i="6"/>
  <c r="B113" i="6"/>
  <c r="D113" i="6"/>
  <c r="L113" i="6"/>
  <c r="F113" i="6"/>
  <c r="C113" i="6"/>
  <c r="M113" i="6"/>
  <c r="R114" i="6"/>
  <c r="H103" i="5"/>
  <c r="F103" i="5"/>
  <c r="D103" i="5"/>
  <c r="I103" i="5"/>
  <c r="K103" i="5"/>
  <c r="J103" i="5"/>
  <c r="C103" i="5"/>
  <c r="E103" i="5"/>
  <c r="G103" i="5"/>
  <c r="B103" i="5"/>
  <c r="R104" i="5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Q154" i="12" l="1"/>
  <c r="L114" i="6"/>
  <c r="G114" i="6"/>
  <c r="M114" i="6"/>
  <c r="F114" i="6"/>
  <c r="J114" i="6"/>
  <c r="I114" i="6"/>
  <c r="E114" i="6"/>
  <c r="D114" i="6"/>
  <c r="C114" i="6"/>
  <c r="B114" i="6"/>
  <c r="H114" i="6"/>
  <c r="K114" i="6"/>
  <c r="R115" i="6"/>
  <c r="J104" i="5"/>
  <c r="K104" i="5"/>
  <c r="I104" i="5"/>
  <c r="G104" i="5"/>
  <c r="D104" i="5"/>
  <c r="B104" i="5"/>
  <c r="C104" i="5"/>
  <c r="F104" i="5"/>
  <c r="H104" i="5"/>
  <c r="E104" i="5"/>
  <c r="R105" i="5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Q155" i="12" l="1"/>
  <c r="M115" i="6"/>
  <c r="L115" i="6"/>
  <c r="D115" i="6"/>
  <c r="E115" i="6"/>
  <c r="I115" i="6"/>
  <c r="F115" i="6"/>
  <c r="K115" i="6"/>
  <c r="C115" i="6"/>
  <c r="G115" i="6"/>
  <c r="J115" i="6"/>
  <c r="H115" i="6"/>
  <c r="B115" i="6"/>
  <c r="R116" i="6"/>
  <c r="J105" i="5"/>
  <c r="I105" i="5"/>
  <c r="F105" i="5"/>
  <c r="C105" i="5"/>
  <c r="H105" i="5"/>
  <c r="D105" i="5"/>
  <c r="K105" i="5"/>
  <c r="B105" i="5"/>
  <c r="E105" i="5"/>
  <c r="G105" i="5"/>
  <c r="R106" i="5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Q156" i="12" l="1"/>
  <c r="K116" i="6"/>
  <c r="I116" i="6"/>
  <c r="E116" i="6"/>
  <c r="J116" i="6"/>
  <c r="F116" i="6"/>
  <c r="C116" i="6"/>
  <c r="H116" i="6"/>
  <c r="M116" i="6"/>
  <c r="D116" i="6"/>
  <c r="B116" i="6"/>
  <c r="G116" i="6"/>
  <c r="L116" i="6"/>
  <c r="R117" i="6"/>
  <c r="G106" i="5"/>
  <c r="D106" i="5"/>
  <c r="B106" i="5"/>
  <c r="J106" i="5"/>
  <c r="I106" i="5"/>
  <c r="E106" i="5"/>
  <c r="C106" i="5"/>
  <c r="H106" i="5"/>
  <c r="F106" i="5"/>
  <c r="K106" i="5"/>
  <c r="R107" i="5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Q157" i="12" l="1"/>
  <c r="D117" i="6"/>
  <c r="I117" i="6"/>
  <c r="H117" i="6"/>
  <c r="E117" i="6"/>
  <c r="J117" i="6"/>
  <c r="M117" i="6" s="1"/>
  <c r="F117" i="6"/>
  <c r="G117" i="6"/>
  <c r="C117" i="6"/>
  <c r="B117" i="6"/>
  <c r="K117" i="6"/>
  <c r="L117" i="6"/>
  <c r="R118" i="6"/>
  <c r="H107" i="5"/>
  <c r="C107" i="5"/>
  <c r="F107" i="5"/>
  <c r="G107" i="5"/>
  <c r="B107" i="5"/>
  <c r="K107" i="5"/>
  <c r="E107" i="5"/>
  <c r="I107" i="5"/>
  <c r="D107" i="5"/>
  <c r="J107" i="5"/>
  <c r="R108" i="5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Q158" i="12" l="1"/>
  <c r="G118" i="6"/>
  <c r="K118" i="6"/>
  <c r="C118" i="6"/>
  <c r="H118" i="6"/>
  <c r="J118" i="6"/>
  <c r="B118" i="6"/>
  <c r="E118" i="6"/>
  <c r="F118" i="6"/>
  <c r="L118" i="6"/>
  <c r="I118" i="6"/>
  <c r="M118" i="6"/>
  <c r="D118" i="6"/>
  <c r="R119" i="6"/>
  <c r="G108" i="5"/>
  <c r="H108" i="5"/>
  <c r="J108" i="5"/>
  <c r="K108" i="5"/>
  <c r="B108" i="5"/>
  <c r="C108" i="5"/>
  <c r="E108" i="5"/>
  <c r="D108" i="5"/>
  <c r="I108" i="5"/>
  <c r="F108" i="5"/>
  <c r="R109" i="5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Q159" i="12" l="1"/>
  <c r="J119" i="6"/>
  <c r="H119" i="6"/>
  <c r="K119" i="6"/>
  <c r="M119" i="6"/>
  <c r="C119" i="6"/>
  <c r="B119" i="6"/>
  <c r="L119" i="6"/>
  <c r="D119" i="6"/>
  <c r="I119" i="6"/>
  <c r="E119" i="6"/>
  <c r="G119" i="6"/>
  <c r="F119" i="6"/>
  <c r="R120" i="6"/>
  <c r="J109" i="5"/>
  <c r="F109" i="5"/>
  <c r="K109" i="5"/>
  <c r="D109" i="5"/>
  <c r="B109" i="5"/>
  <c r="E109" i="5"/>
  <c r="G109" i="5"/>
  <c r="H109" i="5"/>
  <c r="C109" i="5"/>
  <c r="I109" i="5"/>
  <c r="R110" i="5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Q160" i="12" l="1"/>
  <c r="L120" i="6"/>
  <c r="C120" i="6"/>
  <c r="D120" i="6"/>
  <c r="F120" i="6"/>
  <c r="I120" i="6"/>
  <c r="M120" i="6"/>
  <c r="H120" i="6"/>
  <c r="E120" i="6"/>
  <c r="K120" i="6"/>
  <c r="B120" i="6"/>
  <c r="G120" i="6"/>
  <c r="J120" i="6"/>
  <c r="R121" i="6"/>
  <c r="I110" i="5"/>
  <c r="J110" i="5"/>
  <c r="E110" i="5"/>
  <c r="K110" i="5"/>
  <c r="G110" i="5"/>
  <c r="C110" i="5"/>
  <c r="B110" i="5"/>
  <c r="H110" i="5"/>
  <c r="F110" i="5"/>
  <c r="D110" i="5"/>
  <c r="R111" i="5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Q161" i="12" l="1"/>
  <c r="B121" i="6"/>
  <c r="I121" i="6"/>
  <c r="G121" i="6"/>
  <c r="C121" i="6"/>
  <c r="K121" i="6"/>
  <c r="L121" i="6"/>
  <c r="E121" i="6"/>
  <c r="H121" i="6"/>
  <c r="M121" i="6"/>
  <c r="D121" i="6"/>
  <c r="F121" i="6"/>
  <c r="J121" i="6"/>
  <c r="R122" i="6"/>
  <c r="B111" i="5"/>
  <c r="I111" i="5"/>
  <c r="E111" i="5"/>
  <c r="H111" i="5"/>
  <c r="G111" i="5"/>
  <c r="C111" i="5"/>
  <c r="D111" i="5"/>
  <c r="F111" i="5"/>
  <c r="K111" i="5"/>
  <c r="J111" i="5"/>
  <c r="R112" i="5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Q162" i="12" l="1"/>
  <c r="B122" i="6"/>
  <c r="G122" i="6"/>
  <c r="I122" i="6"/>
  <c r="J122" i="6"/>
  <c r="K122" i="6"/>
  <c r="D122" i="6"/>
  <c r="E122" i="6"/>
  <c r="C122" i="6"/>
  <c r="F122" i="6"/>
  <c r="H122" i="6"/>
  <c r="L122" i="6"/>
  <c r="M122" i="6"/>
  <c r="R123" i="6"/>
  <c r="F112" i="5"/>
  <c r="E112" i="5"/>
  <c r="G112" i="5"/>
  <c r="D112" i="5"/>
  <c r="K112" i="5"/>
  <c r="C112" i="5"/>
  <c r="B112" i="5"/>
  <c r="I112" i="5"/>
  <c r="H112" i="5"/>
  <c r="J112" i="5"/>
  <c r="R113" i="5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R179" i="7" l="1"/>
  <c r="Q163" i="12"/>
  <c r="G123" i="6"/>
  <c r="B123" i="6"/>
  <c r="E123" i="6"/>
  <c r="J123" i="6"/>
  <c r="F123" i="6"/>
  <c r="I123" i="6"/>
  <c r="L123" i="6"/>
  <c r="D123" i="6"/>
  <c r="K123" i="6"/>
  <c r="H123" i="6"/>
  <c r="C123" i="6"/>
  <c r="M123" i="6"/>
  <c r="R124" i="6"/>
  <c r="G113" i="5"/>
  <c r="E113" i="5"/>
  <c r="I113" i="5"/>
  <c r="F113" i="5"/>
  <c r="J113" i="5"/>
  <c r="C113" i="5"/>
  <c r="B113" i="5"/>
  <c r="K113" i="5"/>
  <c r="H113" i="5"/>
  <c r="D113" i="5"/>
  <c r="R114" i="5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Q164" i="12" l="1"/>
  <c r="H124" i="6"/>
  <c r="C124" i="6"/>
  <c r="E124" i="6"/>
  <c r="D124" i="6"/>
  <c r="L124" i="6"/>
  <c r="F124" i="6"/>
  <c r="I124" i="6"/>
  <c r="J124" i="6"/>
  <c r="K124" i="6"/>
  <c r="B124" i="6"/>
  <c r="M124" i="6"/>
  <c r="G124" i="6"/>
  <c r="R125" i="6"/>
  <c r="B114" i="5"/>
  <c r="F114" i="5"/>
  <c r="J114" i="5"/>
  <c r="E114" i="5"/>
  <c r="I114" i="5"/>
  <c r="C114" i="5"/>
  <c r="D114" i="5"/>
  <c r="K114" i="5"/>
  <c r="G114" i="5"/>
  <c r="H114" i="5"/>
  <c r="R115" i="5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Q165" i="12" l="1"/>
  <c r="J125" i="6"/>
  <c r="H125" i="6"/>
  <c r="B125" i="6"/>
  <c r="E125" i="6"/>
  <c r="C125" i="6"/>
  <c r="M125" i="6"/>
  <c r="G125" i="6"/>
  <c r="F125" i="6"/>
  <c r="D125" i="6"/>
  <c r="L125" i="6"/>
  <c r="K125" i="6"/>
  <c r="I125" i="6"/>
  <c r="R126" i="6"/>
  <c r="E115" i="5"/>
  <c r="H115" i="5"/>
  <c r="I115" i="5"/>
  <c r="C115" i="5"/>
  <c r="B115" i="5"/>
  <c r="F115" i="5"/>
  <c r="J115" i="5"/>
  <c r="G115" i="5"/>
  <c r="K115" i="5"/>
  <c r="D115" i="5"/>
  <c r="R116" i="5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Q166" i="12" l="1"/>
  <c r="L126" i="6"/>
  <c r="D126" i="6"/>
  <c r="J126" i="6"/>
  <c r="E126" i="6"/>
  <c r="G126" i="6"/>
  <c r="C126" i="6"/>
  <c r="B126" i="6"/>
  <c r="H126" i="6"/>
  <c r="M126" i="6"/>
  <c r="F126" i="6"/>
  <c r="I126" i="6"/>
  <c r="K126" i="6"/>
  <c r="R127" i="6"/>
  <c r="J116" i="5"/>
  <c r="F116" i="5"/>
  <c r="H116" i="5"/>
  <c r="D116" i="5"/>
  <c r="K116" i="5"/>
  <c r="I116" i="5"/>
  <c r="B116" i="5"/>
  <c r="G116" i="5"/>
  <c r="C116" i="5"/>
  <c r="E116" i="5"/>
  <c r="R117" i="5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Q167" i="12" l="1"/>
  <c r="L127" i="6"/>
  <c r="E127" i="6"/>
  <c r="H127" i="6"/>
  <c r="K127" i="6"/>
  <c r="B127" i="6"/>
  <c r="G127" i="6"/>
  <c r="I127" i="6"/>
  <c r="M127" i="6"/>
  <c r="D127" i="6"/>
  <c r="F127" i="6"/>
  <c r="C127" i="6"/>
  <c r="J127" i="6"/>
  <c r="R128" i="6"/>
  <c r="D117" i="5"/>
  <c r="C117" i="5"/>
  <c r="J117" i="5"/>
  <c r="K117" i="5"/>
  <c r="I117" i="5"/>
  <c r="E117" i="5"/>
  <c r="F117" i="5"/>
  <c r="H117" i="5"/>
  <c r="B117" i="5"/>
  <c r="G117" i="5"/>
  <c r="R118" i="5"/>
  <c r="A182" i="7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Q168" i="12" l="1"/>
  <c r="I128" i="6"/>
  <c r="B128" i="6"/>
  <c r="M128" i="6"/>
  <c r="C128" i="6"/>
  <c r="E128" i="6"/>
  <c r="J128" i="6"/>
  <c r="L128" i="6"/>
  <c r="G128" i="6"/>
  <c r="D128" i="6"/>
  <c r="K128" i="6"/>
  <c r="F128" i="6"/>
  <c r="H128" i="6"/>
  <c r="R129" i="6"/>
  <c r="H118" i="5"/>
  <c r="K118" i="5"/>
  <c r="I118" i="5"/>
  <c r="B118" i="5"/>
  <c r="G118" i="5"/>
  <c r="F118" i="5"/>
  <c r="C118" i="5"/>
  <c r="E118" i="5"/>
  <c r="D118" i="5"/>
  <c r="J118" i="5"/>
  <c r="R119" i="5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Q169" i="12" l="1"/>
  <c r="G129" i="6"/>
  <c r="L129" i="6"/>
  <c r="M129" i="6"/>
  <c r="J129" i="6"/>
  <c r="B129" i="6"/>
  <c r="H129" i="6"/>
  <c r="D129" i="6"/>
  <c r="C129" i="6"/>
  <c r="K129" i="6"/>
  <c r="I129" i="6"/>
  <c r="E129" i="6"/>
  <c r="F129" i="6"/>
  <c r="R130" i="6"/>
  <c r="B119" i="5"/>
  <c r="I119" i="5"/>
  <c r="C119" i="5"/>
  <c r="E119" i="5"/>
  <c r="G119" i="5"/>
  <c r="J119" i="5"/>
  <c r="H119" i="5"/>
  <c r="F119" i="5"/>
  <c r="D119" i="5"/>
  <c r="K119" i="5"/>
  <c r="R120" i="5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Q170" i="12" l="1"/>
  <c r="G130" i="6"/>
  <c r="D130" i="6"/>
  <c r="H130" i="6"/>
  <c r="I130" i="6"/>
  <c r="F130" i="6"/>
  <c r="B130" i="6"/>
  <c r="L130" i="6"/>
  <c r="C130" i="6"/>
  <c r="J130" i="6"/>
  <c r="K130" i="6"/>
  <c r="E130" i="6"/>
  <c r="M130" i="6"/>
  <c r="R131" i="6"/>
  <c r="J120" i="5"/>
  <c r="F120" i="5"/>
  <c r="C120" i="5"/>
  <c r="D120" i="5"/>
  <c r="G120" i="5"/>
  <c r="E120" i="5"/>
  <c r="B120" i="5"/>
  <c r="K120" i="5"/>
  <c r="H120" i="5"/>
  <c r="I120" i="5"/>
  <c r="R121" i="5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Q171" i="12" l="1"/>
  <c r="B131" i="6"/>
  <c r="E131" i="6"/>
  <c r="J131" i="6"/>
  <c r="D131" i="6"/>
  <c r="F131" i="6"/>
  <c r="C131" i="6"/>
  <c r="I131" i="6"/>
  <c r="L131" i="6"/>
  <c r="H131" i="6"/>
  <c r="G131" i="6"/>
  <c r="M131" i="6"/>
  <c r="K131" i="6"/>
  <c r="R132" i="6"/>
  <c r="I121" i="5"/>
  <c r="J121" i="5"/>
  <c r="G121" i="5"/>
  <c r="C121" i="5"/>
  <c r="F121" i="5"/>
  <c r="K121" i="5"/>
  <c r="E121" i="5"/>
  <c r="B121" i="5"/>
  <c r="D121" i="5"/>
  <c r="H121" i="5"/>
  <c r="R122" i="5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Q172" i="12" l="1"/>
  <c r="I132" i="6"/>
  <c r="H132" i="6"/>
  <c r="K132" i="6"/>
  <c r="J132" i="6"/>
  <c r="L132" i="6"/>
  <c r="D132" i="6"/>
  <c r="B132" i="6"/>
  <c r="E132" i="6"/>
  <c r="F132" i="6"/>
  <c r="M132" i="6"/>
  <c r="C132" i="6"/>
  <c r="G132" i="6"/>
  <c r="R133" i="6"/>
  <c r="K122" i="5"/>
  <c r="F122" i="5"/>
  <c r="C122" i="5"/>
  <c r="E122" i="5"/>
  <c r="J122" i="5"/>
  <c r="D122" i="5"/>
  <c r="B122" i="5"/>
  <c r="I122" i="5"/>
  <c r="G122" i="5"/>
  <c r="H122" i="5"/>
  <c r="R123" i="5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Q173" i="12" l="1"/>
  <c r="E133" i="6"/>
  <c r="G133" i="6"/>
  <c r="C133" i="6"/>
  <c r="F133" i="6"/>
  <c r="H133" i="6"/>
  <c r="D133" i="6"/>
  <c r="B133" i="6"/>
  <c r="J133" i="6"/>
  <c r="I133" i="6"/>
  <c r="K133" i="6"/>
  <c r="L133" i="6" s="1"/>
  <c r="M133" i="6"/>
  <c r="R134" i="6"/>
  <c r="I123" i="5"/>
  <c r="C123" i="5"/>
  <c r="J123" i="5"/>
  <c r="K123" i="5"/>
  <c r="G123" i="5"/>
  <c r="H123" i="5"/>
  <c r="E123" i="5"/>
  <c r="D123" i="5"/>
  <c r="F123" i="5"/>
  <c r="B123" i="5"/>
  <c r="R124" i="5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Q174" i="12" l="1"/>
  <c r="H134" i="6"/>
  <c r="J134" i="6"/>
  <c r="L134" i="6"/>
  <c r="M134" i="6"/>
  <c r="K134" i="6"/>
  <c r="I134" i="6"/>
  <c r="C134" i="6"/>
  <c r="D134" i="6"/>
  <c r="E134" i="6"/>
  <c r="B134" i="6"/>
  <c r="G134" i="6"/>
  <c r="F134" i="6"/>
  <c r="R135" i="6"/>
  <c r="R136" i="6" s="1"/>
  <c r="C124" i="5"/>
  <c r="K124" i="5"/>
  <c r="I124" i="5"/>
  <c r="H124" i="5"/>
  <c r="B124" i="5"/>
  <c r="J124" i="5"/>
  <c r="F124" i="5"/>
  <c r="G124" i="5"/>
  <c r="D124" i="5"/>
  <c r="E124" i="5"/>
  <c r="R125" i="5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Q175" i="12" l="1"/>
  <c r="C136" i="6"/>
  <c r="G136" i="6"/>
  <c r="H136" i="6"/>
  <c r="L136" i="6"/>
  <c r="F136" i="6"/>
  <c r="J136" i="6"/>
  <c r="D136" i="6"/>
  <c r="K136" i="6"/>
  <c r="M136" i="6"/>
  <c r="E136" i="6"/>
  <c r="I136" i="6"/>
  <c r="B136" i="6"/>
  <c r="R137" i="6"/>
  <c r="R138" i="6" s="1"/>
  <c r="J135" i="6"/>
  <c r="M135" i="6"/>
  <c r="C135" i="6"/>
  <c r="F135" i="6"/>
  <c r="L135" i="6"/>
  <c r="H135" i="6"/>
  <c r="B135" i="6"/>
  <c r="E135" i="6"/>
  <c r="G135" i="6"/>
  <c r="K135" i="6"/>
  <c r="D135" i="6"/>
  <c r="I135" i="6"/>
  <c r="G125" i="5"/>
  <c r="J125" i="5"/>
  <c r="F125" i="5"/>
  <c r="I125" i="5"/>
  <c r="C125" i="5"/>
  <c r="E125" i="5"/>
  <c r="D125" i="5"/>
  <c r="H125" i="5"/>
  <c r="B125" i="5"/>
  <c r="K125" i="5"/>
  <c r="R126" i="5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Q176" i="12" l="1"/>
  <c r="B138" i="6"/>
  <c r="G138" i="6"/>
  <c r="E138" i="6"/>
  <c r="C138" i="6"/>
  <c r="K138" i="6"/>
  <c r="M138" i="6"/>
  <c r="D138" i="6"/>
  <c r="I138" i="6"/>
  <c r="J138" i="6"/>
  <c r="L138" i="6"/>
  <c r="F138" i="6"/>
  <c r="H138" i="6"/>
  <c r="R139" i="6"/>
  <c r="B137" i="6"/>
  <c r="L137" i="6"/>
  <c r="D137" i="6"/>
  <c r="K137" i="6"/>
  <c r="H137" i="6"/>
  <c r="E137" i="6"/>
  <c r="J137" i="6"/>
  <c r="I137" i="6"/>
  <c r="C137" i="6"/>
  <c r="F137" i="6"/>
  <c r="M137" i="6"/>
  <c r="G137" i="6"/>
  <c r="I126" i="5"/>
  <c r="C126" i="5"/>
  <c r="K126" i="5"/>
  <c r="H126" i="5"/>
  <c r="G126" i="5"/>
  <c r="D126" i="5"/>
  <c r="B126" i="5"/>
  <c r="F126" i="5"/>
  <c r="E126" i="5"/>
  <c r="J126" i="5"/>
  <c r="R127" i="5"/>
  <c r="C192" i="7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Q177" i="12" l="1"/>
  <c r="F139" i="6"/>
  <c r="K139" i="6"/>
  <c r="E139" i="6"/>
  <c r="H139" i="6"/>
  <c r="I139" i="6"/>
  <c r="J139" i="6"/>
  <c r="G139" i="6"/>
  <c r="M139" i="6"/>
  <c r="D139" i="6"/>
  <c r="B139" i="6"/>
  <c r="L139" i="6"/>
  <c r="C139" i="6"/>
  <c r="R140" i="6"/>
  <c r="I127" i="5"/>
  <c r="C127" i="5"/>
  <c r="H127" i="5"/>
  <c r="B127" i="5"/>
  <c r="G127" i="5"/>
  <c r="D127" i="5"/>
  <c r="E127" i="5"/>
  <c r="F127" i="5"/>
  <c r="J127" i="5"/>
  <c r="K127" i="5"/>
  <c r="R128" i="5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Q178" i="12" l="1"/>
  <c r="D140" i="6"/>
  <c r="K140" i="6"/>
  <c r="B140" i="6"/>
  <c r="L140" i="6"/>
  <c r="I140" i="6"/>
  <c r="C140" i="6"/>
  <c r="M140" i="6"/>
  <c r="F140" i="6"/>
  <c r="H140" i="6"/>
  <c r="E140" i="6"/>
  <c r="G140" i="6"/>
  <c r="J140" i="6"/>
  <c r="R141" i="6"/>
  <c r="I128" i="5"/>
  <c r="H128" i="5"/>
  <c r="D128" i="5"/>
  <c r="C128" i="5"/>
  <c r="G128" i="5"/>
  <c r="B128" i="5"/>
  <c r="F128" i="5"/>
  <c r="J128" i="5"/>
  <c r="E128" i="5"/>
  <c r="K128" i="5"/>
  <c r="R129" i="5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A194" i="7"/>
  <c r="C194" i="7"/>
  <c r="B194" i="7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Q179" i="12" l="1"/>
  <c r="H141" i="6"/>
  <c r="C141" i="6"/>
  <c r="J141" i="6"/>
  <c r="D141" i="6"/>
  <c r="L141" i="6"/>
  <c r="M141" i="6"/>
  <c r="G141" i="6"/>
  <c r="I141" i="6"/>
  <c r="B141" i="6"/>
  <c r="F141" i="6"/>
  <c r="E141" i="6"/>
  <c r="K141" i="6"/>
  <c r="R142" i="6"/>
  <c r="J129" i="5"/>
  <c r="G129" i="5"/>
  <c r="E129" i="5"/>
  <c r="F129" i="5"/>
  <c r="H129" i="5"/>
  <c r="I129" i="5"/>
  <c r="B129" i="5"/>
  <c r="C129" i="5"/>
  <c r="K129" i="5"/>
  <c r="D129" i="5"/>
  <c r="R130" i="5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B195" i="7"/>
  <c r="C195" i="7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Q180" i="12" l="1"/>
  <c r="M142" i="6"/>
  <c r="D142" i="6"/>
  <c r="H142" i="6"/>
  <c r="G142" i="6"/>
  <c r="J142" i="6"/>
  <c r="E142" i="6"/>
  <c r="B142" i="6"/>
  <c r="F142" i="6"/>
  <c r="C142" i="6"/>
  <c r="I142" i="6"/>
  <c r="K142" i="6"/>
  <c r="L142" i="6" s="1"/>
  <c r="R143" i="6"/>
  <c r="R144" i="6" s="1"/>
  <c r="J130" i="5"/>
  <c r="G130" i="5"/>
  <c r="I130" i="5"/>
  <c r="K130" i="5"/>
  <c r="H130" i="5"/>
  <c r="E130" i="5"/>
  <c r="C130" i="5"/>
  <c r="B130" i="5"/>
  <c r="F130" i="5"/>
  <c r="D130" i="5"/>
  <c r="R131" i="5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Q181" i="12" l="1"/>
  <c r="I144" i="6"/>
  <c r="D144" i="6"/>
  <c r="G144" i="6"/>
  <c r="M144" i="6"/>
  <c r="H144" i="6"/>
  <c r="E144" i="6"/>
  <c r="J144" i="6"/>
  <c r="B144" i="6"/>
  <c r="C144" i="6"/>
  <c r="K144" i="6"/>
  <c r="L144" i="6"/>
  <c r="F144" i="6"/>
  <c r="G143" i="6"/>
  <c r="M143" i="6"/>
  <c r="D143" i="6"/>
  <c r="J143" i="6"/>
  <c r="C143" i="6"/>
  <c r="H143" i="6"/>
  <c r="F143" i="6"/>
  <c r="L143" i="6"/>
  <c r="I143" i="6"/>
  <c r="K143" i="6"/>
  <c r="B143" i="6"/>
  <c r="E143" i="6"/>
  <c r="R145" i="6"/>
  <c r="R146" i="6" s="1"/>
  <c r="I131" i="5"/>
  <c r="D131" i="5"/>
  <c r="C131" i="5"/>
  <c r="E131" i="5"/>
  <c r="J131" i="5"/>
  <c r="K131" i="5"/>
  <c r="B131" i="5"/>
  <c r="G131" i="5"/>
  <c r="F131" i="5"/>
  <c r="H131" i="5"/>
  <c r="R132" i="5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97" i="7"/>
  <c r="C197" i="7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Q182" i="12" l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L146" i="6"/>
  <c r="M146" i="6"/>
  <c r="C146" i="6"/>
  <c r="G146" i="6"/>
  <c r="D146" i="6"/>
  <c r="B146" i="6"/>
  <c r="F146" i="6"/>
  <c r="I146" i="6"/>
  <c r="E146" i="6"/>
  <c r="K146" i="6"/>
  <c r="J146" i="6"/>
  <c r="H146" i="6"/>
  <c r="L145" i="6"/>
  <c r="K145" i="6"/>
  <c r="G145" i="6"/>
  <c r="C145" i="6"/>
  <c r="H145" i="6"/>
  <c r="M145" i="6"/>
  <c r="F145" i="6"/>
  <c r="D145" i="6"/>
  <c r="J145" i="6"/>
  <c r="I145" i="6"/>
  <c r="B145" i="6"/>
  <c r="E145" i="6"/>
  <c r="R147" i="6"/>
  <c r="G132" i="5"/>
  <c r="I132" i="5"/>
  <c r="E132" i="5"/>
  <c r="H132" i="5"/>
  <c r="K132" i="5"/>
  <c r="J132" i="5"/>
  <c r="B132" i="5"/>
  <c r="F132" i="5"/>
  <c r="D132" i="5"/>
  <c r="C132" i="5"/>
  <c r="R133" i="5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B198" i="7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Q195" i="12" l="1"/>
  <c r="Q196" i="12" s="1"/>
  <c r="Q197" i="12" s="1"/>
  <c r="G147" i="6"/>
  <c r="F147" i="6"/>
  <c r="K147" i="6"/>
  <c r="B147" i="6"/>
  <c r="E147" i="6"/>
  <c r="D147" i="6"/>
  <c r="C147" i="6"/>
  <c r="M147" i="6"/>
  <c r="I147" i="6"/>
  <c r="H147" i="6"/>
  <c r="L147" i="6"/>
  <c r="J147" i="6"/>
  <c r="R148" i="6"/>
  <c r="G133" i="5"/>
  <c r="D133" i="5"/>
  <c r="J133" i="5"/>
  <c r="F133" i="5"/>
  <c r="H133" i="5"/>
  <c r="B133" i="5"/>
  <c r="E133" i="5"/>
  <c r="I133" i="5"/>
  <c r="C133" i="5"/>
  <c r="K133" i="5"/>
  <c r="R134" i="5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Q198" i="12" l="1"/>
  <c r="Q199" i="12" s="1"/>
  <c r="E148" i="6"/>
  <c r="G148" i="6"/>
  <c r="K148" i="6"/>
  <c r="M148" i="6"/>
  <c r="F148" i="6"/>
  <c r="B148" i="6"/>
  <c r="J148" i="6"/>
  <c r="I148" i="6"/>
  <c r="H148" i="6"/>
  <c r="D148" i="6"/>
  <c r="C148" i="6"/>
  <c r="L148" i="6"/>
  <c r="R149" i="6"/>
  <c r="I134" i="5"/>
  <c r="D134" i="5"/>
  <c r="H134" i="5"/>
  <c r="K134" i="5"/>
  <c r="F134" i="5"/>
  <c r="J134" i="5"/>
  <c r="G134" i="5"/>
  <c r="E134" i="5"/>
  <c r="C134" i="5"/>
  <c r="B134" i="5"/>
  <c r="R135" i="5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00" i="12" l="1"/>
  <c r="Q201" i="12" s="1"/>
  <c r="M149" i="6"/>
  <c r="D149" i="6"/>
  <c r="C149" i="6"/>
  <c r="K149" i="6"/>
  <c r="J149" i="6"/>
  <c r="L149" i="6"/>
  <c r="H149" i="6"/>
  <c r="B149" i="6"/>
  <c r="E149" i="6"/>
  <c r="F149" i="6"/>
  <c r="G149" i="6"/>
  <c r="I149" i="6"/>
  <c r="R150" i="6"/>
  <c r="R151" i="6" s="1"/>
  <c r="R152" i="6" s="1"/>
  <c r="B135" i="5"/>
  <c r="I135" i="5"/>
  <c r="K135" i="5"/>
  <c r="G135" i="5"/>
  <c r="E135" i="5"/>
  <c r="H135" i="5"/>
  <c r="J135" i="5"/>
  <c r="C135" i="5"/>
  <c r="F135" i="5"/>
  <c r="D135" i="5"/>
  <c r="R136" i="5"/>
  <c r="Q282" i="11"/>
  <c r="J282" i="11" s="1"/>
  <c r="B281" i="11"/>
  <c r="F281" i="11"/>
  <c r="I281" i="11"/>
  <c r="C281" i="11"/>
  <c r="D281" i="11"/>
  <c r="J281" i="11"/>
  <c r="H281" i="11"/>
  <c r="E281" i="11"/>
  <c r="A281" i="11"/>
  <c r="B201" i="7"/>
  <c r="C201" i="7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02" i="12" l="1"/>
  <c r="C152" i="6"/>
  <c r="G152" i="6"/>
  <c r="L152" i="6"/>
  <c r="K152" i="6"/>
  <c r="B152" i="6"/>
  <c r="H152" i="6"/>
  <c r="E152" i="6"/>
  <c r="I152" i="6"/>
  <c r="J152" i="6"/>
  <c r="F152" i="6"/>
  <c r="M152" i="6"/>
  <c r="D152" i="6"/>
  <c r="R153" i="6"/>
  <c r="R154" i="6" s="1"/>
  <c r="I151" i="6"/>
  <c r="C151" i="6"/>
  <c r="K151" i="6"/>
  <c r="L151" i="6"/>
  <c r="J151" i="6"/>
  <c r="M151" i="6" s="1"/>
  <c r="F151" i="6"/>
  <c r="E151" i="6"/>
  <c r="D151" i="6"/>
  <c r="B151" i="6"/>
  <c r="H151" i="6"/>
  <c r="G151" i="6"/>
  <c r="K150" i="6"/>
  <c r="E150" i="6"/>
  <c r="D150" i="6"/>
  <c r="I150" i="6"/>
  <c r="G150" i="6"/>
  <c r="L150" i="6"/>
  <c r="J150" i="6"/>
  <c r="M150" i="6" s="1"/>
  <c r="H150" i="6"/>
  <c r="C150" i="6"/>
  <c r="B150" i="6"/>
  <c r="F150" i="6"/>
  <c r="H136" i="5"/>
  <c r="J136" i="5"/>
  <c r="G136" i="5"/>
  <c r="I136" i="5"/>
  <c r="K136" i="5"/>
  <c r="F136" i="5"/>
  <c r="E136" i="5"/>
  <c r="C136" i="5"/>
  <c r="B136" i="5"/>
  <c r="D136" i="5"/>
  <c r="R137" i="5"/>
  <c r="Q283" i="11"/>
  <c r="I283" i="11" s="1"/>
  <c r="A282" i="11"/>
  <c r="B282" i="11"/>
  <c r="C282" i="11"/>
  <c r="E282" i="11"/>
  <c r="G282" i="11"/>
  <c r="D282" i="11"/>
  <c r="H282" i="11"/>
  <c r="F282" i="11"/>
  <c r="I282" i="11"/>
  <c r="C202" i="7"/>
  <c r="A202" i="7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Q203" i="12" l="1"/>
  <c r="Q204" i="12" s="1"/>
  <c r="B153" i="6"/>
  <c r="D153" i="6"/>
  <c r="F153" i="6"/>
  <c r="M153" i="6"/>
  <c r="K153" i="6"/>
  <c r="H153" i="6"/>
  <c r="I153" i="6"/>
  <c r="J153" i="6"/>
  <c r="E153" i="6"/>
  <c r="L153" i="6"/>
  <c r="C153" i="6"/>
  <c r="G153" i="6"/>
  <c r="C154" i="6"/>
  <c r="D154" i="6"/>
  <c r="F154" i="6"/>
  <c r="J154" i="6"/>
  <c r="M154" i="6"/>
  <c r="E154" i="6"/>
  <c r="H154" i="6"/>
  <c r="I154" i="6"/>
  <c r="B154" i="6"/>
  <c r="G154" i="6"/>
  <c r="L154" i="6"/>
  <c r="K154" i="6"/>
  <c r="R155" i="6"/>
  <c r="F283" i="11"/>
  <c r="H137" i="5"/>
  <c r="E137" i="5"/>
  <c r="C137" i="5"/>
  <c r="K137" i="5"/>
  <c r="I137" i="5"/>
  <c r="J137" i="5"/>
  <c r="G137" i="5"/>
  <c r="D137" i="5"/>
  <c r="B137" i="5"/>
  <c r="F137" i="5"/>
  <c r="R138" i="5"/>
  <c r="Q284" i="11"/>
  <c r="E284" i="11" s="1"/>
  <c r="J283" i="11"/>
  <c r="A283" i="11"/>
  <c r="B283" i="11"/>
  <c r="E283" i="11"/>
  <c r="G283" i="11"/>
  <c r="C283" i="11"/>
  <c r="H283" i="11"/>
  <c r="D283" i="11"/>
  <c r="C203" i="7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Q205" i="12" l="1"/>
  <c r="Q206" i="12" s="1"/>
  <c r="Q207" i="12" s="1"/>
  <c r="D284" i="11"/>
  <c r="G284" i="11"/>
  <c r="J155" i="6"/>
  <c r="C155" i="6"/>
  <c r="D155" i="6"/>
  <c r="F155" i="6"/>
  <c r="B155" i="6"/>
  <c r="K155" i="6"/>
  <c r="I155" i="6"/>
  <c r="H155" i="6"/>
  <c r="L155" i="6"/>
  <c r="M155" i="6"/>
  <c r="G155" i="6"/>
  <c r="E155" i="6"/>
  <c r="R156" i="6"/>
  <c r="H284" i="11"/>
  <c r="A284" i="11"/>
  <c r="F138" i="5"/>
  <c r="D138" i="5"/>
  <c r="C138" i="5"/>
  <c r="E138" i="5"/>
  <c r="I138" i="5"/>
  <c r="K138" i="5"/>
  <c r="B138" i="5"/>
  <c r="J138" i="5"/>
  <c r="G138" i="5"/>
  <c r="H138" i="5"/>
  <c r="R139" i="5"/>
  <c r="Q285" i="11"/>
  <c r="B285" i="11" s="1"/>
  <c r="I284" i="11"/>
  <c r="C284" i="11"/>
  <c r="F284" i="11"/>
  <c r="J284" i="11"/>
  <c r="B284" i="11"/>
  <c r="A204" i="7"/>
  <c r="C204" i="7"/>
  <c r="D285" i="11"/>
  <c r="J285" i="11"/>
  <c r="C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J156" i="6" l="1"/>
  <c r="G156" i="6"/>
  <c r="B156" i="6"/>
  <c r="L156" i="6"/>
  <c r="F156" i="6"/>
  <c r="C156" i="6"/>
  <c r="M156" i="6"/>
  <c r="H156" i="6"/>
  <c r="I156" i="6"/>
  <c r="D156" i="6"/>
  <c r="E156" i="6"/>
  <c r="K156" i="6"/>
  <c r="R157" i="6"/>
  <c r="E285" i="11"/>
  <c r="G285" i="11"/>
  <c r="F285" i="11"/>
  <c r="H285" i="11"/>
  <c r="I285" i="11"/>
  <c r="A285" i="11"/>
  <c r="I139" i="5"/>
  <c r="C139" i="5"/>
  <c r="G139" i="5"/>
  <c r="E139" i="5"/>
  <c r="J139" i="5"/>
  <c r="D139" i="5"/>
  <c r="F139" i="5"/>
  <c r="K139" i="5"/>
  <c r="B139" i="5"/>
  <c r="H139" i="5"/>
  <c r="R140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I157" i="6" l="1"/>
  <c r="K157" i="6"/>
  <c r="M157" i="6" s="1"/>
  <c r="B157" i="6"/>
  <c r="F157" i="6"/>
  <c r="C157" i="6"/>
  <c r="G157" i="6"/>
  <c r="L157" i="6"/>
  <c r="E157" i="6"/>
  <c r="J157" i="6"/>
  <c r="D157" i="6"/>
  <c r="H157" i="6"/>
  <c r="R158" i="6"/>
  <c r="C140" i="5"/>
  <c r="D140" i="5"/>
  <c r="G140" i="5"/>
  <c r="I140" i="5"/>
  <c r="H140" i="5"/>
  <c r="J140" i="5"/>
  <c r="K140" i="5"/>
  <c r="E140" i="5"/>
  <c r="B140" i="5"/>
  <c r="F140" i="5"/>
  <c r="R141" i="5"/>
  <c r="C206" i="7"/>
  <c r="B206" i="7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I158" i="6" l="1"/>
  <c r="F158" i="6"/>
  <c r="B158" i="6"/>
  <c r="K158" i="6"/>
  <c r="E158" i="6"/>
  <c r="C158" i="6"/>
  <c r="M158" i="6"/>
  <c r="J158" i="6"/>
  <c r="H158" i="6"/>
  <c r="D158" i="6"/>
  <c r="L158" i="6"/>
  <c r="G158" i="6"/>
  <c r="R159" i="6"/>
  <c r="B141" i="5"/>
  <c r="H141" i="5"/>
  <c r="F141" i="5"/>
  <c r="E141" i="5"/>
  <c r="J141" i="5"/>
  <c r="G141" i="5"/>
  <c r="K141" i="5"/>
  <c r="C141" i="5"/>
  <c r="I141" i="5"/>
  <c r="D141" i="5"/>
  <c r="R142" i="5"/>
  <c r="C207" i="7"/>
  <c r="B207" i="7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F159" i="6" l="1"/>
  <c r="B159" i="6"/>
  <c r="C159" i="6"/>
  <c r="D159" i="6"/>
  <c r="K159" i="6"/>
  <c r="I159" i="6"/>
  <c r="G159" i="6"/>
  <c r="E159" i="6"/>
  <c r="L159" i="6"/>
  <c r="J159" i="6"/>
  <c r="H159" i="6"/>
  <c r="M159" i="6"/>
  <c r="R160" i="6"/>
  <c r="G142" i="5"/>
  <c r="D142" i="5"/>
  <c r="I142" i="5"/>
  <c r="B142" i="5"/>
  <c r="C142" i="5"/>
  <c r="F142" i="5"/>
  <c r="J142" i="5"/>
  <c r="K142" i="5"/>
  <c r="E142" i="5"/>
  <c r="H142" i="5"/>
  <c r="R143" i="5"/>
  <c r="J289" i="11"/>
  <c r="E289" i="11"/>
  <c r="B289" i="11"/>
  <c r="C289" i="11"/>
  <c r="H289" i="11"/>
  <c r="G289" i="11"/>
  <c r="F289" i="11"/>
  <c r="D289" i="11"/>
  <c r="A289" i="11"/>
  <c r="I289" i="11"/>
  <c r="Q290" i="11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K160" i="6" l="1"/>
  <c r="C160" i="6"/>
  <c r="I160" i="6"/>
  <c r="M160" i="6"/>
  <c r="D160" i="6"/>
  <c r="G160" i="6"/>
  <c r="H160" i="6"/>
  <c r="F160" i="6"/>
  <c r="B160" i="6"/>
  <c r="E160" i="6"/>
  <c r="L160" i="6"/>
  <c r="J160" i="6"/>
  <c r="R161" i="6"/>
  <c r="R144" i="5"/>
  <c r="H143" i="5"/>
  <c r="C143" i="5"/>
  <c r="K143" i="5"/>
  <c r="E143" i="5"/>
  <c r="B143" i="5"/>
  <c r="G143" i="5"/>
  <c r="F143" i="5"/>
  <c r="D143" i="5"/>
  <c r="I143" i="5"/>
  <c r="J143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M161" i="6" l="1"/>
  <c r="E161" i="6"/>
  <c r="K161" i="6"/>
  <c r="B161" i="6"/>
  <c r="L161" i="6"/>
  <c r="H161" i="6"/>
  <c r="J161" i="6"/>
  <c r="D161" i="6"/>
  <c r="I161" i="6"/>
  <c r="F161" i="6"/>
  <c r="G161" i="6"/>
  <c r="C161" i="6"/>
  <c r="R162" i="6"/>
  <c r="F144" i="5"/>
  <c r="D144" i="5"/>
  <c r="C144" i="5"/>
  <c r="I144" i="5"/>
  <c r="H144" i="5"/>
  <c r="G144" i="5"/>
  <c r="B144" i="5"/>
  <c r="E144" i="5"/>
  <c r="J144" i="5"/>
  <c r="K144" i="5"/>
  <c r="R145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F162" i="6" l="1"/>
  <c r="L162" i="6"/>
  <c r="M162" i="6"/>
  <c r="G162" i="6"/>
  <c r="I162" i="6"/>
  <c r="B162" i="6"/>
  <c r="C162" i="6"/>
  <c r="K162" i="6"/>
  <c r="J162" i="6"/>
  <c r="D162" i="6"/>
  <c r="E162" i="6"/>
  <c r="H162" i="6"/>
  <c r="R163" i="6"/>
  <c r="J145" i="5"/>
  <c r="C145" i="5"/>
  <c r="K145" i="5"/>
  <c r="F145" i="5"/>
  <c r="G145" i="5"/>
  <c r="B145" i="5"/>
  <c r="I145" i="5"/>
  <c r="D145" i="5"/>
  <c r="H145" i="5"/>
  <c r="E145" i="5"/>
  <c r="R146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G163" i="6" l="1"/>
  <c r="I163" i="6"/>
  <c r="H163" i="6"/>
  <c r="M163" i="6"/>
  <c r="L163" i="6"/>
  <c r="J163" i="6"/>
  <c r="K163" i="6"/>
  <c r="C163" i="6"/>
  <c r="F163" i="6"/>
  <c r="D163" i="6"/>
  <c r="E163" i="6"/>
  <c r="B163" i="6"/>
  <c r="R164" i="6"/>
  <c r="B146" i="5"/>
  <c r="I146" i="5"/>
  <c r="E146" i="5"/>
  <c r="F146" i="5"/>
  <c r="J146" i="5"/>
  <c r="D146" i="5"/>
  <c r="G146" i="5"/>
  <c r="H146" i="5"/>
  <c r="K146" i="5"/>
  <c r="C146" i="5"/>
  <c r="R147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L164" i="6" l="1"/>
  <c r="I164" i="6"/>
  <c r="E164" i="6"/>
  <c r="H164" i="6"/>
  <c r="G164" i="6"/>
  <c r="M164" i="6"/>
  <c r="D164" i="6"/>
  <c r="J164" i="6"/>
  <c r="K164" i="6"/>
  <c r="C164" i="6"/>
  <c r="B164" i="6"/>
  <c r="F164" i="6"/>
  <c r="R165" i="6"/>
  <c r="B147" i="5"/>
  <c r="F147" i="5"/>
  <c r="I147" i="5"/>
  <c r="G147" i="5"/>
  <c r="J147" i="5"/>
  <c r="H147" i="5"/>
  <c r="E147" i="5"/>
  <c r="D147" i="5"/>
  <c r="C147" i="5"/>
  <c r="K147" i="5"/>
  <c r="R148" i="5"/>
  <c r="B294" i="11"/>
  <c r="I294" i="11"/>
  <c r="H294" i="11"/>
  <c r="C294" i="11"/>
  <c r="F294" i="11"/>
  <c r="A294" i="11"/>
  <c r="E294" i="11"/>
  <c r="D294" i="11"/>
  <c r="J294" i="11"/>
  <c r="G294" i="11"/>
  <c r="Q295" i="11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E165" i="6" l="1"/>
  <c r="C165" i="6"/>
  <c r="H165" i="6"/>
  <c r="G165" i="6"/>
  <c r="J165" i="6"/>
  <c r="B165" i="6"/>
  <c r="F165" i="6"/>
  <c r="I165" i="6"/>
  <c r="D165" i="6"/>
  <c r="K165" i="6"/>
  <c r="M165" i="6"/>
  <c r="L165" i="6"/>
  <c r="R166" i="6"/>
  <c r="J148" i="5"/>
  <c r="H148" i="5"/>
  <c r="I148" i="5"/>
  <c r="E148" i="5"/>
  <c r="G148" i="5"/>
  <c r="F148" i="5"/>
  <c r="B148" i="5"/>
  <c r="D148" i="5"/>
  <c r="K148" i="5"/>
  <c r="C148" i="5"/>
  <c r="R149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G166" i="6" l="1"/>
  <c r="L166" i="6"/>
  <c r="F166" i="6"/>
  <c r="B166" i="6"/>
  <c r="C166" i="6"/>
  <c r="D166" i="6"/>
  <c r="J166" i="6"/>
  <c r="M166" i="6"/>
  <c r="E166" i="6"/>
  <c r="K166" i="6"/>
  <c r="H166" i="6"/>
  <c r="I166" i="6"/>
  <c r="R167" i="6"/>
  <c r="F149" i="5"/>
  <c r="B149" i="5"/>
  <c r="E149" i="5"/>
  <c r="J149" i="5"/>
  <c r="D149" i="5"/>
  <c r="K149" i="5"/>
  <c r="H149" i="5"/>
  <c r="I149" i="5"/>
  <c r="C149" i="5"/>
  <c r="G149" i="5"/>
  <c r="R150" i="5"/>
  <c r="C215" i="7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B167" i="6" l="1"/>
  <c r="M167" i="6"/>
  <c r="L167" i="6"/>
  <c r="I167" i="6"/>
  <c r="E167" i="6"/>
  <c r="H167" i="6"/>
  <c r="K167" i="6"/>
  <c r="J167" i="6"/>
  <c r="C167" i="6"/>
  <c r="F167" i="6"/>
  <c r="D167" i="6"/>
  <c r="G167" i="6"/>
  <c r="R168" i="6"/>
  <c r="K150" i="5"/>
  <c r="F150" i="5"/>
  <c r="I150" i="5"/>
  <c r="B150" i="5"/>
  <c r="C150" i="5"/>
  <c r="J150" i="5"/>
  <c r="H150" i="5"/>
  <c r="E150" i="5"/>
  <c r="G150" i="5"/>
  <c r="D150" i="5"/>
  <c r="R151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K168" i="6" l="1"/>
  <c r="L168" i="6"/>
  <c r="M168" i="6"/>
  <c r="E168" i="6"/>
  <c r="B168" i="6"/>
  <c r="H168" i="6"/>
  <c r="C168" i="6"/>
  <c r="I168" i="6"/>
  <c r="G168" i="6"/>
  <c r="D168" i="6"/>
  <c r="F168" i="6"/>
  <c r="J168" i="6"/>
  <c r="R169" i="6"/>
  <c r="I151" i="5"/>
  <c r="B151" i="5"/>
  <c r="E151" i="5"/>
  <c r="K151" i="5"/>
  <c r="H151" i="5"/>
  <c r="F151" i="5"/>
  <c r="D151" i="5"/>
  <c r="J151" i="5"/>
  <c r="G151" i="5"/>
  <c r="C151" i="5"/>
  <c r="R152" i="5"/>
  <c r="C298" i="11"/>
  <c r="F298" i="11"/>
  <c r="A298" i="11"/>
  <c r="E298" i="11"/>
  <c r="D298" i="11"/>
  <c r="J298" i="11"/>
  <c r="G298" i="11"/>
  <c r="B298" i="11"/>
  <c r="I298" i="11"/>
  <c r="H298" i="11"/>
  <c r="Q299" i="11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H169" i="6" l="1"/>
  <c r="G169" i="6"/>
  <c r="J169" i="6"/>
  <c r="L169" i="6"/>
  <c r="M169" i="6"/>
  <c r="I169" i="6"/>
  <c r="D169" i="6"/>
  <c r="B169" i="6"/>
  <c r="C169" i="6"/>
  <c r="K169" i="6"/>
  <c r="E169" i="6"/>
  <c r="F169" i="6"/>
  <c r="R170" i="6"/>
  <c r="D152" i="5"/>
  <c r="H152" i="5"/>
  <c r="K152" i="5"/>
  <c r="G152" i="5"/>
  <c r="B152" i="5"/>
  <c r="F152" i="5"/>
  <c r="J152" i="5"/>
  <c r="E152" i="5"/>
  <c r="I152" i="5"/>
  <c r="C152" i="5"/>
  <c r="R153" i="5"/>
  <c r="D299" i="11"/>
  <c r="I299" i="11"/>
  <c r="C299" i="11"/>
  <c r="J299" i="11"/>
  <c r="H299" i="11"/>
  <c r="B299" i="11"/>
  <c r="F299" i="11"/>
  <c r="G299" i="11"/>
  <c r="A299" i="11"/>
  <c r="E299" i="11"/>
  <c r="Q300" i="11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B170" i="6" l="1"/>
  <c r="J170" i="6"/>
  <c r="H170" i="6"/>
  <c r="F170" i="6"/>
  <c r="E170" i="6"/>
  <c r="G170" i="6"/>
  <c r="D170" i="6"/>
  <c r="C170" i="6"/>
  <c r="L170" i="6"/>
  <c r="M170" i="6"/>
  <c r="I170" i="6"/>
  <c r="K170" i="6"/>
  <c r="R171" i="6"/>
  <c r="K153" i="5"/>
  <c r="D153" i="5"/>
  <c r="E153" i="5"/>
  <c r="I153" i="5"/>
  <c r="B153" i="5"/>
  <c r="C153" i="5"/>
  <c r="H153" i="5"/>
  <c r="G153" i="5"/>
  <c r="F153" i="5"/>
  <c r="J153" i="5"/>
  <c r="R154" i="5"/>
  <c r="A300" i="11"/>
  <c r="H300" i="11"/>
  <c r="F300" i="11"/>
  <c r="G300" i="11"/>
  <c r="I300" i="11"/>
  <c r="D300" i="11"/>
  <c r="E300" i="11"/>
  <c r="J300" i="11"/>
  <c r="C300" i="11"/>
  <c r="B300" i="11"/>
  <c r="Q301" i="11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D171" i="6" l="1"/>
  <c r="F171" i="6"/>
  <c r="J171" i="6"/>
  <c r="I171" i="6"/>
  <c r="B171" i="6"/>
  <c r="H171" i="6"/>
  <c r="L171" i="6"/>
  <c r="G171" i="6"/>
  <c r="C171" i="6"/>
  <c r="E171" i="6"/>
  <c r="M171" i="6"/>
  <c r="K171" i="6"/>
  <c r="R172" i="6"/>
  <c r="K154" i="5"/>
  <c r="J154" i="5"/>
  <c r="C154" i="5"/>
  <c r="D154" i="5"/>
  <c r="I154" i="5"/>
  <c r="B154" i="5"/>
  <c r="H154" i="5"/>
  <c r="G154" i="5"/>
  <c r="F154" i="5"/>
  <c r="E154" i="5"/>
  <c r="R155" i="5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G172" i="6" l="1"/>
  <c r="I172" i="6"/>
  <c r="D172" i="6"/>
  <c r="E172" i="6"/>
  <c r="C172" i="6"/>
  <c r="H172" i="6"/>
  <c r="M172" i="6"/>
  <c r="J172" i="6"/>
  <c r="K172" i="6"/>
  <c r="F172" i="6"/>
  <c r="L172" i="6"/>
  <c r="B172" i="6"/>
  <c r="R173" i="6"/>
  <c r="E155" i="5"/>
  <c r="J155" i="5"/>
  <c r="B155" i="5"/>
  <c r="D155" i="5"/>
  <c r="C155" i="5"/>
  <c r="G155" i="5"/>
  <c r="I155" i="5"/>
  <c r="K155" i="5"/>
  <c r="H155" i="5"/>
  <c r="F155" i="5"/>
  <c r="R156" i="5"/>
  <c r="F302" i="11"/>
  <c r="A302" i="11"/>
  <c r="E302" i="11"/>
  <c r="D302" i="11"/>
  <c r="H302" i="11"/>
  <c r="J302" i="11"/>
  <c r="B302" i="11"/>
  <c r="C302" i="11"/>
  <c r="I302" i="11"/>
  <c r="G302" i="11"/>
  <c r="Q303" i="11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G173" i="6" l="1"/>
  <c r="I173" i="6"/>
  <c r="D173" i="6"/>
  <c r="B173" i="6"/>
  <c r="K173" i="6"/>
  <c r="H173" i="6"/>
  <c r="L173" i="6"/>
  <c r="E173" i="6"/>
  <c r="J173" i="6"/>
  <c r="M173" i="6" s="1"/>
  <c r="C173" i="6"/>
  <c r="F173" i="6"/>
  <c r="R174" i="6"/>
  <c r="G156" i="5"/>
  <c r="I156" i="5"/>
  <c r="C156" i="5"/>
  <c r="F156" i="5"/>
  <c r="K156" i="5"/>
  <c r="E156" i="5"/>
  <c r="B156" i="5"/>
  <c r="D156" i="5"/>
  <c r="J156" i="5"/>
  <c r="H156" i="5"/>
  <c r="R157" i="5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J174" i="6" l="1"/>
  <c r="I174" i="6"/>
  <c r="B174" i="6"/>
  <c r="E174" i="6"/>
  <c r="D174" i="6"/>
  <c r="K174" i="6"/>
  <c r="F174" i="6"/>
  <c r="C174" i="6"/>
  <c r="L174" i="6"/>
  <c r="G174" i="6"/>
  <c r="M174" i="6"/>
  <c r="H174" i="6"/>
  <c r="R175" i="6"/>
  <c r="D157" i="5"/>
  <c r="J157" i="5"/>
  <c r="C157" i="5"/>
  <c r="H157" i="5"/>
  <c r="K157" i="5"/>
  <c r="F157" i="5"/>
  <c r="B157" i="5"/>
  <c r="G157" i="5"/>
  <c r="I157" i="5"/>
  <c r="E157" i="5"/>
  <c r="R158" i="5"/>
  <c r="C223" i="7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75" i="6" l="1"/>
  <c r="K175" i="6"/>
  <c r="E175" i="6"/>
  <c r="I175" i="6"/>
  <c r="H175" i="6"/>
  <c r="F175" i="6"/>
  <c r="D175" i="6"/>
  <c r="M175" i="6"/>
  <c r="C175" i="6"/>
  <c r="G175" i="6"/>
  <c r="L175" i="6"/>
  <c r="B175" i="6"/>
  <c r="R176" i="6"/>
  <c r="G158" i="5"/>
  <c r="H158" i="5"/>
  <c r="E158" i="5"/>
  <c r="F158" i="5"/>
  <c r="D158" i="5"/>
  <c r="K158" i="5"/>
  <c r="C158" i="5"/>
  <c r="B158" i="5"/>
  <c r="J158" i="5"/>
  <c r="I158" i="5"/>
  <c r="R159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E176" i="6" l="1"/>
  <c r="G176" i="6"/>
  <c r="D176" i="6"/>
  <c r="J176" i="6"/>
  <c r="K176" i="6"/>
  <c r="L176" i="6"/>
  <c r="C176" i="6"/>
  <c r="M176" i="6"/>
  <c r="H176" i="6"/>
  <c r="I176" i="6"/>
  <c r="B176" i="6"/>
  <c r="F176" i="6"/>
  <c r="R177" i="6"/>
  <c r="G159" i="5"/>
  <c r="I159" i="5"/>
  <c r="B159" i="5"/>
  <c r="J159" i="5"/>
  <c r="H159" i="5"/>
  <c r="F159" i="5"/>
  <c r="D159" i="5"/>
  <c r="E159" i="5"/>
  <c r="K159" i="5"/>
  <c r="C159" i="5"/>
  <c r="R160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C177" i="6" l="1"/>
  <c r="M177" i="6"/>
  <c r="L177" i="6"/>
  <c r="K177" i="6"/>
  <c r="E177" i="6"/>
  <c r="B177" i="6"/>
  <c r="J177" i="6"/>
  <c r="G177" i="6"/>
  <c r="I177" i="6"/>
  <c r="D177" i="6"/>
  <c r="F177" i="6"/>
  <c r="H177" i="6"/>
  <c r="R178" i="6"/>
  <c r="I160" i="5"/>
  <c r="G160" i="5"/>
  <c r="H160" i="5"/>
  <c r="F160" i="5"/>
  <c r="C160" i="5"/>
  <c r="J160" i="5"/>
  <c r="E160" i="5"/>
  <c r="K160" i="5"/>
  <c r="D160" i="5"/>
  <c r="B160" i="5"/>
  <c r="R161" i="5"/>
  <c r="G307" i="11"/>
  <c r="I307" i="11"/>
  <c r="F307" i="11"/>
  <c r="E307" i="11"/>
  <c r="D307" i="11"/>
  <c r="A307" i="11"/>
  <c r="C307" i="11"/>
  <c r="H307" i="11"/>
  <c r="J307" i="11"/>
  <c r="B307" i="11"/>
  <c r="Q308" i="11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K178" i="6" l="1"/>
  <c r="J178" i="6"/>
  <c r="L178" i="6"/>
  <c r="F178" i="6"/>
  <c r="I178" i="6"/>
  <c r="H178" i="6"/>
  <c r="B178" i="6"/>
  <c r="G178" i="6"/>
  <c r="E178" i="6"/>
  <c r="M178" i="6"/>
  <c r="D178" i="6"/>
  <c r="C178" i="6"/>
  <c r="R179" i="6"/>
  <c r="J161" i="5"/>
  <c r="D161" i="5"/>
  <c r="K161" i="5"/>
  <c r="C161" i="5"/>
  <c r="G161" i="5"/>
  <c r="H161" i="5"/>
  <c r="F161" i="5"/>
  <c r="B161" i="5"/>
  <c r="I161" i="5"/>
  <c r="E161" i="5"/>
  <c r="R162" i="5"/>
  <c r="C308" i="11"/>
  <c r="D308" i="11"/>
  <c r="G308" i="11"/>
  <c r="J308" i="11"/>
  <c r="E308" i="11"/>
  <c r="B308" i="11"/>
  <c r="A308" i="11"/>
  <c r="I308" i="11"/>
  <c r="H308" i="11"/>
  <c r="F308" i="11"/>
  <c r="Q309" i="11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D179" i="6" l="1"/>
  <c r="C179" i="6"/>
  <c r="G179" i="6"/>
  <c r="E179" i="6"/>
  <c r="F179" i="6"/>
  <c r="M179" i="6"/>
  <c r="L179" i="6"/>
  <c r="B179" i="6"/>
  <c r="I179" i="6"/>
  <c r="K179" i="6"/>
  <c r="J179" i="6"/>
  <c r="H179" i="6"/>
  <c r="R180" i="6"/>
  <c r="F162" i="5"/>
  <c r="E162" i="5"/>
  <c r="J162" i="5"/>
  <c r="D162" i="5"/>
  <c r="I162" i="5"/>
  <c r="C162" i="5"/>
  <c r="B162" i="5"/>
  <c r="K162" i="5"/>
  <c r="H162" i="5"/>
  <c r="G162" i="5"/>
  <c r="R163" i="5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D180" i="6" l="1"/>
  <c r="M180" i="6"/>
  <c r="K180" i="6"/>
  <c r="G180" i="6"/>
  <c r="H180" i="6"/>
  <c r="J180" i="6"/>
  <c r="I180" i="6"/>
  <c r="B180" i="6"/>
  <c r="C180" i="6"/>
  <c r="L180" i="6"/>
  <c r="F180" i="6"/>
  <c r="E180" i="6"/>
  <c r="R181" i="6"/>
  <c r="B163" i="5"/>
  <c r="H163" i="5"/>
  <c r="F163" i="5"/>
  <c r="E163" i="5"/>
  <c r="C163" i="5"/>
  <c r="D163" i="5"/>
  <c r="G163" i="5"/>
  <c r="I163" i="5"/>
  <c r="K163" i="5"/>
  <c r="J163" i="5"/>
  <c r="R164" i="5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I181" i="6" l="1"/>
  <c r="D181" i="6"/>
  <c r="C181" i="6"/>
  <c r="J181" i="6"/>
  <c r="M181" i="6" s="1"/>
  <c r="G181" i="6"/>
  <c r="L181" i="6"/>
  <c r="F181" i="6"/>
  <c r="K181" i="6"/>
  <c r="B181" i="6"/>
  <c r="H181" i="6"/>
  <c r="E181" i="6"/>
  <c r="R182" i="6"/>
  <c r="H164" i="5"/>
  <c r="I164" i="5"/>
  <c r="F164" i="5"/>
  <c r="K164" i="5"/>
  <c r="E164" i="5"/>
  <c r="D164" i="5"/>
  <c r="B164" i="5"/>
  <c r="C164" i="5"/>
  <c r="G164" i="5"/>
  <c r="J164" i="5"/>
  <c r="R165" i="5"/>
  <c r="C230" i="7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I182" i="6" l="1"/>
  <c r="G182" i="6"/>
  <c r="F182" i="6"/>
  <c r="L182" i="6"/>
  <c r="C182" i="6"/>
  <c r="D182" i="6"/>
  <c r="K182" i="6"/>
  <c r="M182" i="6"/>
  <c r="B182" i="6"/>
  <c r="H182" i="6"/>
  <c r="J182" i="6"/>
  <c r="E182" i="6"/>
  <c r="R183" i="6"/>
  <c r="G165" i="5"/>
  <c r="E165" i="5"/>
  <c r="D165" i="5"/>
  <c r="C165" i="5"/>
  <c r="K165" i="5"/>
  <c r="B165" i="5"/>
  <c r="J165" i="5"/>
  <c r="I165" i="5"/>
  <c r="H165" i="5"/>
  <c r="F165" i="5"/>
  <c r="R166" i="5"/>
  <c r="B231" i="7"/>
  <c r="L145" i="4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G183" i="6" l="1"/>
  <c r="M183" i="6"/>
  <c r="H183" i="6"/>
  <c r="L183" i="6"/>
  <c r="B183" i="6"/>
  <c r="E183" i="6"/>
  <c r="C183" i="6"/>
  <c r="D183" i="6"/>
  <c r="J183" i="6"/>
  <c r="I183" i="6"/>
  <c r="K183" i="6"/>
  <c r="F183" i="6"/>
  <c r="R184" i="6"/>
  <c r="C166" i="5"/>
  <c r="J166" i="5"/>
  <c r="K166" i="5"/>
  <c r="B166" i="5"/>
  <c r="E166" i="5"/>
  <c r="G166" i="5"/>
  <c r="F166" i="5"/>
  <c r="H166" i="5"/>
  <c r="I166" i="5"/>
  <c r="D166" i="5"/>
  <c r="R167" i="5"/>
  <c r="M146" i="4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E184" i="6" l="1"/>
  <c r="F184" i="6"/>
  <c r="C184" i="6"/>
  <c r="G184" i="6"/>
  <c r="L184" i="6"/>
  <c r="K184" i="6"/>
  <c r="J184" i="6"/>
  <c r="D184" i="6"/>
  <c r="I184" i="6"/>
  <c r="M184" i="6"/>
  <c r="B184" i="6"/>
  <c r="H184" i="6"/>
  <c r="R185" i="6"/>
  <c r="D167" i="5"/>
  <c r="F167" i="5"/>
  <c r="C167" i="5"/>
  <c r="K167" i="5"/>
  <c r="H167" i="5"/>
  <c r="B167" i="5"/>
  <c r="G167" i="5"/>
  <c r="I167" i="5"/>
  <c r="J167" i="5"/>
  <c r="E167" i="5"/>
  <c r="R168" i="5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I185" i="6" l="1"/>
  <c r="F185" i="6"/>
  <c r="B185" i="6"/>
  <c r="G185" i="6"/>
  <c r="H185" i="6"/>
  <c r="E185" i="6"/>
  <c r="L185" i="6"/>
  <c r="K185" i="6"/>
  <c r="D185" i="6"/>
  <c r="J185" i="6"/>
  <c r="M185" i="6"/>
  <c r="C185" i="6"/>
  <c r="R186" i="6"/>
  <c r="J168" i="5"/>
  <c r="F168" i="5"/>
  <c r="E168" i="5"/>
  <c r="G168" i="5"/>
  <c r="C168" i="5"/>
  <c r="D168" i="5"/>
  <c r="K168" i="5"/>
  <c r="B168" i="5"/>
  <c r="I168" i="5"/>
  <c r="H168" i="5"/>
  <c r="R169" i="5"/>
  <c r="L148" i="4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186" i="6" l="1"/>
  <c r="B186" i="6"/>
  <c r="J186" i="6"/>
  <c r="E186" i="6"/>
  <c r="H186" i="6"/>
  <c r="G186" i="6"/>
  <c r="C186" i="6"/>
  <c r="K186" i="6"/>
  <c r="D186" i="6"/>
  <c r="F186" i="6"/>
  <c r="M186" i="6"/>
  <c r="L186" i="6"/>
  <c r="R187" i="6"/>
  <c r="I169" i="5"/>
  <c r="B169" i="5"/>
  <c r="G169" i="5"/>
  <c r="F169" i="5"/>
  <c r="E169" i="5"/>
  <c r="K169" i="5"/>
  <c r="J169" i="5"/>
  <c r="D169" i="5"/>
  <c r="H169" i="5"/>
  <c r="C169" i="5"/>
  <c r="R170" i="5"/>
  <c r="M149" i="4"/>
  <c r="L149" i="4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B187" i="6" l="1"/>
  <c r="M187" i="6"/>
  <c r="H187" i="6"/>
  <c r="J187" i="6"/>
  <c r="F187" i="6"/>
  <c r="E187" i="6"/>
  <c r="L187" i="6"/>
  <c r="D187" i="6"/>
  <c r="G187" i="6"/>
  <c r="K187" i="6"/>
  <c r="C187" i="6"/>
  <c r="I187" i="6"/>
  <c r="R188" i="6"/>
  <c r="E170" i="5"/>
  <c r="D170" i="5"/>
  <c r="K170" i="5"/>
  <c r="H170" i="5"/>
  <c r="J170" i="5"/>
  <c r="C170" i="5"/>
  <c r="G170" i="5"/>
  <c r="I170" i="5"/>
  <c r="F170" i="5"/>
  <c r="B170" i="5"/>
  <c r="R171" i="5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E188" i="6" l="1"/>
  <c r="D188" i="6"/>
  <c r="H188" i="6"/>
  <c r="M188" i="6"/>
  <c r="B188" i="6"/>
  <c r="I188" i="6"/>
  <c r="F188" i="6"/>
  <c r="C188" i="6"/>
  <c r="G188" i="6"/>
  <c r="K188" i="6"/>
  <c r="J188" i="6"/>
  <c r="L188" i="6"/>
  <c r="R189" i="6"/>
  <c r="I171" i="5"/>
  <c r="D171" i="5"/>
  <c r="H171" i="5"/>
  <c r="B171" i="5"/>
  <c r="G171" i="5"/>
  <c r="F171" i="5"/>
  <c r="C171" i="5"/>
  <c r="E171" i="5"/>
  <c r="K171" i="5"/>
  <c r="J171" i="5"/>
  <c r="R172" i="5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E189" i="6" l="1"/>
  <c r="H189" i="6"/>
  <c r="F189" i="6"/>
  <c r="C189" i="6"/>
  <c r="K189" i="6"/>
  <c r="L189" i="6" s="1"/>
  <c r="M189" i="6"/>
  <c r="D189" i="6"/>
  <c r="B189" i="6"/>
  <c r="G189" i="6"/>
  <c r="I189" i="6"/>
  <c r="J189" i="6"/>
  <c r="R190" i="6"/>
  <c r="F172" i="5"/>
  <c r="C172" i="5"/>
  <c r="E172" i="5"/>
  <c r="K172" i="5"/>
  <c r="D172" i="5"/>
  <c r="B172" i="5"/>
  <c r="J172" i="5"/>
  <c r="I172" i="5"/>
  <c r="G172" i="5"/>
  <c r="H172" i="5"/>
  <c r="R173" i="5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C190" i="6" l="1"/>
  <c r="F190" i="6"/>
  <c r="M190" i="6"/>
  <c r="K190" i="6"/>
  <c r="B190" i="6"/>
  <c r="D190" i="6"/>
  <c r="J190" i="6"/>
  <c r="L190" i="6"/>
  <c r="E190" i="6"/>
  <c r="G190" i="6"/>
  <c r="I190" i="6"/>
  <c r="H190" i="6"/>
  <c r="R191" i="6"/>
  <c r="D173" i="5"/>
  <c r="F173" i="5"/>
  <c r="C173" i="5"/>
  <c r="G173" i="5"/>
  <c r="H173" i="5"/>
  <c r="K173" i="5"/>
  <c r="E173" i="5"/>
  <c r="B173" i="5"/>
  <c r="I173" i="5"/>
  <c r="J173" i="5"/>
  <c r="R174" i="5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G191" i="6" l="1"/>
  <c r="K191" i="6"/>
  <c r="C191" i="6"/>
  <c r="I191" i="6"/>
  <c r="D191" i="6"/>
  <c r="J191" i="6"/>
  <c r="E191" i="6"/>
  <c r="L191" i="6"/>
  <c r="M191" i="6"/>
  <c r="H191" i="6"/>
  <c r="B191" i="6"/>
  <c r="F191" i="6"/>
  <c r="R192" i="6"/>
  <c r="H174" i="5"/>
  <c r="J174" i="5"/>
  <c r="F174" i="5"/>
  <c r="E174" i="5"/>
  <c r="C174" i="5"/>
  <c r="G174" i="5"/>
  <c r="K174" i="5"/>
  <c r="D174" i="5"/>
  <c r="B174" i="5"/>
  <c r="I174" i="5"/>
  <c r="R175" i="5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192" i="6" l="1"/>
  <c r="L192" i="6"/>
  <c r="J192" i="6"/>
  <c r="D192" i="6"/>
  <c r="I192" i="6"/>
  <c r="K192" i="6"/>
  <c r="E192" i="6"/>
  <c r="M192" i="6"/>
  <c r="F192" i="6"/>
  <c r="C192" i="6"/>
  <c r="H192" i="6"/>
  <c r="B192" i="6"/>
  <c r="R193" i="6"/>
  <c r="C175" i="5"/>
  <c r="K175" i="5"/>
  <c r="G175" i="5"/>
  <c r="D175" i="5"/>
  <c r="B175" i="5"/>
  <c r="I175" i="5"/>
  <c r="J175" i="5"/>
  <c r="H175" i="5"/>
  <c r="F175" i="5"/>
  <c r="E175" i="5"/>
  <c r="R176" i="5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193" i="6" l="1"/>
  <c r="L193" i="6"/>
  <c r="I193" i="6"/>
  <c r="H193" i="6"/>
  <c r="D193" i="6"/>
  <c r="K193" i="6"/>
  <c r="F193" i="6"/>
  <c r="E193" i="6"/>
  <c r="J193" i="6"/>
  <c r="B193" i="6"/>
  <c r="G193" i="6"/>
  <c r="M193" i="6"/>
  <c r="R194" i="6"/>
  <c r="K176" i="5"/>
  <c r="B176" i="5"/>
  <c r="G176" i="5"/>
  <c r="I176" i="5"/>
  <c r="J176" i="5"/>
  <c r="H176" i="5"/>
  <c r="E176" i="5"/>
  <c r="F176" i="5"/>
  <c r="C176" i="5"/>
  <c r="D176" i="5"/>
  <c r="R177" i="5"/>
  <c r="C242" i="7"/>
  <c r="M156" i="4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K194" i="6" l="1"/>
  <c r="L194" i="6"/>
  <c r="G194" i="6"/>
  <c r="H194" i="6"/>
  <c r="E194" i="6"/>
  <c r="B194" i="6"/>
  <c r="D194" i="6"/>
  <c r="M194" i="6"/>
  <c r="I194" i="6"/>
  <c r="J194" i="6"/>
  <c r="C194" i="6"/>
  <c r="F194" i="6"/>
  <c r="R195" i="6"/>
  <c r="H177" i="5"/>
  <c r="C177" i="5"/>
  <c r="G177" i="5"/>
  <c r="B177" i="5"/>
  <c r="I177" i="5"/>
  <c r="F177" i="5"/>
  <c r="E177" i="5"/>
  <c r="K177" i="5"/>
  <c r="J177" i="5"/>
  <c r="D177" i="5"/>
  <c r="R178" i="5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H195" i="6" l="1"/>
  <c r="F195" i="6"/>
  <c r="C195" i="6"/>
  <c r="D195" i="6"/>
  <c r="K195" i="6"/>
  <c r="B195" i="6"/>
  <c r="G195" i="6"/>
  <c r="L195" i="6"/>
  <c r="I195" i="6"/>
  <c r="J195" i="6"/>
  <c r="M195" i="6"/>
  <c r="E195" i="6"/>
  <c r="R196" i="6"/>
  <c r="C178" i="5"/>
  <c r="D178" i="5"/>
  <c r="J178" i="5"/>
  <c r="H178" i="5"/>
  <c r="F178" i="5"/>
  <c r="K178" i="5"/>
  <c r="B178" i="5"/>
  <c r="G178" i="5"/>
  <c r="I178" i="5"/>
  <c r="E178" i="5"/>
  <c r="R179" i="5"/>
  <c r="A244" i="7"/>
  <c r="M158" i="4"/>
  <c r="L158" i="4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C196" i="6" l="1"/>
  <c r="E196" i="6"/>
  <c r="L196" i="6"/>
  <c r="D196" i="6"/>
  <c r="K196" i="6"/>
  <c r="H196" i="6"/>
  <c r="F196" i="6"/>
  <c r="J196" i="6"/>
  <c r="B196" i="6"/>
  <c r="G196" i="6"/>
  <c r="M196" i="6"/>
  <c r="I196" i="6"/>
  <c r="R197" i="6"/>
  <c r="E179" i="5"/>
  <c r="J179" i="5"/>
  <c r="C179" i="5"/>
  <c r="I179" i="5"/>
  <c r="K179" i="5"/>
  <c r="H179" i="5"/>
  <c r="B179" i="5"/>
  <c r="D179" i="5"/>
  <c r="G179" i="5"/>
  <c r="F179" i="5"/>
  <c r="R180" i="5"/>
  <c r="M159" i="4"/>
  <c r="C245" i="7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M197" i="6" l="1"/>
  <c r="K197" i="6"/>
  <c r="D197" i="6"/>
  <c r="B197" i="6"/>
  <c r="F197" i="6"/>
  <c r="E197" i="6"/>
  <c r="I197" i="6"/>
  <c r="H197" i="6"/>
  <c r="L197" i="6"/>
  <c r="J197" i="6"/>
  <c r="C197" i="6"/>
  <c r="G197" i="6"/>
  <c r="R198" i="6"/>
  <c r="H180" i="5"/>
  <c r="E180" i="5"/>
  <c r="F180" i="5"/>
  <c r="K180" i="5"/>
  <c r="D180" i="5"/>
  <c r="I180" i="5"/>
  <c r="C180" i="5"/>
  <c r="J180" i="5"/>
  <c r="G180" i="5"/>
  <c r="B180" i="5"/>
  <c r="R181" i="5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L198" i="6" l="1"/>
  <c r="I198" i="6"/>
  <c r="J198" i="6"/>
  <c r="K198" i="6"/>
  <c r="F198" i="6"/>
  <c r="H198" i="6"/>
  <c r="G198" i="6"/>
  <c r="E198" i="6"/>
  <c r="C198" i="6"/>
  <c r="D198" i="6"/>
  <c r="B198" i="6"/>
  <c r="M198" i="6"/>
  <c r="R199" i="6"/>
  <c r="D181" i="5"/>
  <c r="E181" i="5"/>
  <c r="K181" i="5"/>
  <c r="B181" i="5"/>
  <c r="I181" i="5"/>
  <c r="J181" i="5"/>
  <c r="G181" i="5"/>
  <c r="F181" i="5"/>
  <c r="C181" i="5"/>
  <c r="H181" i="5"/>
  <c r="R182" i="5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199" i="6" l="1"/>
  <c r="J199" i="6"/>
  <c r="K199" i="6"/>
  <c r="D199" i="6"/>
  <c r="C199" i="6"/>
  <c r="I199" i="6"/>
  <c r="L199" i="6"/>
  <c r="H199" i="6"/>
  <c r="M199" i="6"/>
  <c r="G199" i="6"/>
  <c r="B199" i="6"/>
  <c r="E199" i="6"/>
  <c r="R200" i="6"/>
  <c r="C182" i="5"/>
  <c r="H182" i="5"/>
  <c r="K182" i="5"/>
  <c r="J182" i="5"/>
  <c r="B182" i="5"/>
  <c r="G182" i="5"/>
  <c r="E182" i="5"/>
  <c r="F182" i="5"/>
  <c r="D182" i="5"/>
  <c r="I182" i="5"/>
  <c r="R183" i="5"/>
  <c r="C248" i="7"/>
  <c r="L162" i="4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E200" i="6" l="1"/>
  <c r="K200" i="6"/>
  <c r="F200" i="6"/>
  <c r="L200" i="6"/>
  <c r="D200" i="6"/>
  <c r="H200" i="6"/>
  <c r="J200" i="6"/>
  <c r="B200" i="6"/>
  <c r="I200" i="6"/>
  <c r="G200" i="6"/>
  <c r="M200" i="6"/>
  <c r="C200" i="6"/>
  <c r="R201" i="6"/>
  <c r="I183" i="5"/>
  <c r="D183" i="5"/>
  <c r="G183" i="5"/>
  <c r="E183" i="5"/>
  <c r="C183" i="5"/>
  <c r="J183" i="5"/>
  <c r="K183" i="5"/>
  <c r="F183" i="5"/>
  <c r="B183" i="5"/>
  <c r="H183" i="5"/>
  <c r="R184" i="5"/>
  <c r="A249" i="7"/>
  <c r="L163" i="4"/>
  <c r="M163" i="4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B201" i="6" l="1"/>
  <c r="L201" i="6"/>
  <c r="F201" i="6"/>
  <c r="K201" i="6"/>
  <c r="H201" i="6"/>
  <c r="J201" i="6"/>
  <c r="M201" i="6" s="1"/>
  <c r="I201" i="6"/>
  <c r="D201" i="6"/>
  <c r="C201" i="6"/>
  <c r="E201" i="6"/>
  <c r="G201" i="6"/>
  <c r="R202" i="6"/>
  <c r="C184" i="5"/>
  <c r="D184" i="5"/>
  <c r="H184" i="5"/>
  <c r="K184" i="5"/>
  <c r="G184" i="5"/>
  <c r="I184" i="5"/>
  <c r="F184" i="5"/>
  <c r="J184" i="5"/>
  <c r="E184" i="5"/>
  <c r="B184" i="5"/>
  <c r="R185" i="5"/>
  <c r="C250" i="7"/>
  <c r="M164" i="4"/>
  <c r="L164" i="4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E202" i="6" l="1"/>
  <c r="B202" i="6"/>
  <c r="K202" i="6"/>
  <c r="C202" i="6"/>
  <c r="L202" i="6"/>
  <c r="G202" i="6"/>
  <c r="H202" i="6"/>
  <c r="I202" i="6"/>
  <c r="J202" i="6"/>
  <c r="M202" i="6" s="1"/>
  <c r="D202" i="6"/>
  <c r="F202" i="6"/>
  <c r="R203" i="6"/>
  <c r="D185" i="5"/>
  <c r="E185" i="5"/>
  <c r="K185" i="5"/>
  <c r="B185" i="5"/>
  <c r="G185" i="5"/>
  <c r="I185" i="5"/>
  <c r="F185" i="5"/>
  <c r="H185" i="5"/>
  <c r="J185" i="5"/>
  <c r="C185" i="5"/>
  <c r="R186" i="5"/>
  <c r="B251" i="7"/>
  <c r="M165" i="4"/>
  <c r="C251" i="7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C203" i="6" l="1"/>
  <c r="I203" i="6"/>
  <c r="J203" i="6"/>
  <c r="D203" i="6"/>
  <c r="G203" i="6"/>
  <c r="K203" i="6"/>
  <c r="E203" i="6"/>
  <c r="H203" i="6"/>
  <c r="F203" i="6"/>
  <c r="M203" i="6"/>
  <c r="B203" i="6"/>
  <c r="L203" i="6"/>
  <c r="R204" i="6"/>
  <c r="E186" i="5"/>
  <c r="D186" i="5"/>
  <c r="K186" i="5"/>
  <c r="J186" i="5"/>
  <c r="C186" i="5"/>
  <c r="H186" i="5"/>
  <c r="G186" i="5"/>
  <c r="I186" i="5"/>
  <c r="F186" i="5"/>
  <c r="B186" i="5"/>
  <c r="R187" i="5"/>
  <c r="L166" i="4"/>
  <c r="B252" i="7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M204" i="6" l="1"/>
  <c r="D204" i="6"/>
  <c r="J204" i="6"/>
  <c r="F204" i="6"/>
  <c r="E204" i="6"/>
  <c r="G204" i="6"/>
  <c r="L204" i="6"/>
  <c r="B204" i="6"/>
  <c r="I204" i="6"/>
  <c r="C204" i="6"/>
  <c r="K204" i="6"/>
  <c r="H204" i="6"/>
  <c r="R205" i="6"/>
  <c r="F187" i="5"/>
  <c r="C187" i="5"/>
  <c r="K187" i="5"/>
  <c r="B187" i="5"/>
  <c r="J187" i="5"/>
  <c r="E187" i="5"/>
  <c r="I187" i="5"/>
  <c r="D187" i="5"/>
  <c r="H187" i="5"/>
  <c r="G187" i="5"/>
  <c r="R188" i="5"/>
  <c r="B253" i="7"/>
  <c r="L167" i="4"/>
  <c r="M167" i="4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L205" i="6" l="1"/>
  <c r="E205" i="6"/>
  <c r="B205" i="6"/>
  <c r="G205" i="6"/>
  <c r="I205" i="6"/>
  <c r="F205" i="6"/>
  <c r="K205" i="6"/>
  <c r="M205" i="6"/>
  <c r="C205" i="6"/>
  <c r="D205" i="6"/>
  <c r="J205" i="6"/>
  <c r="H205" i="6"/>
  <c r="R206" i="6"/>
  <c r="E188" i="5"/>
  <c r="G188" i="5"/>
  <c r="H188" i="5"/>
  <c r="C188" i="5"/>
  <c r="I188" i="5"/>
  <c r="K188" i="5"/>
  <c r="F188" i="5"/>
  <c r="D188" i="5"/>
  <c r="B188" i="5"/>
  <c r="J188" i="5"/>
  <c r="R189" i="5"/>
  <c r="B254" i="7"/>
  <c r="M168" i="4"/>
  <c r="L168" i="4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B206" i="6" l="1"/>
  <c r="I206" i="6"/>
  <c r="H206" i="6"/>
  <c r="F206" i="6"/>
  <c r="D206" i="6"/>
  <c r="J206" i="6"/>
  <c r="M206" i="6"/>
  <c r="C206" i="6"/>
  <c r="K206" i="6"/>
  <c r="G206" i="6"/>
  <c r="E206" i="6"/>
  <c r="L206" i="6"/>
  <c r="R207" i="6"/>
  <c r="E189" i="5"/>
  <c r="B189" i="5"/>
  <c r="D189" i="5"/>
  <c r="G189" i="5"/>
  <c r="I189" i="5"/>
  <c r="C189" i="5"/>
  <c r="J189" i="5"/>
  <c r="H189" i="5"/>
  <c r="F189" i="5"/>
  <c r="K189" i="5"/>
  <c r="R190" i="5"/>
  <c r="L169" i="4"/>
  <c r="C255" i="7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K207" i="6" l="1"/>
  <c r="L207" i="6"/>
  <c r="D207" i="6"/>
  <c r="J207" i="6"/>
  <c r="I207" i="6"/>
  <c r="B207" i="6"/>
  <c r="E207" i="6"/>
  <c r="G207" i="6"/>
  <c r="H207" i="6"/>
  <c r="M207" i="6"/>
  <c r="F207" i="6"/>
  <c r="C207" i="6"/>
  <c r="R208" i="6"/>
  <c r="E190" i="5"/>
  <c r="G190" i="5"/>
  <c r="F190" i="5"/>
  <c r="H190" i="5"/>
  <c r="D190" i="5"/>
  <c r="J190" i="5"/>
  <c r="C190" i="5"/>
  <c r="K190" i="5"/>
  <c r="B190" i="5"/>
  <c r="I190" i="5"/>
  <c r="R191" i="5"/>
  <c r="L170" i="4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D208" i="6" l="1"/>
  <c r="F208" i="6"/>
  <c r="C208" i="6"/>
  <c r="I208" i="6"/>
  <c r="E208" i="6"/>
  <c r="G208" i="6"/>
  <c r="B208" i="6"/>
  <c r="L208" i="6"/>
  <c r="J208" i="6"/>
  <c r="M208" i="6" s="1"/>
  <c r="H208" i="6"/>
  <c r="K208" i="6"/>
  <c r="R209" i="6"/>
  <c r="I191" i="5"/>
  <c r="H191" i="5"/>
  <c r="K191" i="5"/>
  <c r="G191" i="5"/>
  <c r="B191" i="5"/>
  <c r="J191" i="5"/>
  <c r="E191" i="5"/>
  <c r="F191" i="5"/>
  <c r="D191" i="5"/>
  <c r="C191" i="5"/>
  <c r="R192" i="5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B209" i="6" l="1"/>
  <c r="K209" i="6"/>
  <c r="H209" i="6"/>
  <c r="D209" i="6"/>
  <c r="J209" i="6"/>
  <c r="M209" i="6" s="1"/>
  <c r="G209" i="6"/>
  <c r="F209" i="6"/>
  <c r="I209" i="6"/>
  <c r="E209" i="6"/>
  <c r="L209" i="6"/>
  <c r="C209" i="6"/>
  <c r="R210" i="6"/>
  <c r="B192" i="5"/>
  <c r="E192" i="5"/>
  <c r="F192" i="5"/>
  <c r="I192" i="5"/>
  <c r="D192" i="5"/>
  <c r="J192" i="5"/>
  <c r="H192" i="5"/>
  <c r="C192" i="5"/>
  <c r="K192" i="5"/>
  <c r="G192" i="5"/>
  <c r="R193" i="5"/>
  <c r="M172" i="4"/>
  <c r="L172" i="4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K210" i="6" l="1"/>
  <c r="B210" i="6"/>
  <c r="I210" i="6"/>
  <c r="C210" i="6"/>
  <c r="F210" i="6"/>
  <c r="J210" i="6"/>
  <c r="M210" i="6" s="1"/>
  <c r="H210" i="6"/>
  <c r="G210" i="6"/>
  <c r="L210" i="6"/>
  <c r="E210" i="6"/>
  <c r="D210" i="6"/>
  <c r="R211" i="6"/>
  <c r="D193" i="5"/>
  <c r="F193" i="5"/>
  <c r="K193" i="5"/>
  <c r="C193" i="5"/>
  <c r="G193" i="5"/>
  <c r="B193" i="5"/>
  <c r="I193" i="5"/>
  <c r="H193" i="5"/>
  <c r="J193" i="5"/>
  <c r="E193" i="5"/>
  <c r="R194" i="5"/>
  <c r="B259" i="7"/>
  <c r="L173" i="4"/>
  <c r="M173" i="4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D211" i="6" l="1"/>
  <c r="B211" i="6"/>
  <c r="G211" i="6"/>
  <c r="E211" i="6"/>
  <c r="J211" i="6"/>
  <c r="K211" i="6"/>
  <c r="C211" i="6"/>
  <c r="H211" i="6"/>
  <c r="F211" i="6"/>
  <c r="I211" i="6"/>
  <c r="M211" i="6"/>
  <c r="L211" i="6"/>
  <c r="R212" i="6"/>
  <c r="K194" i="5"/>
  <c r="F194" i="5"/>
  <c r="I194" i="5"/>
  <c r="J194" i="5"/>
  <c r="E194" i="5"/>
  <c r="C194" i="5"/>
  <c r="D194" i="5"/>
  <c r="G194" i="5"/>
  <c r="B194" i="5"/>
  <c r="H194" i="5"/>
  <c r="R195" i="5"/>
  <c r="L174" i="4"/>
  <c r="M174" i="4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G212" i="6" l="1"/>
  <c r="E212" i="6"/>
  <c r="B212" i="6"/>
  <c r="C212" i="6"/>
  <c r="D212" i="6"/>
  <c r="H212" i="6"/>
  <c r="I212" i="6"/>
  <c r="F212" i="6"/>
  <c r="M212" i="6"/>
  <c r="L212" i="6"/>
  <c r="K212" i="6"/>
  <c r="J212" i="6"/>
  <c r="R213" i="6"/>
  <c r="J195" i="5"/>
  <c r="I195" i="5"/>
  <c r="B195" i="5"/>
  <c r="D195" i="5"/>
  <c r="E195" i="5"/>
  <c r="K195" i="5"/>
  <c r="H195" i="5"/>
  <c r="G195" i="5"/>
  <c r="C195" i="5"/>
  <c r="F195" i="5"/>
  <c r="R196" i="5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I213" i="6" l="1"/>
  <c r="L213" i="6"/>
  <c r="D213" i="6"/>
  <c r="H213" i="6"/>
  <c r="E213" i="6"/>
  <c r="G213" i="6"/>
  <c r="B213" i="6"/>
  <c r="J213" i="6"/>
  <c r="M213" i="6" s="1"/>
  <c r="C213" i="6"/>
  <c r="K213" i="6"/>
  <c r="F213" i="6"/>
  <c r="R214" i="6"/>
  <c r="B196" i="5"/>
  <c r="E196" i="5"/>
  <c r="D196" i="5"/>
  <c r="J196" i="5"/>
  <c r="I196" i="5"/>
  <c r="K196" i="5"/>
  <c r="G196" i="5"/>
  <c r="H196" i="5"/>
  <c r="F196" i="5"/>
  <c r="C196" i="5"/>
  <c r="R197" i="5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J214" i="6" l="1"/>
  <c r="M214" i="6" s="1"/>
  <c r="H214" i="6"/>
  <c r="E214" i="6"/>
  <c r="I214" i="6"/>
  <c r="B214" i="6"/>
  <c r="G214" i="6"/>
  <c r="K214" i="6"/>
  <c r="L214" i="6"/>
  <c r="F214" i="6"/>
  <c r="D214" i="6"/>
  <c r="C214" i="6"/>
  <c r="R215" i="6"/>
  <c r="E197" i="5"/>
  <c r="B197" i="5"/>
  <c r="D197" i="5"/>
  <c r="C197" i="5"/>
  <c r="I197" i="5"/>
  <c r="K197" i="5"/>
  <c r="J197" i="5"/>
  <c r="G197" i="5"/>
  <c r="H197" i="5"/>
  <c r="F197" i="5"/>
  <c r="R198" i="5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F215" i="6" l="1"/>
  <c r="L215" i="6"/>
  <c r="M215" i="6"/>
  <c r="I215" i="6"/>
  <c r="H215" i="6"/>
  <c r="K215" i="6"/>
  <c r="E215" i="6"/>
  <c r="D215" i="6"/>
  <c r="G215" i="6"/>
  <c r="B215" i="6"/>
  <c r="C215" i="6"/>
  <c r="J215" i="6"/>
  <c r="R216" i="6"/>
  <c r="R217" i="6" s="1"/>
  <c r="C198" i="5"/>
  <c r="H198" i="5"/>
  <c r="K198" i="5"/>
  <c r="J198" i="5"/>
  <c r="B198" i="5"/>
  <c r="G198" i="5"/>
  <c r="I198" i="5"/>
  <c r="D198" i="5"/>
  <c r="E198" i="5"/>
  <c r="F198" i="5"/>
  <c r="R199" i="5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L217" i="6" l="1"/>
  <c r="M217" i="6"/>
  <c r="J217" i="6"/>
  <c r="E217" i="6"/>
  <c r="H217" i="6"/>
  <c r="K217" i="6"/>
  <c r="G217" i="6"/>
  <c r="C217" i="6"/>
  <c r="I217" i="6"/>
  <c r="B217" i="6"/>
  <c r="F217" i="6"/>
  <c r="D217" i="6"/>
  <c r="J216" i="6"/>
  <c r="C216" i="6"/>
  <c r="F216" i="6"/>
  <c r="H216" i="6"/>
  <c r="B216" i="6"/>
  <c r="K216" i="6"/>
  <c r="G216" i="6"/>
  <c r="L216" i="6"/>
  <c r="E216" i="6"/>
  <c r="M216" i="6"/>
  <c r="I216" i="6"/>
  <c r="D216" i="6"/>
  <c r="R218" i="6"/>
  <c r="R219" i="6" s="1"/>
  <c r="D219" i="6" s="1"/>
  <c r="F199" i="5"/>
  <c r="C199" i="5"/>
  <c r="G199" i="5"/>
  <c r="K199" i="5"/>
  <c r="B199" i="5"/>
  <c r="D199" i="5"/>
  <c r="J199" i="5"/>
  <c r="I199" i="5"/>
  <c r="E199" i="5"/>
  <c r="H199" i="5"/>
  <c r="R200" i="5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J219" i="6" l="1"/>
  <c r="C219" i="6"/>
  <c r="G219" i="6"/>
  <c r="I219" i="6"/>
  <c r="F219" i="6"/>
  <c r="L219" i="6"/>
  <c r="B219" i="6"/>
  <c r="M219" i="6"/>
  <c r="K219" i="6"/>
  <c r="R220" i="6"/>
  <c r="H220" i="6" s="1"/>
  <c r="E219" i="6"/>
  <c r="I218" i="6"/>
  <c r="M218" i="6"/>
  <c r="F218" i="6"/>
  <c r="C218" i="6"/>
  <c r="H218" i="6"/>
  <c r="L218" i="6"/>
  <c r="J218" i="6"/>
  <c r="E218" i="6"/>
  <c r="K218" i="6"/>
  <c r="G218" i="6"/>
  <c r="B218" i="6"/>
  <c r="D218" i="6"/>
  <c r="H219" i="6"/>
  <c r="H200" i="5"/>
  <c r="K200" i="5"/>
  <c r="F200" i="5"/>
  <c r="D200" i="5"/>
  <c r="G200" i="5"/>
  <c r="B200" i="5"/>
  <c r="I200" i="5"/>
  <c r="J200" i="5"/>
  <c r="C200" i="5"/>
  <c r="E200" i="5"/>
  <c r="R201" i="5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R221" i="6" l="1"/>
  <c r="G221" i="6" s="1"/>
  <c r="B220" i="6"/>
  <c r="M220" i="6"/>
  <c r="G220" i="6"/>
  <c r="C220" i="6"/>
  <c r="F220" i="6"/>
  <c r="E220" i="6"/>
  <c r="L220" i="6"/>
  <c r="K220" i="6"/>
  <c r="J220" i="6"/>
  <c r="D220" i="6"/>
  <c r="I220" i="6"/>
  <c r="D201" i="5"/>
  <c r="F201" i="5"/>
  <c r="K201" i="5"/>
  <c r="C201" i="5"/>
  <c r="B201" i="5"/>
  <c r="E201" i="5"/>
  <c r="G201" i="5"/>
  <c r="J201" i="5"/>
  <c r="I201" i="5"/>
  <c r="H201" i="5"/>
  <c r="R202" i="5"/>
  <c r="C221" i="6"/>
  <c r="I221" i="6"/>
  <c r="R222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21" i="6" l="1"/>
  <c r="M221" i="6"/>
  <c r="J221" i="6"/>
  <c r="E221" i="6"/>
  <c r="B221" i="6"/>
  <c r="L221" i="6"/>
  <c r="K221" i="6"/>
  <c r="H221" i="6"/>
  <c r="F221" i="6"/>
  <c r="J202" i="5"/>
  <c r="E202" i="5"/>
  <c r="G202" i="5"/>
  <c r="C202" i="5"/>
  <c r="D202" i="5"/>
  <c r="I202" i="5"/>
  <c r="F202" i="5"/>
  <c r="B202" i="5"/>
  <c r="H202" i="5"/>
  <c r="K202" i="5"/>
  <c r="R203" i="5"/>
  <c r="C222" i="6"/>
  <c r="F222" i="6"/>
  <c r="B222" i="6"/>
  <c r="D222" i="6"/>
  <c r="G222" i="6"/>
  <c r="J222" i="6"/>
  <c r="L222" i="6"/>
  <c r="E222" i="6"/>
  <c r="K222" i="6"/>
  <c r="M222" i="6"/>
  <c r="I222" i="6"/>
  <c r="H222" i="6"/>
  <c r="R223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G203" i="5" l="1"/>
  <c r="K203" i="5"/>
  <c r="F203" i="5"/>
  <c r="J203" i="5"/>
  <c r="I203" i="5"/>
  <c r="E203" i="5"/>
  <c r="D203" i="5"/>
  <c r="H203" i="5"/>
  <c r="C203" i="5"/>
  <c r="B203" i="5"/>
  <c r="R204" i="5"/>
  <c r="D223" i="6"/>
  <c r="G223" i="6"/>
  <c r="J223" i="6"/>
  <c r="M223" i="6" s="1"/>
  <c r="F223" i="6"/>
  <c r="B223" i="6"/>
  <c r="C223" i="6"/>
  <c r="E223" i="6"/>
  <c r="H223" i="6"/>
  <c r="L223" i="6"/>
  <c r="I223" i="6"/>
  <c r="K223" i="6"/>
  <c r="R224" i="6"/>
  <c r="M183" i="4"/>
  <c r="C269" i="7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B204" i="5" l="1"/>
  <c r="C204" i="5"/>
  <c r="J204" i="5"/>
  <c r="K204" i="5"/>
  <c r="F204" i="5"/>
  <c r="I204" i="5"/>
  <c r="G204" i="5"/>
  <c r="D204" i="5"/>
  <c r="H204" i="5"/>
  <c r="E204" i="5"/>
  <c r="R205" i="5"/>
  <c r="B224" i="6"/>
  <c r="D224" i="6"/>
  <c r="E224" i="6"/>
  <c r="C224" i="6"/>
  <c r="J224" i="6"/>
  <c r="K224" i="6"/>
  <c r="L224" i="6"/>
  <c r="H224" i="6"/>
  <c r="M224" i="6"/>
  <c r="I224" i="6"/>
  <c r="F224" i="6"/>
  <c r="G224" i="6"/>
  <c r="R225" i="6"/>
  <c r="L184" i="4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J205" i="5" l="1"/>
  <c r="B205" i="5"/>
  <c r="H205" i="5"/>
  <c r="F205" i="5"/>
  <c r="E205" i="5"/>
  <c r="G205" i="5"/>
  <c r="D205" i="5"/>
  <c r="I205" i="5"/>
  <c r="K205" i="5"/>
  <c r="C205" i="5"/>
  <c r="R206" i="5"/>
  <c r="B225" i="6"/>
  <c r="L225" i="6"/>
  <c r="D225" i="6"/>
  <c r="E225" i="6"/>
  <c r="J225" i="6"/>
  <c r="K225" i="6"/>
  <c r="H225" i="6"/>
  <c r="C225" i="6"/>
  <c r="F225" i="6"/>
  <c r="I225" i="6"/>
  <c r="G225" i="6"/>
  <c r="M225" i="6"/>
  <c r="R226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E206" i="5" l="1"/>
  <c r="G206" i="5"/>
  <c r="I206" i="5"/>
  <c r="D206" i="5"/>
  <c r="C206" i="5"/>
  <c r="H206" i="5"/>
  <c r="K206" i="5"/>
  <c r="F206" i="5"/>
  <c r="J206" i="5"/>
  <c r="B206" i="5"/>
  <c r="R207" i="5"/>
  <c r="C226" i="6"/>
  <c r="J226" i="6"/>
  <c r="I226" i="6"/>
  <c r="G226" i="6"/>
  <c r="K226" i="6"/>
  <c r="D226" i="6"/>
  <c r="B226" i="6"/>
  <c r="L226" i="6"/>
  <c r="E226" i="6"/>
  <c r="F226" i="6"/>
  <c r="H226" i="6"/>
  <c r="M226" i="6"/>
  <c r="R227" i="6"/>
  <c r="L186" i="4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F207" i="5" l="1"/>
  <c r="B207" i="5"/>
  <c r="D207" i="5"/>
  <c r="E207" i="5"/>
  <c r="I207" i="5"/>
  <c r="C207" i="5"/>
  <c r="H207" i="5"/>
  <c r="K207" i="5"/>
  <c r="J207" i="5"/>
  <c r="G207" i="5"/>
  <c r="R208" i="5"/>
  <c r="K227" i="6"/>
  <c r="F227" i="6"/>
  <c r="C227" i="6"/>
  <c r="I227" i="6"/>
  <c r="B227" i="6"/>
  <c r="D227" i="6"/>
  <c r="G227" i="6"/>
  <c r="M227" i="6"/>
  <c r="J227" i="6"/>
  <c r="L227" i="6"/>
  <c r="H227" i="6"/>
  <c r="E227" i="6"/>
  <c r="R228" i="6"/>
  <c r="B273" i="7"/>
  <c r="L187" i="4"/>
  <c r="C273" i="7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B208" i="5" l="1"/>
  <c r="F208" i="5"/>
  <c r="I208" i="5"/>
  <c r="K208" i="5"/>
  <c r="G208" i="5"/>
  <c r="H208" i="5"/>
  <c r="J208" i="5"/>
  <c r="E208" i="5"/>
  <c r="C208" i="5"/>
  <c r="D208" i="5"/>
  <c r="R209" i="5"/>
  <c r="J228" i="6"/>
  <c r="K228" i="6"/>
  <c r="L228" i="6" s="1"/>
  <c r="G228" i="6"/>
  <c r="E228" i="6"/>
  <c r="H228" i="6"/>
  <c r="D228" i="6"/>
  <c r="C228" i="6"/>
  <c r="B228" i="6"/>
  <c r="I228" i="6"/>
  <c r="M228" i="6"/>
  <c r="F228" i="6"/>
  <c r="R229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G209" i="5" l="1"/>
  <c r="K209" i="5"/>
  <c r="F209" i="5"/>
  <c r="C209" i="5"/>
  <c r="E209" i="5"/>
  <c r="B209" i="5"/>
  <c r="H209" i="5"/>
  <c r="J209" i="5"/>
  <c r="I209" i="5"/>
  <c r="D209" i="5"/>
  <c r="R210" i="5"/>
  <c r="J229" i="6"/>
  <c r="M229" i="6" s="1"/>
  <c r="K229" i="6"/>
  <c r="C229" i="6"/>
  <c r="D229" i="6"/>
  <c r="H229" i="6"/>
  <c r="B229" i="6"/>
  <c r="F229" i="6"/>
  <c r="E229" i="6"/>
  <c r="I229" i="6"/>
  <c r="L229" i="6"/>
  <c r="G229" i="6"/>
  <c r="R230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K210" i="5" l="1"/>
  <c r="D210" i="5"/>
  <c r="I210" i="5"/>
  <c r="J210" i="5"/>
  <c r="C210" i="5"/>
  <c r="E210" i="5"/>
  <c r="H210" i="5"/>
  <c r="B210" i="5"/>
  <c r="G210" i="5"/>
  <c r="F210" i="5"/>
  <c r="R211" i="5"/>
  <c r="K230" i="6"/>
  <c r="G230" i="6"/>
  <c r="H230" i="6"/>
  <c r="J230" i="6"/>
  <c r="L230" i="6"/>
  <c r="F230" i="6"/>
  <c r="D230" i="6"/>
  <c r="B230" i="6"/>
  <c r="I230" i="6"/>
  <c r="M230" i="6"/>
  <c r="C230" i="6"/>
  <c r="E230" i="6"/>
  <c r="R231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C211" i="5" l="1"/>
  <c r="K211" i="5"/>
  <c r="J211" i="5"/>
  <c r="D211" i="5"/>
  <c r="I211" i="5"/>
  <c r="F211" i="5"/>
  <c r="H211" i="5"/>
  <c r="E211" i="5"/>
  <c r="B211" i="5"/>
  <c r="G211" i="5"/>
  <c r="R212" i="5"/>
  <c r="H231" i="6"/>
  <c r="B231" i="6"/>
  <c r="I231" i="6"/>
  <c r="C231" i="6"/>
  <c r="F231" i="6"/>
  <c r="E231" i="6"/>
  <c r="J231" i="6"/>
  <c r="M231" i="6" s="1"/>
  <c r="L231" i="6"/>
  <c r="K231" i="6"/>
  <c r="D231" i="6"/>
  <c r="G231" i="6"/>
  <c r="R232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C212" i="5" l="1"/>
  <c r="H212" i="5"/>
  <c r="F212" i="5"/>
  <c r="K212" i="5"/>
  <c r="E212" i="5"/>
  <c r="I212" i="5"/>
  <c r="B212" i="5"/>
  <c r="D212" i="5"/>
  <c r="J212" i="5"/>
  <c r="G212" i="5"/>
  <c r="R213" i="5"/>
  <c r="K232" i="6"/>
  <c r="G232" i="6"/>
  <c r="C232" i="6"/>
  <c r="D232" i="6"/>
  <c r="B232" i="6"/>
  <c r="I232" i="6"/>
  <c r="H232" i="6"/>
  <c r="F232" i="6"/>
  <c r="J232" i="6"/>
  <c r="M232" i="6" s="1"/>
  <c r="L232" i="6"/>
  <c r="E232" i="6"/>
  <c r="R233" i="6"/>
  <c r="M192" i="4"/>
  <c r="L192" i="4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H213" i="5" l="1"/>
  <c r="J213" i="5"/>
  <c r="G213" i="5"/>
  <c r="F213" i="5"/>
  <c r="K213" i="5"/>
  <c r="C213" i="5"/>
  <c r="E213" i="5"/>
  <c r="I213" i="5"/>
  <c r="D213" i="5"/>
  <c r="B213" i="5"/>
  <c r="R214" i="5"/>
  <c r="G233" i="6"/>
  <c r="I233" i="6"/>
  <c r="E233" i="6"/>
  <c r="C233" i="6"/>
  <c r="H233" i="6"/>
  <c r="D233" i="6"/>
  <c r="F233" i="6"/>
  <c r="L233" i="6"/>
  <c r="J233" i="6"/>
  <c r="M233" i="6" s="1"/>
  <c r="B233" i="6"/>
  <c r="K233" i="6"/>
  <c r="R234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B214" i="5" l="1"/>
  <c r="K214" i="5"/>
  <c r="J214" i="5"/>
  <c r="H214" i="5"/>
  <c r="G214" i="5"/>
  <c r="I214" i="5"/>
  <c r="D214" i="5"/>
  <c r="E214" i="5"/>
  <c r="C214" i="5"/>
  <c r="F214" i="5"/>
  <c r="R215" i="5"/>
  <c r="C234" i="6"/>
  <c r="K234" i="6"/>
  <c r="I234" i="6"/>
  <c r="J234" i="6"/>
  <c r="M234" i="6" s="1"/>
  <c r="E234" i="6"/>
  <c r="G234" i="6"/>
  <c r="B234" i="6"/>
  <c r="F234" i="6"/>
  <c r="H234" i="6"/>
  <c r="D234" i="6"/>
  <c r="L234" i="6"/>
  <c r="R235" i="6"/>
  <c r="C280" i="7"/>
  <c r="B280" i="7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C215" i="5" l="1"/>
  <c r="K215" i="5"/>
  <c r="H215" i="5"/>
  <c r="I215" i="5"/>
  <c r="B215" i="5"/>
  <c r="E215" i="5"/>
  <c r="G215" i="5"/>
  <c r="F215" i="5"/>
  <c r="J215" i="5"/>
  <c r="D215" i="5"/>
  <c r="R216" i="5"/>
  <c r="D235" i="6"/>
  <c r="G235" i="6"/>
  <c r="B235" i="6"/>
  <c r="F235" i="6"/>
  <c r="E235" i="6"/>
  <c r="J235" i="6"/>
  <c r="M235" i="6" s="1"/>
  <c r="I235" i="6"/>
  <c r="K235" i="6"/>
  <c r="C235" i="6"/>
  <c r="H235" i="6"/>
  <c r="L235" i="6"/>
  <c r="R236" i="6"/>
  <c r="A195" i="4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B216" i="5" l="1"/>
  <c r="I216" i="5"/>
  <c r="G216" i="5"/>
  <c r="F216" i="5"/>
  <c r="H216" i="5"/>
  <c r="D216" i="5"/>
  <c r="C216" i="5"/>
  <c r="K216" i="5"/>
  <c r="J216" i="5"/>
  <c r="E216" i="5"/>
  <c r="R217" i="5"/>
  <c r="D236" i="6"/>
  <c r="J236" i="6"/>
  <c r="H236" i="6"/>
  <c r="K236" i="6"/>
  <c r="E236" i="6"/>
  <c r="B236" i="6"/>
  <c r="M236" i="6"/>
  <c r="C236" i="6"/>
  <c r="L236" i="6"/>
  <c r="G236" i="6"/>
  <c r="F236" i="6"/>
  <c r="I236" i="6"/>
  <c r="R237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K217" i="5" l="1"/>
  <c r="E217" i="5"/>
  <c r="F217" i="5"/>
  <c r="B217" i="5"/>
  <c r="J217" i="5"/>
  <c r="I217" i="5"/>
  <c r="C217" i="5"/>
  <c r="H217" i="5"/>
  <c r="G217" i="5"/>
  <c r="D217" i="5"/>
  <c r="R218" i="5"/>
  <c r="D237" i="6"/>
  <c r="B237" i="6"/>
  <c r="G237" i="6"/>
  <c r="F237" i="6"/>
  <c r="H237" i="6"/>
  <c r="I237" i="6"/>
  <c r="C237" i="6"/>
  <c r="J237" i="6"/>
  <c r="K237" i="6"/>
  <c r="L237" i="6" s="1"/>
  <c r="E237" i="6"/>
  <c r="M237" i="6"/>
  <c r="R238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K218" i="5" l="1"/>
  <c r="I218" i="5"/>
  <c r="C218" i="5"/>
  <c r="D218" i="5"/>
  <c r="B218" i="5"/>
  <c r="H218" i="5"/>
  <c r="G218" i="5"/>
  <c r="F218" i="5"/>
  <c r="J218" i="5"/>
  <c r="E218" i="5"/>
  <c r="R219" i="5"/>
  <c r="D238" i="6"/>
  <c r="C238" i="6"/>
  <c r="B238" i="6"/>
  <c r="I238" i="6"/>
  <c r="H238" i="6"/>
  <c r="E238" i="6"/>
  <c r="L238" i="6"/>
  <c r="K238" i="6"/>
  <c r="G238" i="6"/>
  <c r="F238" i="6"/>
  <c r="J238" i="6"/>
  <c r="M238" i="6"/>
  <c r="R239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I219" i="5" l="1"/>
  <c r="B219" i="5"/>
  <c r="H219" i="5"/>
  <c r="E219" i="5"/>
  <c r="J219" i="5"/>
  <c r="D219" i="5"/>
  <c r="G219" i="5"/>
  <c r="C219" i="5"/>
  <c r="F219" i="5"/>
  <c r="K219" i="5"/>
  <c r="R220" i="5"/>
  <c r="C239" i="6"/>
  <c r="I239" i="6"/>
  <c r="J239" i="6"/>
  <c r="M239" i="6" s="1"/>
  <c r="E239" i="6"/>
  <c r="F239" i="6"/>
  <c r="H239" i="6"/>
  <c r="L239" i="6"/>
  <c r="K239" i="6"/>
  <c r="G239" i="6"/>
  <c r="B239" i="6"/>
  <c r="D239" i="6"/>
  <c r="R240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F220" i="5" l="1"/>
  <c r="E220" i="5"/>
  <c r="D220" i="5"/>
  <c r="C220" i="5"/>
  <c r="K220" i="5"/>
  <c r="B220" i="5"/>
  <c r="G220" i="5"/>
  <c r="J220" i="5"/>
  <c r="I220" i="5"/>
  <c r="H220" i="5"/>
  <c r="R221" i="5"/>
  <c r="J240" i="6"/>
  <c r="F240" i="6"/>
  <c r="K240" i="6"/>
  <c r="D240" i="6"/>
  <c r="E240" i="6"/>
  <c r="L240" i="6"/>
  <c r="G240" i="6"/>
  <c r="C240" i="6"/>
  <c r="I240" i="6"/>
  <c r="B240" i="6"/>
  <c r="M240" i="6"/>
  <c r="H240" i="6"/>
  <c r="R241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21" i="5" l="1"/>
  <c r="G221" i="5"/>
  <c r="F221" i="5"/>
  <c r="I221" i="5"/>
  <c r="D221" i="5"/>
  <c r="E221" i="5"/>
  <c r="J221" i="5"/>
  <c r="K221" i="5"/>
  <c r="H221" i="5"/>
  <c r="C221" i="5"/>
  <c r="R222" i="5"/>
  <c r="B241" i="6"/>
  <c r="C241" i="6"/>
  <c r="D241" i="6"/>
  <c r="G241" i="6"/>
  <c r="H241" i="6"/>
  <c r="F241" i="6"/>
  <c r="M241" i="6"/>
  <c r="L241" i="6"/>
  <c r="J241" i="6"/>
  <c r="E241" i="6"/>
  <c r="K241" i="6"/>
  <c r="I241" i="6"/>
  <c r="R242" i="6"/>
  <c r="A287" i="7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H222" i="5" l="1"/>
  <c r="J222" i="5"/>
  <c r="K222" i="5"/>
  <c r="I222" i="5"/>
  <c r="G222" i="5"/>
  <c r="B222" i="5"/>
  <c r="E222" i="5"/>
  <c r="F222" i="5"/>
  <c r="D222" i="5"/>
  <c r="C222" i="5"/>
  <c r="R223" i="5"/>
  <c r="C242" i="6"/>
  <c r="J242" i="6"/>
  <c r="M242" i="6" s="1"/>
  <c r="K242" i="6"/>
  <c r="F242" i="6"/>
  <c r="I242" i="6"/>
  <c r="B242" i="6"/>
  <c r="L242" i="6"/>
  <c r="E242" i="6"/>
  <c r="G242" i="6"/>
  <c r="H242" i="6"/>
  <c r="D242" i="6"/>
  <c r="R243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F223" i="5" l="1"/>
  <c r="D223" i="5"/>
  <c r="E223" i="5"/>
  <c r="C223" i="5"/>
  <c r="J223" i="5"/>
  <c r="H223" i="5"/>
  <c r="B223" i="5"/>
  <c r="I223" i="5"/>
  <c r="K223" i="5"/>
  <c r="G223" i="5"/>
  <c r="R224" i="5"/>
  <c r="E243" i="6"/>
  <c r="I243" i="6"/>
  <c r="C243" i="6"/>
  <c r="J243" i="6"/>
  <c r="G243" i="6"/>
  <c r="M243" i="6"/>
  <c r="L243" i="6"/>
  <c r="D243" i="6"/>
  <c r="F243" i="6"/>
  <c r="B243" i="6"/>
  <c r="K243" i="6"/>
  <c r="H243" i="6"/>
  <c r="R244" i="6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D224" i="5" l="1"/>
  <c r="G224" i="5"/>
  <c r="C224" i="5"/>
  <c r="K224" i="5"/>
  <c r="B224" i="5"/>
  <c r="E224" i="5"/>
  <c r="F224" i="5"/>
  <c r="I224" i="5"/>
  <c r="J224" i="5"/>
  <c r="H224" i="5"/>
  <c r="R225" i="5"/>
  <c r="H244" i="6"/>
  <c r="L244" i="6"/>
  <c r="F244" i="6"/>
  <c r="D244" i="6"/>
  <c r="G244" i="6"/>
  <c r="B244" i="6"/>
  <c r="I244" i="6"/>
  <c r="J244" i="6"/>
  <c r="M244" i="6" s="1"/>
  <c r="E244" i="6"/>
  <c r="K244" i="6"/>
  <c r="C244" i="6"/>
  <c r="R245" i="6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J225" i="5" l="1"/>
  <c r="D225" i="5"/>
  <c r="K225" i="5"/>
  <c r="C225" i="5"/>
  <c r="B225" i="5"/>
  <c r="G225" i="5"/>
  <c r="F225" i="5"/>
  <c r="I225" i="5"/>
  <c r="E225" i="5"/>
  <c r="H225" i="5"/>
  <c r="R226" i="5"/>
  <c r="E245" i="6"/>
  <c r="B245" i="6"/>
  <c r="J245" i="6"/>
  <c r="K245" i="6"/>
  <c r="L245" i="6"/>
  <c r="M245" i="6"/>
  <c r="F245" i="6"/>
  <c r="C245" i="6"/>
  <c r="G245" i="6"/>
  <c r="D245" i="6"/>
  <c r="I245" i="6"/>
  <c r="H245" i="6"/>
  <c r="R246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D226" i="5" l="1"/>
  <c r="I226" i="5"/>
  <c r="J226" i="5"/>
  <c r="B226" i="5"/>
  <c r="H226" i="5"/>
  <c r="C226" i="5"/>
  <c r="E226" i="5"/>
  <c r="G226" i="5"/>
  <c r="F226" i="5"/>
  <c r="K226" i="5"/>
  <c r="R227" i="5"/>
  <c r="K246" i="6"/>
  <c r="B246" i="6"/>
  <c r="J246" i="6"/>
  <c r="F246" i="6"/>
  <c r="I246" i="6"/>
  <c r="L246" i="6"/>
  <c r="D246" i="6"/>
  <c r="E246" i="6"/>
  <c r="H246" i="6"/>
  <c r="G246" i="6"/>
  <c r="M246" i="6"/>
  <c r="C246" i="6"/>
  <c r="R247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D227" i="5" l="1"/>
  <c r="E227" i="5"/>
  <c r="I227" i="5"/>
  <c r="C227" i="5"/>
  <c r="F227" i="5"/>
  <c r="J227" i="5"/>
  <c r="B227" i="5"/>
  <c r="K227" i="5"/>
  <c r="H227" i="5"/>
  <c r="G227" i="5"/>
  <c r="R228" i="5"/>
  <c r="J247" i="6"/>
  <c r="E247" i="6"/>
  <c r="L247" i="6"/>
  <c r="M247" i="6"/>
  <c r="F247" i="6"/>
  <c r="B247" i="6"/>
  <c r="G247" i="6"/>
  <c r="H247" i="6"/>
  <c r="D247" i="6"/>
  <c r="I247" i="6"/>
  <c r="K247" i="6"/>
  <c r="C247" i="6"/>
  <c r="R248" i="6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I228" i="5" l="1"/>
  <c r="G228" i="5"/>
  <c r="K228" i="5"/>
  <c r="H228" i="5"/>
  <c r="D228" i="5"/>
  <c r="E228" i="5"/>
  <c r="C228" i="5"/>
  <c r="F228" i="5"/>
  <c r="B228" i="5"/>
  <c r="J228" i="5"/>
  <c r="R229" i="5"/>
  <c r="D248" i="6"/>
  <c r="G248" i="6"/>
  <c r="M248" i="6"/>
  <c r="I248" i="6"/>
  <c r="H248" i="6"/>
  <c r="C248" i="6"/>
  <c r="B248" i="6"/>
  <c r="E248" i="6"/>
  <c r="J248" i="6"/>
  <c r="K248" i="6"/>
  <c r="L248" i="6"/>
  <c r="F248" i="6"/>
  <c r="R249" i="6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H229" i="5" l="1"/>
  <c r="E229" i="5"/>
  <c r="F229" i="5"/>
  <c r="K229" i="5"/>
  <c r="G229" i="5"/>
  <c r="C229" i="5"/>
  <c r="D229" i="5"/>
  <c r="B229" i="5"/>
  <c r="I229" i="5"/>
  <c r="J229" i="5"/>
  <c r="R230" i="5"/>
  <c r="G249" i="6"/>
  <c r="K249" i="6"/>
  <c r="D249" i="6"/>
  <c r="L249" i="6"/>
  <c r="J249" i="6"/>
  <c r="E249" i="6"/>
  <c r="B249" i="6"/>
  <c r="H249" i="6"/>
  <c r="C249" i="6"/>
  <c r="F249" i="6"/>
  <c r="I249" i="6"/>
  <c r="M249" i="6"/>
  <c r="R250" i="6"/>
  <c r="C295" i="7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D230" i="5" l="1"/>
  <c r="I230" i="5"/>
  <c r="K230" i="5"/>
  <c r="C230" i="5"/>
  <c r="H230" i="5"/>
  <c r="J230" i="5"/>
  <c r="G230" i="5"/>
  <c r="F230" i="5"/>
  <c r="E230" i="5"/>
  <c r="B230" i="5"/>
  <c r="R231" i="5"/>
  <c r="J250" i="6"/>
  <c r="H250" i="6"/>
  <c r="F250" i="6"/>
  <c r="K250" i="6"/>
  <c r="M250" i="6"/>
  <c r="L250" i="6"/>
  <c r="E250" i="6"/>
  <c r="B250" i="6"/>
  <c r="D250" i="6"/>
  <c r="I250" i="6"/>
  <c r="G250" i="6"/>
  <c r="C250" i="6"/>
  <c r="R251" i="6"/>
  <c r="C296" i="7"/>
  <c r="B296" i="7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I231" i="5" l="1"/>
  <c r="H231" i="5"/>
  <c r="D231" i="5"/>
  <c r="J231" i="5"/>
  <c r="K231" i="5"/>
  <c r="G231" i="5"/>
  <c r="E231" i="5"/>
  <c r="B231" i="5"/>
  <c r="C231" i="5"/>
  <c r="F231" i="5"/>
  <c r="R232" i="5"/>
  <c r="F251" i="6"/>
  <c r="B251" i="6"/>
  <c r="L251" i="6"/>
  <c r="G251" i="6"/>
  <c r="I251" i="6"/>
  <c r="H251" i="6"/>
  <c r="J251" i="6"/>
  <c r="C251" i="6"/>
  <c r="M251" i="6"/>
  <c r="K251" i="6"/>
  <c r="D251" i="6"/>
  <c r="E251" i="6"/>
  <c r="R252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32" i="5" l="1"/>
  <c r="C232" i="5"/>
  <c r="D232" i="5"/>
  <c r="K232" i="5"/>
  <c r="I232" i="5"/>
  <c r="H232" i="5"/>
  <c r="F232" i="5"/>
  <c r="B232" i="5"/>
  <c r="J232" i="5"/>
  <c r="G232" i="5"/>
  <c r="R233" i="5"/>
  <c r="L252" i="6"/>
  <c r="C252" i="6"/>
  <c r="I252" i="6"/>
  <c r="H252" i="6"/>
  <c r="M252" i="6"/>
  <c r="E252" i="6"/>
  <c r="D252" i="6"/>
  <c r="F252" i="6"/>
  <c r="K252" i="6"/>
  <c r="G252" i="6"/>
  <c r="B252" i="6"/>
  <c r="J252" i="6"/>
  <c r="R253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K233" i="5" l="1"/>
  <c r="I233" i="5"/>
  <c r="C233" i="5"/>
  <c r="H233" i="5"/>
  <c r="B233" i="5"/>
  <c r="G233" i="5"/>
  <c r="E233" i="5"/>
  <c r="F233" i="5"/>
  <c r="D233" i="5"/>
  <c r="J233" i="5"/>
  <c r="R234" i="5"/>
  <c r="C253" i="6"/>
  <c r="J253" i="6"/>
  <c r="K253" i="6"/>
  <c r="E253" i="6"/>
  <c r="H253" i="6"/>
  <c r="B253" i="6"/>
  <c r="D253" i="6"/>
  <c r="G253" i="6"/>
  <c r="I253" i="6"/>
  <c r="F253" i="6"/>
  <c r="L253" i="6"/>
  <c r="M253" i="6"/>
  <c r="R254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D234" i="5" l="1"/>
  <c r="G234" i="5"/>
  <c r="K234" i="5"/>
  <c r="E234" i="5"/>
  <c r="J234" i="5"/>
  <c r="C234" i="5"/>
  <c r="B234" i="5"/>
  <c r="H234" i="5"/>
  <c r="I234" i="5"/>
  <c r="F234" i="5"/>
  <c r="R235" i="5"/>
  <c r="G254" i="6"/>
  <c r="L254" i="6"/>
  <c r="C254" i="6"/>
  <c r="D254" i="6"/>
  <c r="B254" i="6"/>
  <c r="I254" i="6"/>
  <c r="J254" i="6"/>
  <c r="K254" i="6"/>
  <c r="F254" i="6"/>
  <c r="E254" i="6"/>
  <c r="H254" i="6"/>
  <c r="M254" i="6"/>
  <c r="R255" i="6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J235" i="5" l="1"/>
  <c r="E235" i="5"/>
  <c r="I235" i="5"/>
  <c r="K235" i="5"/>
  <c r="H235" i="5"/>
  <c r="B235" i="5"/>
  <c r="C235" i="5"/>
  <c r="F235" i="5"/>
  <c r="G235" i="5"/>
  <c r="D235" i="5"/>
  <c r="R236" i="5"/>
  <c r="D255" i="6"/>
  <c r="J255" i="6"/>
  <c r="M255" i="6" s="1"/>
  <c r="B255" i="6"/>
  <c r="L255" i="6"/>
  <c r="G255" i="6"/>
  <c r="F255" i="6"/>
  <c r="I255" i="6"/>
  <c r="K255" i="6"/>
  <c r="E255" i="6"/>
  <c r="C255" i="6"/>
  <c r="H255" i="6"/>
  <c r="R256" i="6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E236" i="5" l="1"/>
  <c r="G236" i="5"/>
  <c r="H236" i="5"/>
  <c r="D236" i="5"/>
  <c r="F236" i="5"/>
  <c r="C236" i="5"/>
  <c r="K236" i="5"/>
  <c r="B236" i="5"/>
  <c r="I236" i="5"/>
  <c r="J236" i="5"/>
  <c r="R237" i="5"/>
  <c r="M256" i="6"/>
  <c r="F256" i="6"/>
  <c r="J256" i="6"/>
  <c r="L256" i="6"/>
  <c r="K256" i="6"/>
  <c r="D256" i="6"/>
  <c r="G256" i="6"/>
  <c r="B256" i="6"/>
  <c r="E256" i="6"/>
  <c r="H256" i="6"/>
  <c r="C256" i="6"/>
  <c r="I256" i="6"/>
  <c r="R257" i="6"/>
  <c r="C302" i="7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I237" i="5" l="1"/>
  <c r="G237" i="5"/>
  <c r="D237" i="5"/>
  <c r="E237" i="5"/>
  <c r="B237" i="5"/>
  <c r="C237" i="5"/>
  <c r="F237" i="5"/>
  <c r="K237" i="5"/>
  <c r="H237" i="5"/>
  <c r="J237" i="5"/>
  <c r="R238" i="5"/>
  <c r="G257" i="6"/>
  <c r="L257" i="6"/>
  <c r="H257" i="6"/>
  <c r="E257" i="6"/>
  <c r="B257" i="6"/>
  <c r="I257" i="6"/>
  <c r="F257" i="6"/>
  <c r="C257" i="6"/>
  <c r="K257" i="6"/>
  <c r="D257" i="6"/>
  <c r="M257" i="6"/>
  <c r="J257" i="6"/>
  <c r="R258" i="6"/>
  <c r="B303" i="7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38" i="5" l="1"/>
  <c r="E238" i="5"/>
  <c r="K238" i="5"/>
  <c r="I238" i="5"/>
  <c r="B238" i="5"/>
  <c r="H238" i="5"/>
  <c r="J238" i="5"/>
  <c r="F238" i="5"/>
  <c r="G238" i="5"/>
  <c r="D238" i="5"/>
  <c r="R239" i="5"/>
  <c r="E258" i="6"/>
  <c r="H258" i="6"/>
  <c r="C258" i="6"/>
  <c r="K258" i="6"/>
  <c r="L258" i="6"/>
  <c r="F258" i="6"/>
  <c r="I258" i="6"/>
  <c r="D258" i="6"/>
  <c r="J258" i="6"/>
  <c r="M258" i="6"/>
  <c r="B258" i="6"/>
  <c r="G258" i="6"/>
  <c r="R259" i="6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I239" i="5" l="1"/>
  <c r="D239" i="5"/>
  <c r="J239" i="5"/>
  <c r="F239" i="5"/>
  <c r="B239" i="5"/>
  <c r="E239" i="5"/>
  <c r="C239" i="5"/>
  <c r="G239" i="5"/>
  <c r="K239" i="5"/>
  <c r="H239" i="5"/>
  <c r="R240" i="5"/>
  <c r="K259" i="6"/>
  <c r="M259" i="6" s="1"/>
  <c r="B259" i="6"/>
  <c r="J259" i="6"/>
  <c r="G259" i="6"/>
  <c r="H259" i="6"/>
  <c r="L259" i="6"/>
  <c r="D259" i="6"/>
  <c r="F259" i="6"/>
  <c r="I259" i="6"/>
  <c r="C259" i="6"/>
  <c r="E259" i="6"/>
  <c r="R260" i="6"/>
  <c r="I386" i="11"/>
  <c r="H386" i="11"/>
  <c r="D386" i="11"/>
  <c r="G386" i="11"/>
  <c r="C386" i="11"/>
  <c r="F386" i="11"/>
  <c r="J386" i="11"/>
  <c r="B386" i="11"/>
  <c r="E386" i="11"/>
  <c r="A386" i="11"/>
  <c r="Q387" i="11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G240" i="5" l="1"/>
  <c r="D240" i="5"/>
  <c r="K240" i="5"/>
  <c r="F240" i="5"/>
  <c r="I240" i="5"/>
  <c r="C240" i="5"/>
  <c r="B240" i="5"/>
  <c r="J240" i="5"/>
  <c r="E240" i="5"/>
  <c r="H240" i="5"/>
  <c r="R241" i="5"/>
  <c r="G260" i="6"/>
  <c r="L260" i="6"/>
  <c r="D260" i="6"/>
  <c r="C260" i="6"/>
  <c r="M260" i="6"/>
  <c r="E260" i="6"/>
  <c r="I260" i="6"/>
  <c r="J260" i="6"/>
  <c r="K260" i="6"/>
  <c r="H260" i="6"/>
  <c r="F260" i="6"/>
  <c r="B260" i="6"/>
  <c r="R261" i="6"/>
  <c r="E387" i="11"/>
  <c r="D387" i="11"/>
  <c r="J387" i="11"/>
  <c r="C387" i="11"/>
  <c r="B387" i="11"/>
  <c r="G387" i="11"/>
  <c r="I387" i="11"/>
  <c r="A387" i="11"/>
  <c r="H387" i="11"/>
  <c r="F387" i="11"/>
  <c r="Q388" i="11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B241" i="5" l="1"/>
  <c r="I241" i="5"/>
  <c r="F241" i="5"/>
  <c r="G241" i="5"/>
  <c r="E241" i="5"/>
  <c r="H241" i="5"/>
  <c r="J241" i="5"/>
  <c r="D241" i="5"/>
  <c r="K241" i="5"/>
  <c r="C241" i="5"/>
  <c r="R242" i="5"/>
  <c r="E261" i="6"/>
  <c r="M261" i="6"/>
  <c r="C261" i="6"/>
  <c r="K261" i="6"/>
  <c r="I261" i="6"/>
  <c r="F261" i="6"/>
  <c r="G261" i="6"/>
  <c r="J261" i="6"/>
  <c r="H261" i="6"/>
  <c r="L261" i="6"/>
  <c r="B261" i="6"/>
  <c r="D261" i="6"/>
  <c r="R262" i="6"/>
  <c r="B307" i="7"/>
  <c r="A307" i="7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J242" i="5" l="1"/>
  <c r="I242" i="5"/>
  <c r="E242" i="5"/>
  <c r="C242" i="5"/>
  <c r="K242" i="5"/>
  <c r="H242" i="5"/>
  <c r="G242" i="5"/>
  <c r="B242" i="5"/>
  <c r="D242" i="5"/>
  <c r="F242" i="5"/>
  <c r="R243" i="5"/>
  <c r="J262" i="6"/>
  <c r="F262" i="6"/>
  <c r="L262" i="6"/>
  <c r="D262" i="6"/>
  <c r="H262" i="6"/>
  <c r="C262" i="6"/>
  <c r="E262" i="6"/>
  <c r="M262" i="6"/>
  <c r="B262" i="6"/>
  <c r="I262" i="6"/>
  <c r="G262" i="6"/>
  <c r="K262" i="6"/>
  <c r="R263" i="6"/>
  <c r="H389" i="11"/>
  <c r="G389" i="11"/>
  <c r="C389" i="11"/>
  <c r="F389" i="11"/>
  <c r="B389" i="11"/>
  <c r="E389" i="11"/>
  <c r="A389" i="11"/>
  <c r="D389" i="11"/>
  <c r="J389" i="11"/>
  <c r="I389" i="11"/>
  <c r="Q390" i="11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J243" i="5" l="1"/>
  <c r="E243" i="5"/>
  <c r="I243" i="5"/>
  <c r="F243" i="5"/>
  <c r="D243" i="5"/>
  <c r="B243" i="5"/>
  <c r="G243" i="5"/>
  <c r="C243" i="5"/>
  <c r="K243" i="5"/>
  <c r="H243" i="5"/>
  <c r="R244" i="5"/>
  <c r="L263" i="6"/>
  <c r="I263" i="6"/>
  <c r="H263" i="6"/>
  <c r="B263" i="6"/>
  <c r="D263" i="6"/>
  <c r="J263" i="6"/>
  <c r="M263" i="6" s="1"/>
  <c r="K263" i="6"/>
  <c r="C263" i="6"/>
  <c r="G263" i="6"/>
  <c r="F263" i="6"/>
  <c r="E263" i="6"/>
  <c r="R264" i="6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I244" i="5" l="1"/>
  <c r="F244" i="5"/>
  <c r="G244" i="5"/>
  <c r="D244" i="5"/>
  <c r="E244" i="5"/>
  <c r="C244" i="5"/>
  <c r="H244" i="5"/>
  <c r="K244" i="5"/>
  <c r="J244" i="5"/>
  <c r="B244" i="5"/>
  <c r="R245" i="5"/>
  <c r="L264" i="6"/>
  <c r="B264" i="6"/>
  <c r="E264" i="6"/>
  <c r="I264" i="6"/>
  <c r="G264" i="6"/>
  <c r="M264" i="6"/>
  <c r="D264" i="6"/>
  <c r="H264" i="6"/>
  <c r="J264" i="6"/>
  <c r="K264" i="6"/>
  <c r="C264" i="6"/>
  <c r="F264" i="6"/>
  <c r="R265" i="6"/>
  <c r="C310" i="7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C245" i="5" l="1"/>
  <c r="G245" i="5"/>
  <c r="K245" i="5"/>
  <c r="D245" i="5"/>
  <c r="B245" i="5"/>
  <c r="F245" i="5"/>
  <c r="I245" i="5"/>
  <c r="H245" i="5"/>
  <c r="J245" i="5"/>
  <c r="E245" i="5"/>
  <c r="R246" i="5"/>
  <c r="M265" i="6"/>
  <c r="F265" i="6"/>
  <c r="D265" i="6"/>
  <c r="H265" i="6"/>
  <c r="J265" i="6"/>
  <c r="L265" i="6"/>
  <c r="G265" i="6"/>
  <c r="B265" i="6"/>
  <c r="C265" i="6"/>
  <c r="K265" i="6"/>
  <c r="E265" i="6"/>
  <c r="I265" i="6"/>
  <c r="R266" i="6"/>
  <c r="A311" i="7"/>
  <c r="C311" i="7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E246" i="5" l="1"/>
  <c r="I246" i="5"/>
  <c r="F246" i="5"/>
  <c r="D246" i="5"/>
  <c r="C246" i="5"/>
  <c r="K246" i="5"/>
  <c r="J246" i="5"/>
  <c r="H246" i="5"/>
  <c r="G246" i="5"/>
  <c r="B246" i="5"/>
  <c r="R247" i="5"/>
  <c r="E266" i="6"/>
  <c r="L266" i="6"/>
  <c r="M266" i="6"/>
  <c r="B266" i="6"/>
  <c r="F266" i="6"/>
  <c r="C266" i="6"/>
  <c r="D266" i="6"/>
  <c r="H266" i="6"/>
  <c r="G266" i="6"/>
  <c r="I266" i="6"/>
  <c r="K266" i="6"/>
  <c r="J266" i="6"/>
  <c r="R267" i="6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J247" i="5" l="1"/>
  <c r="F247" i="5"/>
  <c r="D247" i="5"/>
  <c r="E247" i="5"/>
  <c r="C247" i="5"/>
  <c r="K247" i="5"/>
  <c r="H247" i="5"/>
  <c r="B247" i="5"/>
  <c r="G247" i="5"/>
  <c r="I247" i="5"/>
  <c r="R248" i="5"/>
  <c r="J267" i="6"/>
  <c r="E267" i="6"/>
  <c r="L267" i="6"/>
  <c r="G267" i="6"/>
  <c r="D267" i="6"/>
  <c r="F267" i="6"/>
  <c r="M267" i="6"/>
  <c r="C267" i="6"/>
  <c r="H267" i="6"/>
  <c r="I267" i="6"/>
  <c r="B267" i="6"/>
  <c r="K267" i="6"/>
  <c r="R268" i="6"/>
  <c r="G394" i="11"/>
  <c r="F394" i="11"/>
  <c r="C394" i="11"/>
  <c r="A394" i="11"/>
  <c r="D394" i="11"/>
  <c r="E394" i="11"/>
  <c r="J394" i="11"/>
  <c r="B394" i="11"/>
  <c r="I394" i="11"/>
  <c r="H394" i="11"/>
  <c r="Q395" i="11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D248" i="5" l="1"/>
  <c r="E248" i="5"/>
  <c r="K248" i="5"/>
  <c r="G248" i="5"/>
  <c r="B248" i="5"/>
  <c r="I248" i="5"/>
  <c r="H248" i="5"/>
  <c r="C248" i="5"/>
  <c r="J248" i="5"/>
  <c r="F248" i="5"/>
  <c r="R249" i="5"/>
  <c r="G268" i="6"/>
  <c r="F268" i="6"/>
  <c r="H268" i="6"/>
  <c r="K268" i="6"/>
  <c r="B268" i="6"/>
  <c r="M268" i="6"/>
  <c r="C268" i="6"/>
  <c r="D268" i="6"/>
  <c r="E268" i="6"/>
  <c r="J268" i="6"/>
  <c r="L268" i="6"/>
  <c r="I268" i="6"/>
  <c r="R269" i="6"/>
  <c r="G395" i="11"/>
  <c r="J395" i="11"/>
  <c r="F395" i="11"/>
  <c r="B395" i="11"/>
  <c r="E395" i="11"/>
  <c r="I395" i="11"/>
  <c r="A395" i="11"/>
  <c r="H395" i="11"/>
  <c r="D395" i="11"/>
  <c r="C395" i="11"/>
  <c r="Q396" i="11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C249" i="5" l="1"/>
  <c r="K249" i="5"/>
  <c r="F249" i="5"/>
  <c r="I249" i="5"/>
  <c r="D249" i="5"/>
  <c r="B249" i="5"/>
  <c r="H249" i="5"/>
  <c r="E249" i="5"/>
  <c r="G249" i="5"/>
  <c r="J249" i="5"/>
  <c r="R250" i="5"/>
  <c r="F269" i="6"/>
  <c r="D269" i="6"/>
  <c r="I269" i="6"/>
  <c r="B269" i="6"/>
  <c r="L269" i="6"/>
  <c r="J269" i="6"/>
  <c r="C269" i="6"/>
  <c r="E269" i="6"/>
  <c r="M269" i="6"/>
  <c r="H269" i="6"/>
  <c r="K269" i="6"/>
  <c r="G269" i="6"/>
  <c r="R270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H250" i="5" l="1"/>
  <c r="B250" i="5"/>
  <c r="C250" i="5"/>
  <c r="D250" i="5"/>
  <c r="G250" i="5"/>
  <c r="F250" i="5"/>
  <c r="E250" i="5"/>
  <c r="K250" i="5"/>
  <c r="J250" i="5"/>
  <c r="I250" i="5"/>
  <c r="R251" i="5"/>
  <c r="D270" i="6"/>
  <c r="K270" i="6"/>
  <c r="I270" i="6"/>
  <c r="L270" i="6"/>
  <c r="G270" i="6"/>
  <c r="J270" i="6"/>
  <c r="B270" i="6"/>
  <c r="M270" i="6"/>
  <c r="F270" i="6"/>
  <c r="C270" i="6"/>
  <c r="E270" i="6"/>
  <c r="H270" i="6"/>
  <c r="R271" i="6"/>
  <c r="C316" i="7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K251" i="5" l="1"/>
  <c r="J251" i="5"/>
  <c r="I251" i="5"/>
  <c r="H251" i="5"/>
  <c r="G251" i="5"/>
  <c r="B251" i="5"/>
  <c r="F251" i="5"/>
  <c r="C251" i="5"/>
  <c r="E251" i="5"/>
  <c r="D251" i="5"/>
  <c r="R252" i="5"/>
  <c r="K271" i="6"/>
  <c r="D271" i="6"/>
  <c r="F271" i="6"/>
  <c r="I271" i="6"/>
  <c r="L271" i="6"/>
  <c r="M271" i="6"/>
  <c r="H271" i="6"/>
  <c r="G271" i="6"/>
  <c r="J271" i="6"/>
  <c r="B271" i="6"/>
  <c r="E271" i="6"/>
  <c r="C271" i="6"/>
  <c r="R272" i="6"/>
  <c r="B317" i="7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H252" i="5" l="1"/>
  <c r="C252" i="5"/>
  <c r="G252" i="5"/>
  <c r="E252" i="5"/>
  <c r="I252" i="5"/>
  <c r="D252" i="5"/>
  <c r="F252" i="5"/>
  <c r="K252" i="5"/>
  <c r="B252" i="5"/>
  <c r="J252" i="5"/>
  <c r="R253" i="5"/>
  <c r="F272" i="6"/>
  <c r="H272" i="6"/>
  <c r="C272" i="6"/>
  <c r="I272" i="6"/>
  <c r="G272" i="6"/>
  <c r="M272" i="6"/>
  <c r="L272" i="6"/>
  <c r="D272" i="6"/>
  <c r="J272" i="6"/>
  <c r="B272" i="6"/>
  <c r="E272" i="6"/>
  <c r="K272" i="6"/>
  <c r="R273" i="6"/>
  <c r="D399" i="11"/>
  <c r="H399" i="11"/>
  <c r="B399" i="11"/>
  <c r="A399" i="11"/>
  <c r="G399" i="11"/>
  <c r="J399" i="11"/>
  <c r="C399" i="11"/>
  <c r="F399" i="11"/>
  <c r="I399" i="11"/>
  <c r="E399" i="11"/>
  <c r="Q400" i="11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53" i="5" l="1"/>
  <c r="K253" i="5"/>
  <c r="I253" i="5"/>
  <c r="B253" i="5"/>
  <c r="H253" i="5"/>
  <c r="J253" i="5"/>
  <c r="E253" i="5"/>
  <c r="F253" i="5"/>
  <c r="D253" i="5"/>
  <c r="G253" i="5"/>
  <c r="R254" i="5"/>
  <c r="F273" i="6"/>
  <c r="E273" i="6"/>
  <c r="L273" i="6"/>
  <c r="H273" i="6"/>
  <c r="C273" i="6"/>
  <c r="I273" i="6"/>
  <c r="K273" i="6"/>
  <c r="D273" i="6"/>
  <c r="G273" i="6"/>
  <c r="J273" i="6"/>
  <c r="M273" i="6" s="1"/>
  <c r="B273" i="6"/>
  <c r="R274" i="6"/>
  <c r="B319" i="7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H254" i="5" l="1"/>
  <c r="B254" i="5"/>
  <c r="J254" i="5"/>
  <c r="G254" i="5"/>
  <c r="E254" i="5"/>
  <c r="F254" i="5"/>
  <c r="C254" i="5"/>
  <c r="D254" i="5"/>
  <c r="I254" i="5"/>
  <c r="K254" i="5"/>
  <c r="R255" i="5"/>
  <c r="K274" i="6"/>
  <c r="L274" i="6"/>
  <c r="G274" i="6"/>
  <c r="H274" i="6"/>
  <c r="F274" i="6"/>
  <c r="J274" i="6"/>
  <c r="M274" i="6" s="1"/>
  <c r="B274" i="6"/>
  <c r="I274" i="6"/>
  <c r="C274" i="6"/>
  <c r="E274" i="6"/>
  <c r="D274" i="6"/>
  <c r="R275" i="6"/>
  <c r="B320" i="7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F255" i="5" l="1"/>
  <c r="D255" i="5"/>
  <c r="E255" i="5"/>
  <c r="K255" i="5"/>
  <c r="H255" i="5"/>
  <c r="B255" i="5"/>
  <c r="G255" i="5"/>
  <c r="I255" i="5"/>
  <c r="C255" i="5"/>
  <c r="J255" i="5"/>
  <c r="R256" i="5"/>
  <c r="F275" i="6"/>
  <c r="L275" i="6"/>
  <c r="E275" i="6"/>
  <c r="J275" i="6"/>
  <c r="G275" i="6"/>
  <c r="H275" i="6"/>
  <c r="I275" i="6"/>
  <c r="D275" i="6"/>
  <c r="B275" i="6"/>
  <c r="C275" i="6"/>
  <c r="M275" i="6"/>
  <c r="K275" i="6"/>
  <c r="R276" i="6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D256" i="5" l="1"/>
  <c r="E256" i="5"/>
  <c r="I256" i="5"/>
  <c r="K256" i="5"/>
  <c r="H256" i="5"/>
  <c r="C256" i="5"/>
  <c r="F256" i="5"/>
  <c r="B256" i="5"/>
  <c r="J256" i="5"/>
  <c r="G256" i="5"/>
  <c r="R257" i="5"/>
  <c r="H276" i="6"/>
  <c r="J276" i="6"/>
  <c r="K276" i="6"/>
  <c r="I276" i="6"/>
  <c r="C276" i="6"/>
  <c r="L276" i="6"/>
  <c r="G276" i="6"/>
  <c r="E276" i="6"/>
  <c r="B276" i="6"/>
  <c r="M276" i="6"/>
  <c r="D276" i="6"/>
  <c r="F276" i="6"/>
  <c r="R277" i="6"/>
  <c r="A322" i="7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H257" i="5" l="1"/>
  <c r="G257" i="5"/>
  <c r="E257" i="5"/>
  <c r="D257" i="5"/>
  <c r="F257" i="5"/>
  <c r="J257" i="5"/>
  <c r="B257" i="5"/>
  <c r="K257" i="5"/>
  <c r="I257" i="5"/>
  <c r="C257" i="5"/>
  <c r="R258" i="5"/>
  <c r="L277" i="6"/>
  <c r="D277" i="6"/>
  <c r="B277" i="6"/>
  <c r="E277" i="6"/>
  <c r="G277" i="6"/>
  <c r="F277" i="6"/>
  <c r="H277" i="6"/>
  <c r="J277" i="6"/>
  <c r="M277" i="6" s="1"/>
  <c r="I277" i="6"/>
  <c r="C277" i="6"/>
  <c r="K277" i="6"/>
  <c r="R278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F258" i="5" l="1"/>
  <c r="H258" i="5"/>
  <c r="E258" i="5"/>
  <c r="D258" i="5"/>
  <c r="K258" i="5"/>
  <c r="J258" i="5"/>
  <c r="C258" i="5"/>
  <c r="I258" i="5"/>
  <c r="G258" i="5"/>
  <c r="B258" i="5"/>
  <c r="R259" i="5"/>
  <c r="G278" i="6"/>
  <c r="M278" i="6"/>
  <c r="I278" i="6"/>
  <c r="H278" i="6"/>
  <c r="K278" i="6"/>
  <c r="L278" i="6" s="1"/>
  <c r="D278" i="6"/>
  <c r="E278" i="6"/>
  <c r="J278" i="6"/>
  <c r="F278" i="6"/>
  <c r="C278" i="6"/>
  <c r="B278" i="6"/>
  <c r="R279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59" i="5" l="1"/>
  <c r="C259" i="5"/>
  <c r="B259" i="5"/>
  <c r="H259" i="5"/>
  <c r="G259" i="5"/>
  <c r="K259" i="5"/>
  <c r="E259" i="5"/>
  <c r="D259" i="5"/>
  <c r="I259" i="5"/>
  <c r="F259" i="5"/>
  <c r="R260" i="5"/>
  <c r="J279" i="6"/>
  <c r="D279" i="6"/>
  <c r="C279" i="6"/>
  <c r="M279" i="6"/>
  <c r="B279" i="6"/>
  <c r="K279" i="6"/>
  <c r="F279" i="6"/>
  <c r="H279" i="6"/>
  <c r="I279" i="6"/>
  <c r="E279" i="6"/>
  <c r="G279" i="6"/>
  <c r="L279" i="6"/>
  <c r="R280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C260" i="5" l="1"/>
  <c r="D260" i="5"/>
  <c r="B260" i="5"/>
  <c r="J260" i="5"/>
  <c r="G260" i="5"/>
  <c r="I260" i="5"/>
  <c r="H260" i="5"/>
  <c r="E260" i="5"/>
  <c r="F260" i="5"/>
  <c r="K260" i="5"/>
  <c r="R261" i="5"/>
  <c r="G280" i="6"/>
  <c r="F280" i="6"/>
  <c r="L280" i="6"/>
  <c r="M280" i="6"/>
  <c r="J280" i="6"/>
  <c r="D280" i="6"/>
  <c r="C280" i="6"/>
  <c r="B280" i="6"/>
  <c r="K280" i="6"/>
  <c r="I280" i="6"/>
  <c r="H280" i="6"/>
  <c r="E280" i="6"/>
  <c r="R281" i="6"/>
  <c r="A326" i="7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J261" i="5" l="1"/>
  <c r="H261" i="5"/>
  <c r="K261" i="5"/>
  <c r="F261" i="5"/>
  <c r="G261" i="5"/>
  <c r="E261" i="5"/>
  <c r="B261" i="5"/>
  <c r="C261" i="5"/>
  <c r="I261" i="5"/>
  <c r="D261" i="5"/>
  <c r="R262" i="5"/>
  <c r="K281" i="6"/>
  <c r="F281" i="6"/>
  <c r="G281" i="6"/>
  <c r="C281" i="6"/>
  <c r="B281" i="6"/>
  <c r="L281" i="6"/>
  <c r="H281" i="6"/>
  <c r="E281" i="6"/>
  <c r="I281" i="6"/>
  <c r="J281" i="6"/>
  <c r="M281" i="6"/>
  <c r="D281" i="6"/>
  <c r="R282" i="6"/>
  <c r="F408" i="11"/>
  <c r="E408" i="11"/>
  <c r="C408" i="11"/>
  <c r="D408" i="11"/>
  <c r="A408" i="11"/>
  <c r="J408" i="11"/>
  <c r="B408" i="11"/>
  <c r="G408" i="11"/>
  <c r="I408" i="11"/>
  <c r="H408" i="11"/>
  <c r="Q409" i="11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J262" i="5" l="1"/>
  <c r="G262" i="5"/>
  <c r="C262" i="5"/>
  <c r="K262" i="5"/>
  <c r="E262" i="5"/>
  <c r="F262" i="5"/>
  <c r="B262" i="5"/>
  <c r="I262" i="5"/>
  <c r="H262" i="5"/>
  <c r="D262" i="5"/>
  <c r="R263" i="5"/>
  <c r="J282" i="6"/>
  <c r="M282" i="6" s="1"/>
  <c r="F282" i="6"/>
  <c r="B282" i="6"/>
  <c r="H282" i="6"/>
  <c r="C282" i="6"/>
  <c r="E282" i="6"/>
  <c r="D282" i="6"/>
  <c r="I282" i="6"/>
  <c r="K282" i="6"/>
  <c r="G282" i="6"/>
  <c r="L282" i="6"/>
  <c r="R283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D263" i="5" l="1"/>
  <c r="F263" i="5"/>
  <c r="C263" i="5"/>
  <c r="G263" i="5"/>
  <c r="K263" i="5"/>
  <c r="J263" i="5"/>
  <c r="I263" i="5"/>
  <c r="E263" i="5"/>
  <c r="B263" i="5"/>
  <c r="H263" i="5"/>
  <c r="R264" i="5"/>
  <c r="H283" i="6"/>
  <c r="L283" i="6"/>
  <c r="B283" i="6"/>
  <c r="E283" i="6"/>
  <c r="D283" i="6"/>
  <c r="I283" i="6"/>
  <c r="F283" i="6"/>
  <c r="K283" i="6"/>
  <c r="C283" i="6"/>
  <c r="G283" i="6"/>
  <c r="J283" i="6"/>
  <c r="M283" i="6" s="1"/>
  <c r="R284" i="6"/>
  <c r="F410" i="11"/>
  <c r="E410" i="11"/>
  <c r="H410" i="11"/>
  <c r="D410" i="11"/>
  <c r="I410" i="11"/>
  <c r="G410" i="11"/>
  <c r="C410" i="11"/>
  <c r="J410" i="11"/>
  <c r="A410" i="11"/>
  <c r="B410" i="11"/>
  <c r="Q411" i="11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J264" i="5" l="1"/>
  <c r="H264" i="5"/>
  <c r="I264" i="5"/>
  <c r="E264" i="5"/>
  <c r="F264" i="5"/>
  <c r="C264" i="5"/>
  <c r="G264" i="5"/>
  <c r="D264" i="5"/>
  <c r="K264" i="5"/>
  <c r="B264" i="5"/>
  <c r="R265" i="5"/>
  <c r="K284" i="6"/>
  <c r="L284" i="6"/>
  <c r="I284" i="6"/>
  <c r="J284" i="6"/>
  <c r="M284" i="6" s="1"/>
  <c r="B284" i="6"/>
  <c r="H284" i="6"/>
  <c r="C284" i="6"/>
  <c r="F284" i="6"/>
  <c r="D284" i="6"/>
  <c r="E284" i="6"/>
  <c r="G284" i="6"/>
  <c r="R285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E265" i="5" l="1"/>
  <c r="I265" i="5"/>
  <c r="G265" i="5"/>
  <c r="F265" i="5"/>
  <c r="K265" i="5"/>
  <c r="C265" i="5"/>
  <c r="J265" i="5"/>
  <c r="D265" i="5"/>
  <c r="H265" i="5"/>
  <c r="B265" i="5"/>
  <c r="R266" i="5"/>
  <c r="C285" i="6"/>
  <c r="I285" i="6"/>
  <c r="G285" i="6"/>
  <c r="F285" i="6"/>
  <c r="B285" i="6"/>
  <c r="M285" i="6"/>
  <c r="H285" i="6"/>
  <c r="J285" i="6"/>
  <c r="E285" i="6"/>
  <c r="K285" i="6"/>
  <c r="D285" i="6"/>
  <c r="L285" i="6"/>
  <c r="R286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G266" i="5" l="1"/>
  <c r="C266" i="5"/>
  <c r="F266" i="5"/>
  <c r="B266" i="5"/>
  <c r="E266" i="5"/>
  <c r="H266" i="5"/>
  <c r="D266" i="5"/>
  <c r="K266" i="5"/>
  <c r="I266" i="5"/>
  <c r="J266" i="5"/>
  <c r="R267" i="5"/>
  <c r="B286" i="6"/>
  <c r="K286" i="6"/>
  <c r="I286" i="6"/>
  <c r="L286" i="6"/>
  <c r="H286" i="6"/>
  <c r="D286" i="6"/>
  <c r="E286" i="6"/>
  <c r="C286" i="6"/>
  <c r="M286" i="6"/>
  <c r="J286" i="6"/>
  <c r="F286" i="6"/>
  <c r="G286" i="6"/>
  <c r="R287" i="6"/>
  <c r="B332" i="7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E267" i="5" l="1"/>
  <c r="C267" i="5"/>
  <c r="D267" i="5"/>
  <c r="K267" i="5"/>
  <c r="H267" i="5"/>
  <c r="J267" i="5"/>
  <c r="B267" i="5"/>
  <c r="I267" i="5"/>
  <c r="G267" i="5"/>
  <c r="F267" i="5"/>
  <c r="R268" i="5"/>
  <c r="I287" i="6"/>
  <c r="L287" i="6"/>
  <c r="J287" i="6"/>
  <c r="E287" i="6"/>
  <c r="C287" i="6"/>
  <c r="D287" i="6"/>
  <c r="B287" i="6"/>
  <c r="H287" i="6"/>
  <c r="M287" i="6"/>
  <c r="K287" i="6"/>
  <c r="G287" i="6"/>
  <c r="F287" i="6"/>
  <c r="R288" i="6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J268" i="5" l="1"/>
  <c r="I268" i="5"/>
  <c r="H268" i="5"/>
  <c r="F268" i="5"/>
  <c r="E268" i="5"/>
  <c r="C268" i="5"/>
  <c r="G268" i="5"/>
  <c r="K268" i="5"/>
  <c r="B268" i="5"/>
  <c r="D268" i="5"/>
  <c r="R269" i="5"/>
  <c r="L288" i="6"/>
  <c r="F288" i="6"/>
  <c r="J288" i="6"/>
  <c r="G288" i="6"/>
  <c r="M288" i="6"/>
  <c r="K288" i="6"/>
  <c r="B288" i="6"/>
  <c r="H288" i="6"/>
  <c r="C288" i="6"/>
  <c r="E288" i="6"/>
  <c r="D288" i="6"/>
  <c r="I288" i="6"/>
  <c r="R289" i="6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K269" i="5" l="1"/>
  <c r="D269" i="5"/>
  <c r="B269" i="5"/>
  <c r="I269" i="5"/>
  <c r="H269" i="5"/>
  <c r="J269" i="5"/>
  <c r="G269" i="5"/>
  <c r="F269" i="5"/>
  <c r="C269" i="5"/>
  <c r="E269" i="5"/>
  <c r="R270" i="5"/>
  <c r="B289" i="6"/>
  <c r="K289" i="6"/>
  <c r="H289" i="6"/>
  <c r="J289" i="6"/>
  <c r="M289" i="6" s="1"/>
  <c r="C289" i="6"/>
  <c r="G289" i="6"/>
  <c r="I289" i="6"/>
  <c r="E289" i="6"/>
  <c r="F289" i="6"/>
  <c r="D289" i="6"/>
  <c r="L289" i="6"/>
  <c r="R290" i="6"/>
  <c r="F416" i="11"/>
  <c r="B416" i="11"/>
  <c r="E416" i="11"/>
  <c r="C416" i="11"/>
  <c r="A416" i="11"/>
  <c r="J416" i="11"/>
  <c r="D416" i="11"/>
  <c r="I416" i="11"/>
  <c r="G416" i="11"/>
  <c r="H416" i="11"/>
  <c r="Q417" i="11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F270" i="5" l="1"/>
  <c r="D270" i="5"/>
  <c r="C270" i="5"/>
  <c r="K270" i="5"/>
  <c r="E270" i="5"/>
  <c r="G270" i="5"/>
  <c r="H270" i="5"/>
  <c r="B270" i="5"/>
  <c r="J270" i="5"/>
  <c r="I270" i="5"/>
  <c r="R271" i="5"/>
  <c r="K290" i="6"/>
  <c r="C290" i="6"/>
  <c r="E290" i="6"/>
  <c r="L290" i="6"/>
  <c r="I290" i="6"/>
  <c r="M290" i="6"/>
  <c r="J290" i="6"/>
  <c r="B290" i="6"/>
  <c r="D290" i="6"/>
  <c r="F290" i="6"/>
  <c r="H290" i="6"/>
  <c r="G290" i="6"/>
  <c r="R291" i="6"/>
  <c r="C336" i="7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H271" i="5" l="1"/>
  <c r="D271" i="5"/>
  <c r="G271" i="5"/>
  <c r="F271" i="5"/>
  <c r="B271" i="5"/>
  <c r="J271" i="5"/>
  <c r="C271" i="5"/>
  <c r="E271" i="5"/>
  <c r="K271" i="5"/>
  <c r="I271" i="5"/>
  <c r="R272" i="5"/>
  <c r="K291" i="6"/>
  <c r="E291" i="6"/>
  <c r="J291" i="6"/>
  <c r="M291" i="6" s="1"/>
  <c r="H291" i="6"/>
  <c r="D291" i="6"/>
  <c r="B291" i="6"/>
  <c r="G291" i="6"/>
  <c r="F291" i="6"/>
  <c r="L291" i="6"/>
  <c r="I291" i="6"/>
  <c r="C291" i="6"/>
  <c r="R292" i="6"/>
  <c r="A337" i="7"/>
  <c r="C337" i="7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E272" i="5" l="1"/>
  <c r="K272" i="5"/>
  <c r="I272" i="5"/>
  <c r="H272" i="5"/>
  <c r="D272" i="5"/>
  <c r="J272" i="5"/>
  <c r="C272" i="5"/>
  <c r="G272" i="5"/>
  <c r="B272" i="5"/>
  <c r="F272" i="5"/>
  <c r="R273" i="5"/>
  <c r="F292" i="6"/>
  <c r="I292" i="6"/>
  <c r="H292" i="6"/>
  <c r="K292" i="6"/>
  <c r="L292" i="6" s="1"/>
  <c r="G292" i="6"/>
  <c r="C292" i="6"/>
  <c r="D292" i="6"/>
  <c r="E292" i="6"/>
  <c r="M292" i="6"/>
  <c r="B292" i="6"/>
  <c r="J292" i="6"/>
  <c r="R293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B273" i="5" l="1"/>
  <c r="K273" i="5"/>
  <c r="H273" i="5"/>
  <c r="I273" i="5"/>
  <c r="E273" i="5"/>
  <c r="J273" i="5"/>
  <c r="F273" i="5"/>
  <c r="G273" i="5"/>
  <c r="D273" i="5"/>
  <c r="C273" i="5"/>
  <c r="R274" i="5"/>
  <c r="E293" i="6"/>
  <c r="D293" i="6"/>
  <c r="G293" i="6"/>
  <c r="J293" i="6"/>
  <c r="H293" i="6"/>
  <c r="M293" i="6"/>
  <c r="I293" i="6"/>
  <c r="K293" i="6"/>
  <c r="C293" i="6"/>
  <c r="F293" i="6"/>
  <c r="L293" i="6"/>
  <c r="B293" i="6"/>
  <c r="R294" i="6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274" i="5" l="1"/>
  <c r="F274" i="5"/>
  <c r="C274" i="5"/>
  <c r="D274" i="5"/>
  <c r="K274" i="5"/>
  <c r="H274" i="5"/>
  <c r="J274" i="5"/>
  <c r="B274" i="5"/>
  <c r="I274" i="5"/>
  <c r="G274" i="5"/>
  <c r="R275" i="5"/>
  <c r="C340" i="7"/>
  <c r="J294" i="6"/>
  <c r="M294" i="6" s="1"/>
  <c r="I294" i="6"/>
  <c r="L294" i="6"/>
  <c r="G294" i="6"/>
  <c r="D294" i="6"/>
  <c r="F294" i="6"/>
  <c r="H294" i="6"/>
  <c r="E294" i="6"/>
  <c r="B294" i="6"/>
  <c r="C294" i="6"/>
  <c r="K294" i="6"/>
  <c r="R295" i="6"/>
  <c r="B421" i="11"/>
  <c r="I421" i="11"/>
  <c r="A421" i="11"/>
  <c r="F421" i="11"/>
  <c r="D421" i="11"/>
  <c r="H421" i="11"/>
  <c r="G421" i="11"/>
  <c r="J421" i="11"/>
  <c r="C421" i="11"/>
  <c r="E421" i="11"/>
  <c r="Q422" i="11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E275" i="5" l="1"/>
  <c r="H275" i="5"/>
  <c r="D275" i="5"/>
  <c r="B275" i="5"/>
  <c r="G275" i="5"/>
  <c r="K275" i="5"/>
  <c r="C275" i="5"/>
  <c r="I275" i="5"/>
  <c r="F275" i="5"/>
  <c r="J275" i="5"/>
  <c r="R276" i="5"/>
  <c r="C295" i="6"/>
  <c r="D295" i="6"/>
  <c r="K295" i="6"/>
  <c r="I295" i="6"/>
  <c r="B295" i="6"/>
  <c r="F295" i="6"/>
  <c r="J295" i="6"/>
  <c r="M295" i="6" s="1"/>
  <c r="G295" i="6"/>
  <c r="E295" i="6"/>
  <c r="L295" i="6"/>
  <c r="H295" i="6"/>
  <c r="R296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J276" i="5" l="1"/>
  <c r="C276" i="5"/>
  <c r="G276" i="5"/>
  <c r="H276" i="5"/>
  <c r="K276" i="5"/>
  <c r="F276" i="5"/>
  <c r="I276" i="5"/>
  <c r="E276" i="5"/>
  <c r="B276" i="5"/>
  <c r="D276" i="5"/>
  <c r="R277" i="5"/>
  <c r="K296" i="6"/>
  <c r="L296" i="6" s="1"/>
  <c r="D296" i="6"/>
  <c r="B296" i="6"/>
  <c r="C296" i="6"/>
  <c r="I296" i="6"/>
  <c r="G296" i="6"/>
  <c r="H296" i="6"/>
  <c r="F296" i="6"/>
  <c r="E296" i="6"/>
  <c r="M296" i="6"/>
  <c r="J296" i="6"/>
  <c r="R297" i="6"/>
  <c r="A342" i="7"/>
  <c r="C342" i="7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C277" i="5" l="1"/>
  <c r="B277" i="5"/>
  <c r="H277" i="5"/>
  <c r="I277" i="5"/>
  <c r="F277" i="5"/>
  <c r="D277" i="5"/>
  <c r="J277" i="5"/>
  <c r="K277" i="5"/>
  <c r="G277" i="5"/>
  <c r="E277" i="5"/>
  <c r="R278" i="5"/>
  <c r="K297" i="6"/>
  <c r="E297" i="6"/>
  <c r="G297" i="6"/>
  <c r="D297" i="6"/>
  <c r="J297" i="6"/>
  <c r="H297" i="6"/>
  <c r="I297" i="6"/>
  <c r="L297" i="6"/>
  <c r="C297" i="6"/>
  <c r="F297" i="6"/>
  <c r="B297" i="6"/>
  <c r="M297" i="6"/>
  <c r="R298" i="6"/>
  <c r="B424" i="11"/>
  <c r="G424" i="11"/>
  <c r="H424" i="11"/>
  <c r="I424" i="11"/>
  <c r="F424" i="11"/>
  <c r="A424" i="11"/>
  <c r="D424" i="11"/>
  <c r="E424" i="11"/>
  <c r="J424" i="11"/>
  <c r="C424" i="11"/>
  <c r="Q425" i="11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G278" i="5" l="1"/>
  <c r="I278" i="5"/>
  <c r="F278" i="5"/>
  <c r="E278" i="5"/>
  <c r="D278" i="5"/>
  <c r="K278" i="5"/>
  <c r="C278" i="5"/>
  <c r="B278" i="5"/>
  <c r="H278" i="5"/>
  <c r="J278" i="5"/>
  <c r="R279" i="5"/>
  <c r="L298" i="6"/>
  <c r="D298" i="6"/>
  <c r="H298" i="6"/>
  <c r="C298" i="6"/>
  <c r="F298" i="6"/>
  <c r="E298" i="6"/>
  <c r="B298" i="6"/>
  <c r="I298" i="6"/>
  <c r="G298" i="6"/>
  <c r="J298" i="6"/>
  <c r="K298" i="6"/>
  <c r="M298" i="6"/>
  <c r="R299" i="6"/>
  <c r="C344" i="7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I279" i="5" l="1"/>
  <c r="E279" i="5"/>
  <c r="B279" i="5"/>
  <c r="D279" i="5"/>
  <c r="K279" i="5"/>
  <c r="G279" i="5"/>
  <c r="J279" i="5"/>
  <c r="H279" i="5"/>
  <c r="C279" i="5"/>
  <c r="F279" i="5"/>
  <c r="R280" i="5"/>
  <c r="G299" i="6"/>
  <c r="J299" i="6"/>
  <c r="D299" i="6"/>
  <c r="L299" i="6"/>
  <c r="F299" i="6"/>
  <c r="C299" i="6"/>
  <c r="I299" i="6"/>
  <c r="K299" i="6"/>
  <c r="E299" i="6"/>
  <c r="M299" i="6"/>
  <c r="H299" i="6"/>
  <c r="B299" i="6"/>
  <c r="R300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F280" i="5" l="1"/>
  <c r="C280" i="5"/>
  <c r="H280" i="5"/>
  <c r="J280" i="5"/>
  <c r="B280" i="5"/>
  <c r="E280" i="5"/>
  <c r="G280" i="5"/>
  <c r="K280" i="5"/>
  <c r="D280" i="5"/>
  <c r="I280" i="5"/>
  <c r="R281" i="5"/>
  <c r="C300" i="6"/>
  <c r="K300" i="6"/>
  <c r="M300" i="6"/>
  <c r="I300" i="6"/>
  <c r="J300" i="6"/>
  <c r="F300" i="6"/>
  <c r="B300" i="6"/>
  <c r="H300" i="6"/>
  <c r="L300" i="6"/>
  <c r="G300" i="6"/>
  <c r="E300" i="6"/>
  <c r="D300" i="6"/>
  <c r="R301" i="6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H281" i="5" l="1"/>
  <c r="E281" i="5"/>
  <c r="I281" i="5"/>
  <c r="J281" i="5"/>
  <c r="K281" i="5"/>
  <c r="F281" i="5"/>
  <c r="G281" i="5"/>
  <c r="D281" i="5"/>
  <c r="C281" i="5"/>
  <c r="B281" i="5"/>
  <c r="R282" i="5"/>
  <c r="M301" i="6"/>
  <c r="B301" i="6"/>
  <c r="J301" i="6"/>
  <c r="G301" i="6"/>
  <c r="I301" i="6"/>
  <c r="F301" i="6"/>
  <c r="D301" i="6"/>
  <c r="C301" i="6"/>
  <c r="E301" i="6"/>
  <c r="L301" i="6"/>
  <c r="K301" i="6"/>
  <c r="H301" i="6"/>
  <c r="R302" i="6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K282" i="5" l="1"/>
  <c r="C282" i="5"/>
  <c r="I282" i="5"/>
  <c r="H282" i="5"/>
  <c r="G282" i="5"/>
  <c r="D282" i="5"/>
  <c r="J282" i="5"/>
  <c r="F282" i="5"/>
  <c r="B282" i="5"/>
  <c r="E282" i="5"/>
  <c r="R283" i="5"/>
  <c r="F302" i="6"/>
  <c r="L302" i="6"/>
  <c r="H302" i="6"/>
  <c r="G302" i="6"/>
  <c r="E302" i="6"/>
  <c r="D302" i="6"/>
  <c r="K302" i="6"/>
  <c r="C302" i="6"/>
  <c r="I302" i="6"/>
  <c r="J302" i="6"/>
  <c r="M302" i="6" s="1"/>
  <c r="B302" i="6"/>
  <c r="R303" i="6"/>
  <c r="A348" i="7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C283" i="5" l="1"/>
  <c r="E283" i="5"/>
  <c r="K283" i="5"/>
  <c r="J283" i="5"/>
  <c r="B283" i="5"/>
  <c r="I283" i="5"/>
  <c r="D283" i="5"/>
  <c r="H283" i="5"/>
  <c r="G283" i="5"/>
  <c r="F283" i="5"/>
  <c r="R284" i="5"/>
  <c r="L303" i="6"/>
  <c r="B303" i="6"/>
  <c r="M303" i="6"/>
  <c r="C303" i="6"/>
  <c r="K303" i="6"/>
  <c r="E303" i="6"/>
  <c r="H303" i="6"/>
  <c r="J303" i="6"/>
  <c r="F303" i="6"/>
  <c r="I303" i="6"/>
  <c r="G303" i="6"/>
  <c r="D303" i="6"/>
  <c r="R304" i="6"/>
  <c r="B349" i="7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G284" i="5" l="1"/>
  <c r="J284" i="5"/>
  <c r="F284" i="5"/>
  <c r="K284" i="5"/>
  <c r="B284" i="5"/>
  <c r="C284" i="5"/>
  <c r="I284" i="5"/>
  <c r="D284" i="5"/>
  <c r="E284" i="5"/>
  <c r="H284" i="5"/>
  <c r="R285" i="5"/>
  <c r="H304" i="6"/>
  <c r="M304" i="6"/>
  <c r="I304" i="6"/>
  <c r="J304" i="6"/>
  <c r="C304" i="6"/>
  <c r="F304" i="6"/>
  <c r="G304" i="6"/>
  <c r="B304" i="6"/>
  <c r="E304" i="6"/>
  <c r="L304" i="6"/>
  <c r="D304" i="6"/>
  <c r="K304" i="6"/>
  <c r="R305" i="6"/>
  <c r="B350" i="7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C285" i="5" l="1"/>
  <c r="B285" i="5"/>
  <c r="D285" i="5"/>
  <c r="I285" i="5"/>
  <c r="H285" i="5"/>
  <c r="J285" i="5"/>
  <c r="G285" i="5"/>
  <c r="E285" i="5"/>
  <c r="F285" i="5"/>
  <c r="K285" i="5"/>
  <c r="R286" i="5"/>
  <c r="I305" i="6"/>
  <c r="K305" i="6"/>
  <c r="L305" i="6" s="1"/>
  <c r="M305" i="6"/>
  <c r="H305" i="6"/>
  <c r="J305" i="6"/>
  <c r="G305" i="6"/>
  <c r="E305" i="6"/>
  <c r="B305" i="6"/>
  <c r="C305" i="6"/>
  <c r="F305" i="6"/>
  <c r="D305" i="6"/>
  <c r="R306" i="6"/>
  <c r="A351" i="7"/>
  <c r="B351" i="7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E286" i="5" l="1"/>
  <c r="C286" i="5"/>
  <c r="J286" i="5"/>
  <c r="K286" i="5"/>
  <c r="H286" i="5"/>
  <c r="D286" i="5"/>
  <c r="G286" i="5"/>
  <c r="I286" i="5"/>
  <c r="F286" i="5"/>
  <c r="B286" i="5"/>
  <c r="R287" i="5"/>
  <c r="F306" i="6"/>
  <c r="J306" i="6"/>
  <c r="G306" i="6"/>
  <c r="I306" i="6"/>
  <c r="H306" i="6"/>
  <c r="L306" i="6"/>
  <c r="B306" i="6"/>
  <c r="C306" i="6"/>
  <c r="E306" i="6"/>
  <c r="D306" i="6"/>
  <c r="M306" i="6"/>
  <c r="K306" i="6"/>
  <c r="R307" i="6"/>
  <c r="A352" i="7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D287" i="5" l="1"/>
  <c r="K287" i="5"/>
  <c r="C287" i="5"/>
  <c r="G287" i="5"/>
  <c r="F287" i="5"/>
  <c r="H287" i="5"/>
  <c r="E287" i="5"/>
  <c r="I287" i="5"/>
  <c r="B287" i="5"/>
  <c r="J287" i="5"/>
  <c r="R288" i="5"/>
  <c r="F307" i="6"/>
  <c r="J307" i="6"/>
  <c r="L307" i="6"/>
  <c r="E307" i="6"/>
  <c r="D307" i="6"/>
  <c r="G307" i="6"/>
  <c r="C307" i="6"/>
  <c r="H307" i="6"/>
  <c r="K307" i="6"/>
  <c r="M307" i="6" s="1"/>
  <c r="I307" i="6"/>
  <c r="B307" i="6"/>
  <c r="R308" i="6"/>
  <c r="C353" i="7"/>
  <c r="D434" i="11"/>
  <c r="C434" i="11"/>
  <c r="B434" i="11"/>
  <c r="A434" i="11"/>
  <c r="J434" i="11"/>
  <c r="H434" i="11"/>
  <c r="I434" i="11"/>
  <c r="F434" i="11"/>
  <c r="E434" i="11"/>
  <c r="G434" i="11"/>
  <c r="Q435" i="11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J288" i="5" l="1"/>
  <c r="H288" i="5"/>
  <c r="G288" i="5"/>
  <c r="I288" i="5"/>
  <c r="B288" i="5"/>
  <c r="F288" i="5"/>
  <c r="C288" i="5"/>
  <c r="E288" i="5"/>
  <c r="D288" i="5"/>
  <c r="K288" i="5"/>
  <c r="R289" i="5"/>
  <c r="D308" i="6"/>
  <c r="G308" i="6"/>
  <c r="B308" i="6"/>
  <c r="J308" i="6"/>
  <c r="E308" i="6"/>
  <c r="F308" i="6"/>
  <c r="H308" i="6"/>
  <c r="L308" i="6"/>
  <c r="I308" i="6"/>
  <c r="C308" i="6"/>
  <c r="M308" i="6"/>
  <c r="K308" i="6"/>
  <c r="R309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289" i="5" l="1"/>
  <c r="E289" i="5"/>
  <c r="G289" i="5"/>
  <c r="B289" i="5"/>
  <c r="H289" i="5"/>
  <c r="I289" i="5"/>
  <c r="F289" i="5"/>
  <c r="K289" i="5"/>
  <c r="C289" i="5"/>
  <c r="D289" i="5"/>
  <c r="R290" i="5"/>
  <c r="G309" i="6"/>
  <c r="D309" i="6"/>
  <c r="H309" i="6"/>
  <c r="B309" i="6"/>
  <c r="F309" i="6"/>
  <c r="C309" i="6"/>
  <c r="E309" i="6"/>
  <c r="I309" i="6"/>
  <c r="L309" i="6"/>
  <c r="J309" i="6"/>
  <c r="K309" i="6"/>
  <c r="M309" i="6"/>
  <c r="R310" i="6"/>
  <c r="A436" i="11"/>
  <c r="G436" i="11"/>
  <c r="H436" i="11"/>
  <c r="F436" i="11"/>
  <c r="E436" i="11"/>
  <c r="C436" i="11"/>
  <c r="J436" i="11"/>
  <c r="D436" i="11"/>
  <c r="B436" i="11"/>
  <c r="I436" i="11"/>
  <c r="Q437" i="11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D290" i="5" l="1"/>
  <c r="C290" i="5"/>
  <c r="B290" i="5"/>
  <c r="H290" i="5"/>
  <c r="J290" i="5"/>
  <c r="I290" i="5"/>
  <c r="E290" i="5"/>
  <c r="K290" i="5"/>
  <c r="G290" i="5"/>
  <c r="F290" i="5"/>
  <c r="R291" i="5"/>
  <c r="E310" i="6"/>
  <c r="F310" i="6"/>
  <c r="J310" i="6"/>
  <c r="I310" i="6"/>
  <c r="D310" i="6"/>
  <c r="B310" i="6"/>
  <c r="C310" i="6"/>
  <c r="H310" i="6"/>
  <c r="G310" i="6"/>
  <c r="M310" i="6"/>
  <c r="K310" i="6"/>
  <c r="L310" i="6" s="1"/>
  <c r="R311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I291" i="5" l="1"/>
  <c r="H291" i="5"/>
  <c r="J291" i="5"/>
  <c r="K291" i="5"/>
  <c r="G291" i="5"/>
  <c r="F291" i="5"/>
  <c r="C291" i="5"/>
  <c r="D291" i="5"/>
  <c r="B291" i="5"/>
  <c r="E291" i="5"/>
  <c r="R292" i="5"/>
  <c r="F311" i="6"/>
  <c r="J311" i="6"/>
  <c r="C311" i="6"/>
  <c r="D311" i="6"/>
  <c r="E311" i="6"/>
  <c r="B311" i="6"/>
  <c r="I311" i="6"/>
  <c r="K311" i="6"/>
  <c r="M311" i="6" s="1"/>
  <c r="G311" i="6"/>
  <c r="L311" i="6"/>
  <c r="H311" i="6"/>
  <c r="R312" i="6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292" i="5" l="1"/>
  <c r="J292" i="5"/>
  <c r="I292" i="5"/>
  <c r="K292" i="5"/>
  <c r="B292" i="5"/>
  <c r="D292" i="5"/>
  <c r="G292" i="5"/>
  <c r="F292" i="5"/>
  <c r="H292" i="5"/>
  <c r="C292" i="5"/>
  <c r="R293" i="5"/>
  <c r="J312" i="6"/>
  <c r="E312" i="6"/>
  <c r="K312" i="6"/>
  <c r="M312" i="6" s="1"/>
  <c r="H312" i="6"/>
  <c r="G312" i="6"/>
  <c r="F312" i="6"/>
  <c r="I312" i="6"/>
  <c r="L312" i="6"/>
  <c r="C312" i="6"/>
  <c r="D312" i="6"/>
  <c r="B312" i="6"/>
  <c r="R313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D293" i="5" l="1"/>
  <c r="I293" i="5"/>
  <c r="C293" i="5"/>
  <c r="F293" i="5"/>
  <c r="J293" i="5"/>
  <c r="K293" i="5"/>
  <c r="B293" i="5"/>
  <c r="E293" i="5"/>
  <c r="G293" i="5"/>
  <c r="H293" i="5"/>
  <c r="R294" i="5"/>
  <c r="I313" i="6"/>
  <c r="G313" i="6"/>
  <c r="F313" i="6"/>
  <c r="L313" i="6"/>
  <c r="D313" i="6"/>
  <c r="H313" i="6"/>
  <c r="B313" i="6"/>
  <c r="C313" i="6"/>
  <c r="J313" i="6"/>
  <c r="K313" i="6"/>
  <c r="M313" i="6" s="1"/>
  <c r="E313" i="6"/>
  <c r="R314" i="6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C294" i="5" l="1"/>
  <c r="D294" i="5"/>
  <c r="I294" i="5"/>
  <c r="B294" i="5"/>
  <c r="J294" i="5"/>
  <c r="H294" i="5"/>
  <c r="E294" i="5"/>
  <c r="G294" i="5"/>
  <c r="K294" i="5"/>
  <c r="F294" i="5"/>
  <c r="R295" i="5"/>
  <c r="G314" i="6"/>
  <c r="D314" i="6"/>
  <c r="C314" i="6"/>
  <c r="F314" i="6"/>
  <c r="H314" i="6"/>
  <c r="K314" i="6"/>
  <c r="I314" i="6"/>
  <c r="J314" i="6"/>
  <c r="M314" i="6"/>
  <c r="E314" i="6"/>
  <c r="B314" i="6"/>
  <c r="L314" i="6"/>
  <c r="R315" i="6"/>
  <c r="A360" i="7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K295" i="5" l="1"/>
  <c r="B295" i="5"/>
  <c r="I295" i="5"/>
  <c r="J295" i="5"/>
  <c r="G295" i="5"/>
  <c r="F295" i="5"/>
  <c r="D295" i="5"/>
  <c r="E295" i="5"/>
  <c r="H295" i="5"/>
  <c r="C295" i="5"/>
  <c r="R296" i="5"/>
  <c r="C315" i="6"/>
  <c r="B315" i="6"/>
  <c r="G315" i="6"/>
  <c r="I315" i="6"/>
  <c r="J315" i="6"/>
  <c r="K315" i="6"/>
  <c r="L315" i="6" s="1"/>
  <c r="F315" i="6"/>
  <c r="E315" i="6"/>
  <c r="H315" i="6"/>
  <c r="D315" i="6"/>
  <c r="M315" i="6"/>
  <c r="R316" i="6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E296" i="5" l="1"/>
  <c r="J296" i="5"/>
  <c r="D296" i="5"/>
  <c r="K296" i="5"/>
  <c r="B296" i="5"/>
  <c r="C296" i="5"/>
  <c r="H296" i="5"/>
  <c r="G296" i="5"/>
  <c r="I296" i="5"/>
  <c r="F296" i="5"/>
  <c r="R297" i="5"/>
  <c r="D316" i="6"/>
  <c r="C316" i="6"/>
  <c r="E316" i="6"/>
  <c r="B316" i="6"/>
  <c r="M316" i="6"/>
  <c r="I316" i="6"/>
  <c r="H316" i="6"/>
  <c r="J316" i="6"/>
  <c r="K316" i="6"/>
  <c r="L316" i="6" s="1"/>
  <c r="G316" i="6"/>
  <c r="F316" i="6"/>
  <c r="R317" i="6"/>
  <c r="B362" i="7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F297" i="5" l="1"/>
  <c r="E297" i="5"/>
  <c r="I297" i="5"/>
  <c r="K297" i="5"/>
  <c r="C297" i="5"/>
  <c r="H297" i="5"/>
  <c r="J297" i="5"/>
  <c r="D297" i="5"/>
  <c r="B297" i="5"/>
  <c r="G297" i="5"/>
  <c r="R298" i="5"/>
  <c r="J317" i="6"/>
  <c r="M317" i="6"/>
  <c r="K317" i="6"/>
  <c r="H317" i="6"/>
  <c r="E317" i="6"/>
  <c r="G317" i="6"/>
  <c r="I317" i="6"/>
  <c r="D317" i="6"/>
  <c r="C317" i="6"/>
  <c r="L317" i="6"/>
  <c r="F317" i="6"/>
  <c r="B317" i="6"/>
  <c r="R318" i="6"/>
  <c r="A444" i="11"/>
  <c r="G444" i="11"/>
  <c r="F444" i="11"/>
  <c r="E444" i="11"/>
  <c r="I444" i="11"/>
  <c r="D444" i="11"/>
  <c r="J444" i="11"/>
  <c r="C444" i="11"/>
  <c r="B444" i="11"/>
  <c r="H444" i="11"/>
  <c r="Q445" i="11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K298" i="5" l="1"/>
  <c r="J298" i="5"/>
  <c r="H298" i="5"/>
  <c r="I298" i="5"/>
  <c r="B298" i="5"/>
  <c r="G298" i="5"/>
  <c r="C298" i="5"/>
  <c r="F298" i="5"/>
  <c r="E298" i="5"/>
  <c r="D298" i="5"/>
  <c r="R299" i="5"/>
  <c r="G318" i="6"/>
  <c r="C318" i="6"/>
  <c r="K318" i="6"/>
  <c r="I318" i="6"/>
  <c r="M318" i="6"/>
  <c r="D318" i="6"/>
  <c r="E318" i="6"/>
  <c r="B318" i="6"/>
  <c r="L318" i="6"/>
  <c r="H318" i="6"/>
  <c r="J318" i="6"/>
  <c r="F318" i="6"/>
  <c r="R319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J299" i="5" l="1"/>
  <c r="I299" i="5"/>
  <c r="B299" i="5"/>
  <c r="H299" i="5"/>
  <c r="G299" i="5"/>
  <c r="D299" i="5"/>
  <c r="F299" i="5"/>
  <c r="C299" i="5"/>
  <c r="E299" i="5"/>
  <c r="K299" i="5"/>
  <c r="R300" i="5"/>
  <c r="H319" i="6"/>
  <c r="C319" i="6"/>
  <c r="D319" i="6"/>
  <c r="G319" i="6"/>
  <c r="K319" i="6"/>
  <c r="B319" i="6"/>
  <c r="I319" i="6"/>
  <c r="F319" i="6"/>
  <c r="J319" i="6"/>
  <c r="M319" i="6" s="1"/>
  <c r="L319" i="6"/>
  <c r="E319" i="6"/>
  <c r="R320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I300" i="5" l="1"/>
  <c r="E300" i="5"/>
  <c r="K300" i="5"/>
  <c r="D300" i="5"/>
  <c r="G300" i="5"/>
  <c r="J300" i="5"/>
  <c r="B300" i="5"/>
  <c r="C300" i="5"/>
  <c r="H300" i="5"/>
  <c r="F300" i="5"/>
  <c r="R301" i="5"/>
  <c r="D320" i="6"/>
  <c r="J320" i="6"/>
  <c r="L320" i="6"/>
  <c r="G320" i="6"/>
  <c r="H320" i="6"/>
  <c r="M320" i="6"/>
  <c r="E320" i="6"/>
  <c r="I320" i="6"/>
  <c r="K320" i="6"/>
  <c r="F320" i="6"/>
  <c r="B320" i="6"/>
  <c r="C320" i="6"/>
  <c r="R321" i="6"/>
  <c r="B447" i="11"/>
  <c r="J447" i="11"/>
  <c r="D447" i="11"/>
  <c r="C447" i="11"/>
  <c r="H447" i="11"/>
  <c r="E447" i="11"/>
  <c r="A447" i="11"/>
  <c r="G447" i="11"/>
  <c r="F447" i="11"/>
  <c r="I447" i="11"/>
  <c r="Q448" i="11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J301" i="5" l="1"/>
  <c r="I301" i="5"/>
  <c r="F301" i="5"/>
  <c r="H301" i="5"/>
  <c r="B301" i="5"/>
  <c r="D301" i="5"/>
  <c r="G301" i="5"/>
  <c r="C301" i="5"/>
  <c r="E301" i="5"/>
  <c r="K301" i="5"/>
  <c r="R302" i="5"/>
  <c r="F321" i="6"/>
  <c r="B321" i="6"/>
  <c r="D321" i="6"/>
  <c r="H321" i="6"/>
  <c r="J321" i="6"/>
  <c r="M321" i="6"/>
  <c r="K321" i="6"/>
  <c r="L321" i="6" s="1"/>
  <c r="C321" i="6"/>
  <c r="I321" i="6"/>
  <c r="E321" i="6"/>
  <c r="G321" i="6"/>
  <c r="R322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K302" i="5" l="1"/>
  <c r="I302" i="5"/>
  <c r="E302" i="5"/>
  <c r="H302" i="5"/>
  <c r="G302" i="5"/>
  <c r="J302" i="5"/>
  <c r="F302" i="5"/>
  <c r="B302" i="5"/>
  <c r="D302" i="5"/>
  <c r="C302" i="5"/>
  <c r="R303" i="5"/>
  <c r="G322" i="6"/>
  <c r="D322" i="6"/>
  <c r="I322" i="6"/>
  <c r="K322" i="6"/>
  <c r="C322" i="6"/>
  <c r="B322" i="6"/>
  <c r="F322" i="6"/>
  <c r="H322" i="6"/>
  <c r="J322" i="6"/>
  <c r="M322" i="6" s="1"/>
  <c r="E322" i="6"/>
  <c r="L322" i="6"/>
  <c r="R323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J303" i="5" l="1"/>
  <c r="F303" i="5"/>
  <c r="D303" i="5"/>
  <c r="E303" i="5"/>
  <c r="I303" i="5"/>
  <c r="B303" i="5"/>
  <c r="C303" i="5"/>
  <c r="K303" i="5"/>
  <c r="H303" i="5"/>
  <c r="G303" i="5"/>
  <c r="R304" i="5"/>
  <c r="H323" i="6"/>
  <c r="C323" i="6"/>
  <c r="K323" i="6"/>
  <c r="F323" i="6"/>
  <c r="D323" i="6"/>
  <c r="M323" i="6"/>
  <c r="I323" i="6"/>
  <c r="L323" i="6"/>
  <c r="J323" i="6"/>
  <c r="G323" i="6"/>
  <c r="B323" i="6"/>
  <c r="E323" i="6"/>
  <c r="R324" i="6"/>
  <c r="B369" i="7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D304" i="5" l="1"/>
  <c r="F304" i="5"/>
  <c r="K304" i="5"/>
  <c r="J304" i="5"/>
  <c r="I304" i="5"/>
  <c r="C304" i="5"/>
  <c r="H304" i="5"/>
  <c r="B304" i="5"/>
  <c r="E304" i="5"/>
  <c r="G304" i="5"/>
  <c r="R305" i="5"/>
  <c r="M324" i="6"/>
  <c r="E324" i="6"/>
  <c r="I324" i="6"/>
  <c r="B324" i="6"/>
  <c r="H324" i="6"/>
  <c r="D324" i="6"/>
  <c r="J324" i="6"/>
  <c r="L324" i="6"/>
  <c r="F324" i="6"/>
  <c r="C324" i="6"/>
  <c r="G324" i="6"/>
  <c r="K324" i="6"/>
  <c r="R325" i="6"/>
  <c r="I451" i="11"/>
  <c r="A451" i="11"/>
  <c r="H451" i="11"/>
  <c r="J451" i="11"/>
  <c r="G451" i="11"/>
  <c r="F451" i="11"/>
  <c r="D451" i="11"/>
  <c r="C451" i="11"/>
  <c r="B451" i="11"/>
  <c r="E451" i="11"/>
  <c r="Q452" i="11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B305" i="5" l="1"/>
  <c r="H305" i="5"/>
  <c r="J305" i="5"/>
  <c r="G305" i="5"/>
  <c r="E305" i="5"/>
  <c r="I305" i="5"/>
  <c r="F305" i="5"/>
  <c r="D305" i="5"/>
  <c r="K305" i="5"/>
  <c r="C305" i="5"/>
  <c r="R306" i="5"/>
  <c r="G325" i="6"/>
  <c r="M325" i="6"/>
  <c r="J325" i="6"/>
  <c r="H325" i="6"/>
  <c r="C325" i="6"/>
  <c r="F325" i="6"/>
  <c r="E325" i="6"/>
  <c r="D325" i="6"/>
  <c r="B325" i="6"/>
  <c r="L325" i="6"/>
  <c r="K325" i="6"/>
  <c r="I325" i="6"/>
  <c r="R326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K306" i="5" l="1"/>
  <c r="B306" i="5"/>
  <c r="C306" i="5"/>
  <c r="F306" i="5"/>
  <c r="I306" i="5"/>
  <c r="H306" i="5"/>
  <c r="G306" i="5"/>
  <c r="D306" i="5"/>
  <c r="J306" i="5"/>
  <c r="E306" i="5"/>
  <c r="R307" i="5"/>
  <c r="E326" i="6"/>
  <c r="K326" i="6"/>
  <c r="J326" i="6"/>
  <c r="M326" i="6" s="1"/>
  <c r="C326" i="6"/>
  <c r="H326" i="6"/>
  <c r="F326" i="6"/>
  <c r="B326" i="6"/>
  <c r="I326" i="6"/>
  <c r="D326" i="6"/>
  <c r="G326" i="6"/>
  <c r="L326" i="6"/>
  <c r="R327" i="6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I307" i="5" l="1"/>
  <c r="B307" i="5"/>
  <c r="E307" i="5"/>
  <c r="J307" i="5"/>
  <c r="D307" i="5"/>
  <c r="K307" i="5"/>
  <c r="G307" i="5"/>
  <c r="F307" i="5"/>
  <c r="H307" i="5"/>
  <c r="C307" i="5"/>
  <c r="R308" i="5"/>
  <c r="I327" i="6"/>
  <c r="D327" i="6"/>
  <c r="M327" i="6"/>
  <c r="B327" i="6"/>
  <c r="J327" i="6"/>
  <c r="E327" i="6"/>
  <c r="H327" i="6"/>
  <c r="C327" i="6"/>
  <c r="G327" i="6"/>
  <c r="K327" i="6"/>
  <c r="L327" i="6" s="1"/>
  <c r="F327" i="6"/>
  <c r="R328" i="6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B308" i="5" l="1"/>
  <c r="G308" i="5"/>
  <c r="C308" i="5"/>
  <c r="I308" i="5"/>
  <c r="J308" i="5"/>
  <c r="K308" i="5"/>
  <c r="E308" i="5"/>
  <c r="H308" i="5"/>
  <c r="F308" i="5"/>
  <c r="D308" i="5"/>
  <c r="R309" i="5"/>
  <c r="E328" i="6"/>
  <c r="D328" i="6"/>
  <c r="J328" i="6"/>
  <c r="I328" i="6"/>
  <c r="C328" i="6"/>
  <c r="K328" i="6"/>
  <c r="G328" i="6"/>
  <c r="F328" i="6"/>
  <c r="L328" i="6"/>
  <c r="H328" i="6"/>
  <c r="B328" i="6"/>
  <c r="M328" i="6"/>
  <c r="R329" i="6"/>
  <c r="C374" i="7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G309" i="5" l="1"/>
  <c r="K309" i="5"/>
  <c r="D309" i="5"/>
  <c r="C309" i="5"/>
  <c r="I309" i="5"/>
  <c r="B309" i="5"/>
  <c r="E309" i="5"/>
  <c r="F309" i="5"/>
  <c r="J309" i="5"/>
  <c r="H309" i="5"/>
  <c r="R310" i="5"/>
  <c r="H329" i="6"/>
  <c r="D329" i="6"/>
  <c r="B329" i="6"/>
  <c r="C329" i="6"/>
  <c r="J329" i="6"/>
  <c r="K329" i="6"/>
  <c r="M329" i="6" s="1"/>
  <c r="G329" i="6"/>
  <c r="L329" i="6"/>
  <c r="E329" i="6"/>
  <c r="I329" i="6"/>
  <c r="F329" i="6"/>
  <c r="R330" i="6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J310" i="5" l="1"/>
  <c r="K310" i="5"/>
  <c r="E310" i="5"/>
  <c r="G310" i="5"/>
  <c r="C310" i="5"/>
  <c r="F310" i="5"/>
  <c r="H310" i="5"/>
  <c r="D310" i="5"/>
  <c r="B310" i="5"/>
  <c r="I310" i="5"/>
  <c r="R311" i="5"/>
  <c r="C330" i="6"/>
  <c r="H330" i="6"/>
  <c r="J330" i="6"/>
  <c r="I330" i="6"/>
  <c r="G330" i="6"/>
  <c r="F330" i="6"/>
  <c r="M330" i="6"/>
  <c r="E330" i="6"/>
  <c r="D330" i="6"/>
  <c r="K330" i="6"/>
  <c r="L330" i="6" s="1"/>
  <c r="B330" i="6"/>
  <c r="R331" i="6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F311" i="5" l="1"/>
  <c r="E311" i="5"/>
  <c r="B311" i="5"/>
  <c r="J311" i="5"/>
  <c r="K311" i="5"/>
  <c r="H311" i="5"/>
  <c r="D311" i="5"/>
  <c r="I311" i="5"/>
  <c r="C311" i="5"/>
  <c r="G311" i="5"/>
  <c r="R312" i="5"/>
  <c r="M331" i="6"/>
  <c r="I331" i="6"/>
  <c r="H331" i="6"/>
  <c r="E331" i="6"/>
  <c r="G331" i="6"/>
  <c r="K331" i="6"/>
  <c r="F331" i="6"/>
  <c r="C331" i="6"/>
  <c r="D331" i="6"/>
  <c r="J331" i="6"/>
  <c r="L331" i="6"/>
  <c r="B331" i="6"/>
  <c r="R332" i="6"/>
  <c r="A377" i="7"/>
  <c r="B377" i="7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D312" i="5" l="1"/>
  <c r="H312" i="5"/>
  <c r="F312" i="5"/>
  <c r="E312" i="5"/>
  <c r="I312" i="5"/>
  <c r="B312" i="5"/>
  <c r="G312" i="5"/>
  <c r="J312" i="5"/>
  <c r="K312" i="5"/>
  <c r="C312" i="5"/>
  <c r="R313" i="5"/>
  <c r="M332" i="6"/>
  <c r="I332" i="6"/>
  <c r="J332" i="6"/>
  <c r="L332" i="6"/>
  <c r="H332" i="6"/>
  <c r="E332" i="6"/>
  <c r="K332" i="6"/>
  <c r="D332" i="6"/>
  <c r="B332" i="6"/>
  <c r="F332" i="6"/>
  <c r="G332" i="6"/>
  <c r="C332" i="6"/>
  <c r="R333" i="6"/>
  <c r="C378" i="7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E313" i="5" l="1"/>
  <c r="H313" i="5"/>
  <c r="G313" i="5"/>
  <c r="F313" i="5"/>
  <c r="K313" i="5"/>
  <c r="J313" i="5"/>
  <c r="D313" i="5"/>
  <c r="C313" i="5"/>
  <c r="B313" i="5"/>
  <c r="I313" i="5"/>
  <c r="R314" i="5"/>
  <c r="D333" i="6"/>
  <c r="I333" i="6"/>
  <c r="B333" i="6"/>
  <c r="H333" i="6"/>
  <c r="L333" i="6"/>
  <c r="E333" i="6"/>
  <c r="K333" i="6"/>
  <c r="C333" i="6"/>
  <c r="F333" i="6"/>
  <c r="G333" i="6"/>
  <c r="J333" i="6"/>
  <c r="M333" i="6" s="1"/>
  <c r="R334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G314" i="5" l="1"/>
  <c r="I314" i="5"/>
  <c r="K314" i="5"/>
  <c r="E314" i="5"/>
  <c r="D314" i="5"/>
  <c r="J314" i="5"/>
  <c r="F314" i="5"/>
  <c r="C314" i="5"/>
  <c r="B314" i="5"/>
  <c r="H314" i="5"/>
  <c r="R315" i="5"/>
  <c r="J334" i="6"/>
  <c r="F334" i="6"/>
  <c r="L334" i="6"/>
  <c r="K334" i="6"/>
  <c r="G334" i="6"/>
  <c r="B334" i="6"/>
  <c r="C334" i="6"/>
  <c r="I334" i="6"/>
  <c r="E334" i="6"/>
  <c r="D334" i="6"/>
  <c r="M334" i="6"/>
  <c r="H334" i="6"/>
  <c r="R335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I315" i="5" l="1"/>
  <c r="G315" i="5"/>
  <c r="C315" i="5"/>
  <c r="E315" i="5"/>
  <c r="B315" i="5"/>
  <c r="D315" i="5"/>
  <c r="J315" i="5"/>
  <c r="F315" i="5"/>
  <c r="K315" i="5"/>
  <c r="H315" i="5"/>
  <c r="R316" i="5"/>
  <c r="C335" i="6"/>
  <c r="B335" i="6"/>
  <c r="D335" i="6"/>
  <c r="H335" i="6"/>
  <c r="G335" i="6"/>
  <c r="E335" i="6"/>
  <c r="F335" i="6"/>
  <c r="I335" i="6"/>
  <c r="K335" i="6"/>
  <c r="L335" i="6"/>
  <c r="J335" i="6"/>
  <c r="M335" i="6" s="1"/>
  <c r="R336" i="6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K316" i="5" l="1"/>
  <c r="E316" i="5"/>
  <c r="F316" i="5"/>
  <c r="D316" i="5"/>
  <c r="J316" i="5"/>
  <c r="I316" i="5"/>
  <c r="G316" i="5"/>
  <c r="C316" i="5"/>
  <c r="B316" i="5"/>
  <c r="H316" i="5"/>
  <c r="R317" i="5"/>
  <c r="K336" i="6"/>
  <c r="J336" i="6"/>
  <c r="G336" i="6"/>
  <c r="B336" i="6"/>
  <c r="H336" i="6"/>
  <c r="L336" i="6"/>
  <c r="I336" i="6"/>
  <c r="E336" i="6"/>
  <c r="D336" i="6"/>
  <c r="M336" i="6"/>
  <c r="C336" i="6"/>
  <c r="F336" i="6"/>
  <c r="R337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H317" i="5" l="1"/>
  <c r="B317" i="5"/>
  <c r="D317" i="5"/>
  <c r="C317" i="5"/>
  <c r="G317" i="5"/>
  <c r="E317" i="5"/>
  <c r="K317" i="5"/>
  <c r="J317" i="5"/>
  <c r="I317" i="5"/>
  <c r="F317" i="5"/>
  <c r="R318" i="5"/>
  <c r="H337" i="6"/>
  <c r="G337" i="6"/>
  <c r="M337" i="6"/>
  <c r="J337" i="6"/>
  <c r="D337" i="6"/>
  <c r="K337" i="6"/>
  <c r="L337" i="6"/>
  <c r="B337" i="6"/>
  <c r="I337" i="6"/>
  <c r="C337" i="6"/>
  <c r="F337" i="6"/>
  <c r="E337" i="6"/>
  <c r="R338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E318" i="5" l="1"/>
  <c r="I318" i="5"/>
  <c r="B318" i="5"/>
  <c r="C318" i="5"/>
  <c r="F318" i="5"/>
  <c r="G318" i="5"/>
  <c r="J318" i="5"/>
  <c r="K318" i="5"/>
  <c r="D318" i="5"/>
  <c r="H318" i="5"/>
  <c r="R319" i="5"/>
  <c r="I338" i="6"/>
  <c r="C338" i="6"/>
  <c r="H338" i="6"/>
  <c r="E338" i="6"/>
  <c r="L338" i="6"/>
  <c r="B338" i="6"/>
  <c r="J338" i="6"/>
  <c r="K338" i="6"/>
  <c r="M338" i="6"/>
  <c r="G338" i="6"/>
  <c r="D338" i="6"/>
  <c r="F338" i="6"/>
  <c r="R339" i="6"/>
  <c r="J465" i="11"/>
  <c r="I465" i="11"/>
  <c r="H465" i="11"/>
  <c r="D465" i="11"/>
  <c r="C465" i="11"/>
  <c r="F465" i="11"/>
  <c r="A465" i="11"/>
  <c r="G465" i="11"/>
  <c r="E465" i="11"/>
  <c r="B465" i="11"/>
  <c r="Q466" i="11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E319" i="5" l="1"/>
  <c r="G319" i="5"/>
  <c r="K319" i="5"/>
  <c r="I319" i="5"/>
  <c r="H319" i="5"/>
  <c r="C319" i="5"/>
  <c r="F319" i="5"/>
  <c r="J319" i="5"/>
  <c r="B319" i="5"/>
  <c r="D319" i="5"/>
  <c r="R320" i="5"/>
  <c r="K339" i="6"/>
  <c r="C339" i="6"/>
  <c r="M339" i="6"/>
  <c r="H339" i="6"/>
  <c r="B339" i="6"/>
  <c r="J339" i="6"/>
  <c r="G339" i="6"/>
  <c r="I339" i="6"/>
  <c r="D339" i="6"/>
  <c r="F339" i="6"/>
  <c r="E339" i="6"/>
  <c r="L339" i="6"/>
  <c r="R340" i="6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20" i="5" l="1"/>
  <c r="C320" i="5"/>
  <c r="F320" i="5"/>
  <c r="J320" i="5"/>
  <c r="E320" i="5"/>
  <c r="D320" i="5"/>
  <c r="K320" i="5"/>
  <c r="G320" i="5"/>
  <c r="B320" i="5"/>
  <c r="H320" i="5"/>
  <c r="R321" i="5"/>
  <c r="M340" i="6"/>
  <c r="F340" i="6"/>
  <c r="K340" i="6"/>
  <c r="C340" i="6"/>
  <c r="B340" i="6"/>
  <c r="D340" i="6"/>
  <c r="L340" i="6"/>
  <c r="G340" i="6"/>
  <c r="E340" i="6"/>
  <c r="I340" i="6"/>
  <c r="J340" i="6"/>
  <c r="H340" i="6"/>
  <c r="R341" i="6"/>
  <c r="A467" i="11"/>
  <c r="G467" i="11"/>
  <c r="H467" i="11"/>
  <c r="F467" i="11"/>
  <c r="E467" i="11"/>
  <c r="B467" i="11"/>
  <c r="D467" i="11"/>
  <c r="J467" i="11"/>
  <c r="I467" i="11"/>
  <c r="C467" i="11"/>
  <c r="Q468" i="11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I321" i="5" l="1"/>
  <c r="E321" i="5"/>
  <c r="K321" i="5"/>
  <c r="G321" i="5"/>
  <c r="C321" i="5"/>
  <c r="B321" i="5"/>
  <c r="D321" i="5"/>
  <c r="F321" i="5"/>
  <c r="J321" i="5"/>
  <c r="H321" i="5"/>
  <c r="R322" i="5"/>
  <c r="C341" i="6"/>
  <c r="G341" i="6"/>
  <c r="H341" i="6"/>
  <c r="I341" i="6"/>
  <c r="K341" i="6"/>
  <c r="B341" i="6"/>
  <c r="L341" i="6"/>
  <c r="J341" i="6"/>
  <c r="M341" i="6" s="1"/>
  <c r="F341" i="6"/>
  <c r="E341" i="6"/>
  <c r="D341" i="6"/>
  <c r="R342" i="6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G322" i="5" l="1"/>
  <c r="B322" i="5"/>
  <c r="F322" i="5"/>
  <c r="J322" i="5"/>
  <c r="E322" i="5"/>
  <c r="K322" i="5"/>
  <c r="I322" i="5"/>
  <c r="H322" i="5"/>
  <c r="D322" i="5"/>
  <c r="C322" i="5"/>
  <c r="R323" i="5"/>
  <c r="L342" i="6"/>
  <c r="B342" i="6"/>
  <c r="M342" i="6"/>
  <c r="F342" i="6"/>
  <c r="D342" i="6"/>
  <c r="I342" i="6"/>
  <c r="H342" i="6"/>
  <c r="J342" i="6"/>
  <c r="E342" i="6"/>
  <c r="K342" i="6"/>
  <c r="G342" i="6"/>
  <c r="C342" i="6"/>
  <c r="R343" i="6"/>
  <c r="B388" i="7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K323" i="5" l="1"/>
  <c r="B323" i="5"/>
  <c r="G323" i="5"/>
  <c r="E323" i="5"/>
  <c r="I323" i="5"/>
  <c r="F323" i="5"/>
  <c r="J323" i="5"/>
  <c r="D323" i="5"/>
  <c r="H323" i="5"/>
  <c r="C323" i="5"/>
  <c r="R324" i="5"/>
  <c r="K343" i="6"/>
  <c r="D343" i="6"/>
  <c r="L343" i="6"/>
  <c r="F343" i="6"/>
  <c r="H343" i="6"/>
  <c r="G343" i="6"/>
  <c r="J343" i="6"/>
  <c r="E343" i="6"/>
  <c r="M343" i="6"/>
  <c r="C343" i="6"/>
  <c r="I343" i="6"/>
  <c r="B343" i="6"/>
  <c r="R344" i="6"/>
  <c r="B389" i="7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I324" i="5" l="1"/>
  <c r="K324" i="5"/>
  <c r="H324" i="5"/>
  <c r="C324" i="5"/>
  <c r="F324" i="5"/>
  <c r="J324" i="5"/>
  <c r="E324" i="5"/>
  <c r="B324" i="5"/>
  <c r="D324" i="5"/>
  <c r="G324" i="5"/>
  <c r="R325" i="5"/>
  <c r="E344" i="6"/>
  <c r="C344" i="6"/>
  <c r="J344" i="6"/>
  <c r="M344" i="6"/>
  <c r="H344" i="6"/>
  <c r="G344" i="6"/>
  <c r="I344" i="6"/>
  <c r="F344" i="6"/>
  <c r="D344" i="6"/>
  <c r="K344" i="6"/>
  <c r="L344" i="6" s="1"/>
  <c r="B344" i="6"/>
  <c r="R345" i="6"/>
  <c r="A390" i="7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K325" i="5" l="1"/>
  <c r="F325" i="5"/>
  <c r="I325" i="5"/>
  <c r="J325" i="5"/>
  <c r="G325" i="5"/>
  <c r="H325" i="5"/>
  <c r="E325" i="5"/>
  <c r="C325" i="5"/>
  <c r="D325" i="5"/>
  <c r="B325" i="5"/>
  <c r="R326" i="5"/>
  <c r="K345" i="6"/>
  <c r="C345" i="6"/>
  <c r="M345" i="6"/>
  <c r="I345" i="6"/>
  <c r="F345" i="6"/>
  <c r="D345" i="6"/>
  <c r="L345" i="6"/>
  <c r="H345" i="6"/>
  <c r="J345" i="6"/>
  <c r="B345" i="6"/>
  <c r="G345" i="6"/>
  <c r="E345" i="6"/>
  <c r="R346" i="6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E326" i="5" l="1"/>
  <c r="D326" i="5"/>
  <c r="C326" i="5"/>
  <c r="B326" i="5"/>
  <c r="K326" i="5"/>
  <c r="I326" i="5"/>
  <c r="G326" i="5"/>
  <c r="J326" i="5"/>
  <c r="H326" i="5"/>
  <c r="F326" i="5"/>
  <c r="R327" i="5"/>
  <c r="M346" i="6"/>
  <c r="C346" i="6"/>
  <c r="I346" i="6"/>
  <c r="L346" i="6"/>
  <c r="K346" i="6"/>
  <c r="J346" i="6"/>
  <c r="H346" i="6"/>
  <c r="G346" i="6"/>
  <c r="D346" i="6"/>
  <c r="F346" i="6"/>
  <c r="B346" i="6"/>
  <c r="E346" i="6"/>
  <c r="R347" i="6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C327" i="5" l="1"/>
  <c r="E327" i="5"/>
  <c r="J327" i="5"/>
  <c r="K327" i="5"/>
  <c r="H327" i="5"/>
  <c r="I327" i="5"/>
  <c r="F327" i="5"/>
  <c r="D327" i="5"/>
  <c r="G327" i="5"/>
  <c r="B327" i="5"/>
  <c r="R328" i="5"/>
  <c r="E347" i="6"/>
  <c r="B347" i="6"/>
  <c r="F347" i="6"/>
  <c r="G347" i="6"/>
  <c r="M347" i="6"/>
  <c r="H347" i="6"/>
  <c r="J347" i="6"/>
  <c r="C347" i="6"/>
  <c r="D347" i="6"/>
  <c r="I347" i="6"/>
  <c r="K347" i="6"/>
  <c r="L347" i="6" s="1"/>
  <c r="R348" i="6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G328" i="5" l="1"/>
  <c r="J328" i="5"/>
  <c r="D328" i="5"/>
  <c r="H328" i="5"/>
  <c r="I328" i="5"/>
  <c r="C328" i="5"/>
  <c r="F328" i="5"/>
  <c r="B328" i="5"/>
  <c r="E328" i="5"/>
  <c r="K328" i="5"/>
  <c r="R329" i="5"/>
  <c r="L348" i="6"/>
  <c r="D348" i="6"/>
  <c r="M348" i="6"/>
  <c r="J348" i="6"/>
  <c r="H348" i="6"/>
  <c r="C348" i="6"/>
  <c r="B348" i="6"/>
  <c r="F348" i="6"/>
  <c r="K348" i="6"/>
  <c r="E348" i="6"/>
  <c r="I348" i="6"/>
  <c r="G348" i="6"/>
  <c r="R349" i="6"/>
  <c r="A475" i="11"/>
  <c r="D475" i="11"/>
  <c r="E475" i="11"/>
  <c r="G475" i="11"/>
  <c r="B475" i="11"/>
  <c r="J475" i="11"/>
  <c r="H475" i="11"/>
  <c r="C475" i="11"/>
  <c r="F475" i="11"/>
  <c r="I475" i="11"/>
  <c r="Q476" i="11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G329" i="5" l="1"/>
  <c r="E329" i="5"/>
  <c r="D329" i="5"/>
  <c r="J329" i="5"/>
  <c r="I329" i="5"/>
  <c r="H329" i="5"/>
  <c r="C329" i="5"/>
  <c r="K329" i="5"/>
  <c r="F329" i="5"/>
  <c r="B329" i="5"/>
  <c r="R330" i="5"/>
  <c r="M349" i="6"/>
  <c r="D349" i="6"/>
  <c r="J349" i="6"/>
  <c r="H349" i="6"/>
  <c r="L349" i="6"/>
  <c r="C349" i="6"/>
  <c r="I349" i="6"/>
  <c r="G349" i="6"/>
  <c r="E349" i="6"/>
  <c r="B349" i="6"/>
  <c r="K349" i="6"/>
  <c r="F349" i="6"/>
  <c r="R350" i="6"/>
  <c r="A395" i="7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E330" i="5" l="1"/>
  <c r="I330" i="5"/>
  <c r="C330" i="5"/>
  <c r="H330" i="5"/>
  <c r="F330" i="5"/>
  <c r="D330" i="5"/>
  <c r="B330" i="5"/>
  <c r="J330" i="5"/>
  <c r="K330" i="5"/>
  <c r="G330" i="5"/>
  <c r="R331" i="5"/>
  <c r="E350" i="6"/>
  <c r="J350" i="6"/>
  <c r="B350" i="6"/>
  <c r="D350" i="6"/>
  <c r="I350" i="6"/>
  <c r="L350" i="6"/>
  <c r="H350" i="6"/>
  <c r="G350" i="6"/>
  <c r="C350" i="6"/>
  <c r="M350" i="6"/>
  <c r="F350" i="6"/>
  <c r="K350" i="6"/>
  <c r="R351" i="6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31" i="5" l="1"/>
  <c r="I331" i="5"/>
  <c r="C331" i="5"/>
  <c r="H331" i="5"/>
  <c r="G331" i="5"/>
  <c r="J331" i="5"/>
  <c r="E331" i="5"/>
  <c r="D331" i="5"/>
  <c r="B331" i="5"/>
  <c r="F331" i="5"/>
  <c r="R332" i="5"/>
  <c r="M351" i="6"/>
  <c r="C351" i="6"/>
  <c r="K351" i="6"/>
  <c r="G351" i="6"/>
  <c r="L351" i="6"/>
  <c r="F351" i="6"/>
  <c r="J351" i="6"/>
  <c r="H351" i="6"/>
  <c r="B351" i="6"/>
  <c r="E351" i="6"/>
  <c r="I351" i="6"/>
  <c r="D351" i="6"/>
  <c r="R352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32" i="5" l="1"/>
  <c r="C332" i="5"/>
  <c r="D332" i="5"/>
  <c r="H332" i="5"/>
  <c r="I332" i="5"/>
  <c r="K332" i="5"/>
  <c r="J332" i="5"/>
  <c r="E332" i="5"/>
  <c r="B332" i="5"/>
  <c r="G332" i="5"/>
  <c r="R333" i="5"/>
  <c r="G352" i="6"/>
  <c r="F352" i="6"/>
  <c r="D352" i="6"/>
  <c r="M352" i="6"/>
  <c r="C352" i="6"/>
  <c r="L352" i="6"/>
  <c r="I352" i="6"/>
  <c r="E352" i="6"/>
  <c r="B352" i="6"/>
  <c r="K352" i="6"/>
  <c r="H352" i="6"/>
  <c r="J352" i="6"/>
  <c r="R353" i="6"/>
  <c r="J479" i="11"/>
  <c r="H479" i="11"/>
  <c r="D479" i="11"/>
  <c r="F479" i="11"/>
  <c r="G479" i="11"/>
  <c r="I479" i="11"/>
  <c r="B479" i="11"/>
  <c r="C479" i="11"/>
  <c r="E479" i="11"/>
  <c r="A479" i="11"/>
  <c r="Q480" i="11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F333" i="5" l="1"/>
  <c r="D333" i="5"/>
  <c r="K333" i="5"/>
  <c r="J333" i="5"/>
  <c r="H333" i="5"/>
  <c r="E333" i="5"/>
  <c r="B333" i="5"/>
  <c r="C333" i="5"/>
  <c r="I333" i="5"/>
  <c r="G333" i="5"/>
  <c r="R334" i="5"/>
  <c r="M353" i="6"/>
  <c r="D353" i="6"/>
  <c r="J353" i="6"/>
  <c r="L353" i="6"/>
  <c r="F353" i="6"/>
  <c r="B353" i="6"/>
  <c r="G353" i="6"/>
  <c r="E353" i="6"/>
  <c r="I353" i="6"/>
  <c r="C353" i="6"/>
  <c r="K353" i="6"/>
  <c r="H353" i="6"/>
  <c r="R354" i="6"/>
  <c r="A399" i="7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F334" i="5" l="1"/>
  <c r="D334" i="5"/>
  <c r="B334" i="5"/>
  <c r="G334" i="5"/>
  <c r="E334" i="5"/>
  <c r="J334" i="5"/>
  <c r="C334" i="5"/>
  <c r="H334" i="5"/>
  <c r="I334" i="5"/>
  <c r="K334" i="5"/>
  <c r="R335" i="5"/>
  <c r="J354" i="6"/>
  <c r="I354" i="6"/>
  <c r="H354" i="6"/>
  <c r="M354" i="6"/>
  <c r="L354" i="6"/>
  <c r="F354" i="6"/>
  <c r="B354" i="6"/>
  <c r="E354" i="6"/>
  <c r="C354" i="6"/>
  <c r="K354" i="6"/>
  <c r="G354" i="6"/>
  <c r="D354" i="6"/>
  <c r="R355" i="6"/>
  <c r="C400" i="7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G335" i="5" l="1"/>
  <c r="K335" i="5"/>
  <c r="I335" i="5"/>
  <c r="J335" i="5"/>
  <c r="F335" i="5"/>
  <c r="C335" i="5"/>
  <c r="H335" i="5"/>
  <c r="E335" i="5"/>
  <c r="D335" i="5"/>
  <c r="B335" i="5"/>
  <c r="R336" i="5"/>
  <c r="C355" i="6"/>
  <c r="G355" i="6"/>
  <c r="I355" i="6"/>
  <c r="H355" i="6"/>
  <c r="J355" i="6"/>
  <c r="M355" i="6"/>
  <c r="E355" i="6"/>
  <c r="K355" i="6"/>
  <c r="L355" i="6"/>
  <c r="D355" i="6"/>
  <c r="F355" i="6"/>
  <c r="B355" i="6"/>
  <c r="R356" i="6"/>
  <c r="A401" i="7"/>
  <c r="B401" i="7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C336" i="5" l="1"/>
  <c r="D336" i="5"/>
  <c r="F336" i="5"/>
  <c r="B336" i="5"/>
  <c r="I336" i="5"/>
  <c r="J336" i="5"/>
  <c r="G336" i="5"/>
  <c r="K336" i="5"/>
  <c r="E336" i="5"/>
  <c r="H336" i="5"/>
  <c r="R337" i="5"/>
  <c r="H356" i="6"/>
  <c r="M356" i="6"/>
  <c r="C356" i="6"/>
  <c r="K356" i="6"/>
  <c r="L356" i="6"/>
  <c r="J356" i="6"/>
  <c r="B356" i="6"/>
  <c r="F356" i="6"/>
  <c r="E356" i="6"/>
  <c r="G356" i="6"/>
  <c r="I356" i="6"/>
  <c r="D356" i="6"/>
  <c r="R357" i="6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G337" i="5" l="1"/>
  <c r="E337" i="5"/>
  <c r="B337" i="5"/>
  <c r="J337" i="5"/>
  <c r="C337" i="5"/>
  <c r="K337" i="5"/>
  <c r="F337" i="5"/>
  <c r="H337" i="5"/>
  <c r="D337" i="5"/>
  <c r="I337" i="5"/>
  <c r="R338" i="5"/>
  <c r="M357" i="6"/>
  <c r="H357" i="6"/>
  <c r="C357" i="6"/>
  <c r="I357" i="6"/>
  <c r="F357" i="6"/>
  <c r="K357" i="6"/>
  <c r="B357" i="6"/>
  <c r="D357" i="6"/>
  <c r="L357" i="6"/>
  <c r="E357" i="6"/>
  <c r="G357" i="6"/>
  <c r="J357" i="6"/>
  <c r="R358" i="6"/>
  <c r="B403" i="7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C338" i="5" l="1"/>
  <c r="E338" i="5"/>
  <c r="K338" i="5"/>
  <c r="D338" i="5"/>
  <c r="H338" i="5"/>
  <c r="B338" i="5"/>
  <c r="G338" i="5"/>
  <c r="F338" i="5"/>
  <c r="I338" i="5"/>
  <c r="J338" i="5"/>
  <c r="R339" i="5"/>
  <c r="H358" i="6"/>
  <c r="G358" i="6"/>
  <c r="F358" i="6"/>
  <c r="D358" i="6"/>
  <c r="E358" i="6"/>
  <c r="L358" i="6"/>
  <c r="I358" i="6"/>
  <c r="J358" i="6"/>
  <c r="B358" i="6"/>
  <c r="C358" i="6"/>
  <c r="K358" i="6"/>
  <c r="M358" i="6" s="1"/>
  <c r="R359" i="6"/>
  <c r="J485" i="11"/>
  <c r="B485" i="11"/>
  <c r="C485" i="11"/>
  <c r="I485" i="11"/>
  <c r="A485" i="11"/>
  <c r="H485" i="11"/>
  <c r="G485" i="11"/>
  <c r="F485" i="11"/>
  <c r="D485" i="11"/>
  <c r="E485" i="11"/>
  <c r="Q486" i="11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C339" i="5" l="1"/>
  <c r="H339" i="5"/>
  <c r="J339" i="5"/>
  <c r="K339" i="5"/>
  <c r="I339" i="5"/>
  <c r="F339" i="5"/>
  <c r="E339" i="5"/>
  <c r="B339" i="5"/>
  <c r="G339" i="5"/>
  <c r="D339" i="5"/>
  <c r="R340" i="5"/>
  <c r="J359" i="6"/>
  <c r="I359" i="6"/>
  <c r="H359" i="6"/>
  <c r="C359" i="6"/>
  <c r="B359" i="6"/>
  <c r="L359" i="6"/>
  <c r="F359" i="6"/>
  <c r="D359" i="6"/>
  <c r="G359" i="6"/>
  <c r="M359" i="6"/>
  <c r="E359" i="6"/>
  <c r="K359" i="6"/>
  <c r="R360" i="6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D340" i="5" l="1"/>
  <c r="F340" i="5"/>
  <c r="H340" i="5"/>
  <c r="B340" i="5"/>
  <c r="I340" i="5"/>
  <c r="E340" i="5"/>
  <c r="K340" i="5"/>
  <c r="J340" i="5"/>
  <c r="C340" i="5"/>
  <c r="G340" i="5"/>
  <c r="R341" i="5"/>
  <c r="L360" i="6"/>
  <c r="I360" i="6"/>
  <c r="M360" i="6"/>
  <c r="H360" i="6"/>
  <c r="E360" i="6"/>
  <c r="C360" i="6"/>
  <c r="K360" i="6"/>
  <c r="J360" i="6"/>
  <c r="G360" i="6"/>
  <c r="D360" i="6"/>
  <c r="B360" i="6"/>
  <c r="F360" i="6"/>
  <c r="R361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E341" i="5" l="1"/>
  <c r="F341" i="5"/>
  <c r="C341" i="5"/>
  <c r="D341" i="5"/>
  <c r="J341" i="5"/>
  <c r="H341" i="5"/>
  <c r="I341" i="5"/>
  <c r="K341" i="5"/>
  <c r="B341" i="5"/>
  <c r="G341" i="5"/>
  <c r="R342" i="5"/>
  <c r="K361" i="6"/>
  <c r="F361" i="6"/>
  <c r="I361" i="6"/>
  <c r="E361" i="6"/>
  <c r="D361" i="6"/>
  <c r="B361" i="6"/>
  <c r="G361" i="6"/>
  <c r="J361" i="6"/>
  <c r="C361" i="6"/>
  <c r="L361" i="6"/>
  <c r="H361" i="6"/>
  <c r="M361" i="6"/>
  <c r="R362" i="6"/>
  <c r="C407" i="7"/>
  <c r="B407" i="7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42" i="5" l="1"/>
  <c r="G342" i="5"/>
  <c r="K342" i="5"/>
  <c r="C342" i="5"/>
  <c r="H342" i="5"/>
  <c r="B342" i="5"/>
  <c r="F342" i="5"/>
  <c r="E342" i="5"/>
  <c r="I342" i="5"/>
  <c r="J342" i="5"/>
  <c r="R343" i="5"/>
  <c r="F362" i="6"/>
  <c r="H362" i="6"/>
  <c r="L362" i="6"/>
  <c r="D362" i="6"/>
  <c r="B362" i="6"/>
  <c r="I362" i="6"/>
  <c r="M362" i="6"/>
  <c r="C362" i="6"/>
  <c r="K362" i="6"/>
  <c r="G362" i="6"/>
  <c r="J362" i="6"/>
  <c r="E362" i="6"/>
  <c r="R363" i="6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F343" i="5" l="1"/>
  <c r="G343" i="5"/>
  <c r="C343" i="5"/>
  <c r="B343" i="5"/>
  <c r="H343" i="5"/>
  <c r="J343" i="5"/>
  <c r="I343" i="5"/>
  <c r="D343" i="5"/>
  <c r="E343" i="5"/>
  <c r="K343" i="5"/>
  <c r="R344" i="5"/>
  <c r="I363" i="6"/>
  <c r="F363" i="6"/>
  <c r="J363" i="6"/>
  <c r="L363" i="6"/>
  <c r="G363" i="6"/>
  <c r="B363" i="6"/>
  <c r="K363" i="6"/>
  <c r="M363" i="6" s="1"/>
  <c r="H363" i="6"/>
  <c r="D363" i="6"/>
  <c r="E363" i="6"/>
  <c r="C363" i="6"/>
  <c r="R364" i="6"/>
  <c r="J490" i="11"/>
  <c r="C490" i="11"/>
  <c r="B490" i="11"/>
  <c r="I490" i="11"/>
  <c r="A490" i="11"/>
  <c r="H490" i="11"/>
  <c r="E490" i="11"/>
  <c r="F490" i="11"/>
  <c r="G490" i="11"/>
  <c r="D490" i="11"/>
  <c r="Q491" i="11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K344" i="5" l="1"/>
  <c r="J344" i="5"/>
  <c r="G344" i="5"/>
  <c r="B344" i="5"/>
  <c r="H344" i="5"/>
  <c r="D344" i="5"/>
  <c r="I344" i="5"/>
  <c r="C344" i="5"/>
  <c r="F344" i="5"/>
  <c r="E344" i="5"/>
  <c r="R345" i="5"/>
  <c r="H364" i="6"/>
  <c r="G364" i="6"/>
  <c r="F364" i="6"/>
  <c r="K364" i="6"/>
  <c r="J364" i="6"/>
  <c r="M364" i="6"/>
  <c r="I364" i="6"/>
  <c r="D364" i="6"/>
  <c r="E364" i="6"/>
  <c r="L364" i="6"/>
  <c r="C364" i="6"/>
  <c r="B364" i="6"/>
  <c r="R365" i="6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K345" i="5" l="1"/>
  <c r="B345" i="5"/>
  <c r="I345" i="5"/>
  <c r="H345" i="5"/>
  <c r="J345" i="5"/>
  <c r="E345" i="5"/>
  <c r="G345" i="5"/>
  <c r="D345" i="5"/>
  <c r="C345" i="5"/>
  <c r="F345" i="5"/>
  <c r="R346" i="5"/>
  <c r="J365" i="6"/>
  <c r="B365" i="6"/>
  <c r="D365" i="6"/>
  <c r="K365" i="6"/>
  <c r="C365" i="6"/>
  <c r="I365" i="6"/>
  <c r="M365" i="6"/>
  <c r="F365" i="6"/>
  <c r="E365" i="6"/>
  <c r="G365" i="6"/>
  <c r="L365" i="6"/>
  <c r="H365" i="6"/>
  <c r="R366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I346" i="5" l="1"/>
  <c r="F346" i="5"/>
  <c r="D346" i="5"/>
  <c r="E346" i="5"/>
  <c r="B346" i="5"/>
  <c r="C346" i="5"/>
  <c r="G346" i="5"/>
  <c r="K346" i="5"/>
  <c r="H346" i="5"/>
  <c r="J346" i="5"/>
  <c r="R347" i="5"/>
  <c r="M366" i="6"/>
  <c r="E366" i="6"/>
  <c r="F366" i="6"/>
  <c r="I366" i="6"/>
  <c r="C366" i="6"/>
  <c r="G366" i="6"/>
  <c r="H366" i="6"/>
  <c r="J366" i="6"/>
  <c r="K366" i="6"/>
  <c r="L366" i="6" s="1"/>
  <c r="D366" i="6"/>
  <c r="B366" i="6"/>
  <c r="R367" i="6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K347" i="5" l="1"/>
  <c r="J347" i="5"/>
  <c r="H347" i="5"/>
  <c r="C347" i="5"/>
  <c r="E347" i="5"/>
  <c r="I347" i="5"/>
  <c r="F347" i="5"/>
  <c r="B347" i="5"/>
  <c r="D347" i="5"/>
  <c r="G347" i="5"/>
  <c r="R348" i="5"/>
  <c r="H367" i="6"/>
  <c r="E367" i="6"/>
  <c r="J367" i="6"/>
  <c r="M367" i="6" s="1"/>
  <c r="B367" i="6"/>
  <c r="D367" i="6"/>
  <c r="C367" i="6"/>
  <c r="L367" i="6"/>
  <c r="K367" i="6"/>
  <c r="F367" i="6"/>
  <c r="G367" i="6"/>
  <c r="I367" i="6"/>
  <c r="R368" i="6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48" i="5" l="1"/>
  <c r="C348" i="5"/>
  <c r="J348" i="5"/>
  <c r="H348" i="5"/>
  <c r="G348" i="5"/>
  <c r="I348" i="5"/>
  <c r="K348" i="5"/>
  <c r="D348" i="5"/>
  <c r="B348" i="5"/>
  <c r="F348" i="5"/>
  <c r="R349" i="5"/>
  <c r="E368" i="6"/>
  <c r="H368" i="6"/>
  <c r="B368" i="6"/>
  <c r="M368" i="6"/>
  <c r="J368" i="6"/>
  <c r="C368" i="6"/>
  <c r="F368" i="6"/>
  <c r="L368" i="6"/>
  <c r="K368" i="6"/>
  <c r="G368" i="6"/>
  <c r="D368" i="6"/>
  <c r="I368" i="6"/>
  <c r="R369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I349" i="5" l="1"/>
  <c r="C349" i="5"/>
  <c r="D349" i="5"/>
  <c r="G349" i="5"/>
  <c r="E349" i="5"/>
  <c r="F349" i="5"/>
  <c r="K349" i="5"/>
  <c r="J349" i="5"/>
  <c r="B349" i="5"/>
  <c r="H349" i="5"/>
  <c r="R350" i="5"/>
  <c r="K369" i="6"/>
  <c r="H369" i="6"/>
  <c r="E369" i="6"/>
  <c r="F369" i="6"/>
  <c r="B369" i="6"/>
  <c r="J369" i="6"/>
  <c r="D369" i="6"/>
  <c r="C369" i="6"/>
  <c r="G369" i="6"/>
  <c r="M369" i="6"/>
  <c r="I369" i="6"/>
  <c r="L369" i="6"/>
  <c r="R370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I350" i="5" l="1"/>
  <c r="F350" i="5"/>
  <c r="H350" i="5"/>
  <c r="J350" i="5"/>
  <c r="K350" i="5"/>
  <c r="D350" i="5"/>
  <c r="B350" i="5"/>
  <c r="G350" i="5"/>
  <c r="E350" i="5"/>
  <c r="C350" i="5"/>
  <c r="R351" i="5"/>
  <c r="K370" i="6"/>
  <c r="B370" i="6"/>
  <c r="E370" i="6"/>
  <c r="M370" i="6"/>
  <c r="F370" i="6"/>
  <c r="J370" i="6"/>
  <c r="D370" i="6"/>
  <c r="G370" i="6"/>
  <c r="C370" i="6"/>
  <c r="H370" i="6"/>
  <c r="I370" i="6"/>
  <c r="L370" i="6"/>
  <c r="R371" i="6"/>
  <c r="A497" i="11"/>
  <c r="F497" i="11"/>
  <c r="G497" i="11"/>
  <c r="E497" i="11"/>
  <c r="D497" i="11"/>
  <c r="H497" i="11"/>
  <c r="J497" i="11"/>
  <c r="I497" i="11"/>
  <c r="C497" i="11"/>
  <c r="B497" i="11"/>
  <c r="Q498" i="11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D351" i="5" l="1"/>
  <c r="K351" i="5"/>
  <c r="I351" i="5"/>
  <c r="B351" i="5"/>
  <c r="C351" i="5"/>
  <c r="F351" i="5"/>
  <c r="G351" i="5"/>
  <c r="H351" i="5"/>
  <c r="E351" i="5"/>
  <c r="J351" i="5"/>
  <c r="R352" i="5"/>
  <c r="D371" i="6"/>
  <c r="J371" i="6"/>
  <c r="M371" i="6"/>
  <c r="C371" i="6"/>
  <c r="F371" i="6"/>
  <c r="G371" i="6"/>
  <c r="E371" i="6"/>
  <c r="B371" i="6"/>
  <c r="H371" i="6"/>
  <c r="I371" i="6"/>
  <c r="L371" i="6"/>
  <c r="K371" i="6"/>
  <c r="R372" i="6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D352" i="5" l="1"/>
  <c r="C352" i="5"/>
  <c r="F352" i="5"/>
  <c r="J352" i="5"/>
  <c r="K352" i="5"/>
  <c r="H352" i="5"/>
  <c r="I352" i="5"/>
  <c r="B352" i="5"/>
  <c r="E352" i="5"/>
  <c r="G352" i="5"/>
  <c r="R353" i="5"/>
  <c r="E372" i="6"/>
  <c r="M372" i="6"/>
  <c r="G372" i="6"/>
  <c r="I372" i="6"/>
  <c r="F372" i="6"/>
  <c r="K372" i="6"/>
  <c r="C372" i="6"/>
  <c r="D372" i="6"/>
  <c r="J372" i="6"/>
  <c r="H372" i="6"/>
  <c r="L372" i="6"/>
  <c r="B372" i="6"/>
  <c r="R373" i="6"/>
  <c r="C418" i="7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I353" i="5" l="1"/>
  <c r="E353" i="5"/>
  <c r="C353" i="5"/>
  <c r="K353" i="5"/>
  <c r="G353" i="5"/>
  <c r="B353" i="5"/>
  <c r="H353" i="5"/>
  <c r="D353" i="5"/>
  <c r="F353" i="5"/>
  <c r="J353" i="5"/>
  <c r="R354" i="5"/>
  <c r="C373" i="6"/>
  <c r="E373" i="6"/>
  <c r="D373" i="6"/>
  <c r="G373" i="6"/>
  <c r="J373" i="6"/>
  <c r="M373" i="6" s="1"/>
  <c r="F373" i="6"/>
  <c r="B373" i="6"/>
  <c r="K373" i="6"/>
  <c r="L373" i="6" s="1"/>
  <c r="H373" i="6"/>
  <c r="I373" i="6"/>
  <c r="R374" i="6"/>
  <c r="C419" i="7"/>
  <c r="E500" i="11"/>
  <c r="D500" i="11"/>
  <c r="C500" i="11"/>
  <c r="G500" i="11"/>
  <c r="J500" i="11"/>
  <c r="I500" i="11"/>
  <c r="H500" i="11"/>
  <c r="F500" i="11"/>
  <c r="A500" i="11"/>
  <c r="B500" i="11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C354" i="5" l="1"/>
  <c r="J354" i="5"/>
  <c r="H354" i="5"/>
  <c r="F354" i="5"/>
  <c r="D354" i="5"/>
  <c r="G354" i="5"/>
  <c r="K354" i="5"/>
  <c r="E354" i="5"/>
  <c r="B354" i="5"/>
  <c r="I354" i="5"/>
  <c r="R355" i="5"/>
  <c r="D374" i="6"/>
  <c r="C374" i="6"/>
  <c r="K374" i="6"/>
  <c r="L374" i="6"/>
  <c r="B374" i="6"/>
  <c r="J374" i="6"/>
  <c r="F374" i="6"/>
  <c r="M374" i="6"/>
  <c r="I374" i="6"/>
  <c r="E374" i="6"/>
  <c r="H374" i="6"/>
  <c r="G374" i="6"/>
  <c r="R375" i="6"/>
  <c r="B420" i="7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H355" i="5" l="1"/>
  <c r="F355" i="5"/>
  <c r="K355" i="5"/>
  <c r="J355" i="5"/>
  <c r="D355" i="5"/>
  <c r="C355" i="5"/>
  <c r="B355" i="5"/>
  <c r="G355" i="5"/>
  <c r="I355" i="5"/>
  <c r="E355" i="5"/>
  <c r="R356" i="5"/>
  <c r="H375" i="6"/>
  <c r="K375" i="6"/>
  <c r="B375" i="6"/>
  <c r="I375" i="6"/>
  <c r="J375" i="6"/>
  <c r="L375" i="6"/>
  <c r="E375" i="6"/>
  <c r="G375" i="6"/>
  <c r="D375" i="6"/>
  <c r="C375" i="6"/>
  <c r="M375" i="6"/>
  <c r="F375" i="6"/>
  <c r="R376" i="6"/>
  <c r="B421" i="7"/>
  <c r="C421" i="7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J356" i="5" l="1"/>
  <c r="E356" i="5"/>
  <c r="D356" i="5"/>
  <c r="I356" i="5"/>
  <c r="K356" i="5"/>
  <c r="C356" i="5"/>
  <c r="F356" i="5"/>
  <c r="B356" i="5"/>
  <c r="G356" i="5"/>
  <c r="H356" i="5"/>
  <c r="R357" i="5"/>
  <c r="D376" i="6"/>
  <c r="F376" i="6"/>
  <c r="C376" i="6"/>
  <c r="L376" i="6"/>
  <c r="K376" i="6"/>
  <c r="E376" i="6"/>
  <c r="B376" i="6"/>
  <c r="J376" i="6"/>
  <c r="M376" i="6" s="1"/>
  <c r="H376" i="6"/>
  <c r="G376" i="6"/>
  <c r="I376" i="6"/>
  <c r="R377" i="6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D357" i="5" l="1"/>
  <c r="C357" i="5"/>
  <c r="I357" i="5"/>
  <c r="J357" i="5"/>
  <c r="B357" i="5"/>
  <c r="G357" i="5"/>
  <c r="F357" i="5"/>
  <c r="E357" i="5"/>
  <c r="K357" i="5"/>
  <c r="H357" i="5"/>
  <c r="R358" i="5"/>
  <c r="D377" i="6"/>
  <c r="F377" i="6"/>
  <c r="K377" i="6"/>
  <c r="C377" i="6"/>
  <c r="J377" i="6"/>
  <c r="M377" i="6"/>
  <c r="I377" i="6"/>
  <c r="L377" i="6"/>
  <c r="G377" i="6"/>
  <c r="H377" i="6"/>
  <c r="B377" i="6"/>
  <c r="E377" i="6"/>
  <c r="R378" i="6"/>
  <c r="A423" i="7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D358" i="5" l="1"/>
  <c r="G358" i="5"/>
  <c r="I358" i="5"/>
  <c r="H358" i="5"/>
  <c r="F358" i="5"/>
  <c r="E358" i="5"/>
  <c r="K358" i="5"/>
  <c r="J358" i="5"/>
  <c r="B358" i="5"/>
  <c r="C358" i="5"/>
  <c r="R359" i="5"/>
  <c r="D378" i="6"/>
  <c r="C378" i="6"/>
  <c r="E378" i="6"/>
  <c r="B378" i="6"/>
  <c r="H378" i="6"/>
  <c r="I378" i="6"/>
  <c r="K378" i="6"/>
  <c r="G378" i="6"/>
  <c r="L378" i="6"/>
  <c r="F378" i="6"/>
  <c r="J378" i="6"/>
  <c r="M378" i="6" s="1"/>
  <c r="R379" i="6"/>
  <c r="B424" i="7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K359" i="5" l="1"/>
  <c r="J359" i="5"/>
  <c r="I359" i="5"/>
  <c r="H359" i="5"/>
  <c r="G359" i="5"/>
  <c r="C359" i="5"/>
  <c r="E359" i="5"/>
  <c r="F359" i="5"/>
  <c r="D359" i="5"/>
  <c r="B359" i="5"/>
  <c r="R360" i="5"/>
  <c r="G379" i="6"/>
  <c r="K379" i="6"/>
  <c r="J379" i="6"/>
  <c r="L379" i="6"/>
  <c r="M379" i="6"/>
  <c r="C379" i="6"/>
  <c r="B379" i="6"/>
  <c r="F379" i="6"/>
  <c r="E379" i="6"/>
  <c r="I379" i="6"/>
  <c r="H379" i="6"/>
  <c r="D379" i="6"/>
  <c r="R380" i="6"/>
  <c r="C425" i="7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D360" i="5" l="1"/>
  <c r="H360" i="5"/>
  <c r="G360" i="5"/>
  <c r="C360" i="5"/>
  <c r="I360" i="5"/>
  <c r="E360" i="5"/>
  <c r="F360" i="5"/>
  <c r="K360" i="5"/>
  <c r="J360" i="5"/>
  <c r="B360" i="5"/>
  <c r="R361" i="5"/>
  <c r="F380" i="6"/>
  <c r="B380" i="6"/>
  <c r="G380" i="6"/>
  <c r="D380" i="6"/>
  <c r="J380" i="6"/>
  <c r="H380" i="6"/>
  <c r="E380" i="6"/>
  <c r="C380" i="6"/>
  <c r="K380" i="6"/>
  <c r="L380" i="6"/>
  <c r="I380" i="6"/>
  <c r="M380" i="6"/>
  <c r="R381" i="6"/>
  <c r="C426" i="7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D361" i="5" l="1"/>
  <c r="J361" i="5"/>
  <c r="G361" i="5"/>
  <c r="C361" i="5"/>
  <c r="H361" i="5"/>
  <c r="K361" i="5"/>
  <c r="F361" i="5"/>
  <c r="I361" i="5"/>
  <c r="E361" i="5"/>
  <c r="B361" i="5"/>
  <c r="R362" i="5"/>
  <c r="G381" i="6"/>
  <c r="C381" i="6"/>
  <c r="D381" i="6"/>
  <c r="L381" i="6"/>
  <c r="E381" i="6"/>
  <c r="J381" i="6"/>
  <c r="M381" i="6" s="1"/>
  <c r="I381" i="6"/>
  <c r="H381" i="6"/>
  <c r="F381" i="6"/>
  <c r="B381" i="6"/>
  <c r="K381" i="6"/>
  <c r="R382" i="6"/>
  <c r="C427" i="7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E362" i="5" l="1"/>
  <c r="D362" i="5"/>
  <c r="C362" i="5"/>
  <c r="K362" i="5"/>
  <c r="B362" i="5"/>
  <c r="I362" i="5"/>
  <c r="J362" i="5"/>
  <c r="H362" i="5"/>
  <c r="F362" i="5"/>
  <c r="G362" i="5"/>
  <c r="R363" i="5"/>
  <c r="L382" i="6"/>
  <c r="J382" i="6"/>
  <c r="E382" i="6"/>
  <c r="M382" i="6"/>
  <c r="H382" i="6"/>
  <c r="I382" i="6"/>
  <c r="F382" i="6"/>
  <c r="G382" i="6"/>
  <c r="K382" i="6"/>
  <c r="C382" i="6"/>
  <c r="B382" i="6"/>
  <c r="D382" i="6"/>
  <c r="R383" i="6"/>
  <c r="C428" i="7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C363" i="5" l="1"/>
  <c r="B363" i="5"/>
  <c r="J363" i="5"/>
  <c r="E363" i="5"/>
  <c r="G363" i="5"/>
  <c r="F363" i="5"/>
  <c r="K363" i="5"/>
  <c r="I363" i="5"/>
  <c r="D363" i="5"/>
  <c r="H363" i="5"/>
  <c r="R364" i="5"/>
  <c r="I383" i="6"/>
  <c r="D383" i="6"/>
  <c r="H383" i="6"/>
  <c r="F383" i="6"/>
  <c r="J383" i="6"/>
  <c r="M383" i="6"/>
  <c r="E383" i="6"/>
  <c r="C383" i="6"/>
  <c r="G383" i="6"/>
  <c r="L383" i="6"/>
  <c r="K383" i="6"/>
  <c r="B383" i="6"/>
  <c r="R384" i="6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H364" i="5" l="1"/>
  <c r="G364" i="5"/>
  <c r="D364" i="5"/>
  <c r="C364" i="5"/>
  <c r="J364" i="5"/>
  <c r="K364" i="5"/>
  <c r="I364" i="5"/>
  <c r="E364" i="5"/>
  <c r="B364" i="5"/>
  <c r="F364" i="5"/>
  <c r="R365" i="5"/>
  <c r="C384" i="6"/>
  <c r="G384" i="6"/>
  <c r="L384" i="6"/>
  <c r="D384" i="6"/>
  <c r="H384" i="6"/>
  <c r="B384" i="6"/>
  <c r="J384" i="6"/>
  <c r="E384" i="6"/>
  <c r="F384" i="6"/>
  <c r="I384" i="6"/>
  <c r="K384" i="6"/>
  <c r="M384" i="6"/>
  <c r="R385" i="6"/>
  <c r="B430" i="7"/>
  <c r="A430" i="7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J365" i="5" l="1"/>
  <c r="B365" i="5"/>
  <c r="G365" i="5"/>
  <c r="I365" i="5"/>
  <c r="F365" i="5"/>
  <c r="D365" i="5"/>
  <c r="C365" i="5"/>
  <c r="H365" i="5"/>
  <c r="K365" i="5"/>
  <c r="E365" i="5"/>
  <c r="R366" i="5"/>
  <c r="L385" i="6"/>
  <c r="K385" i="6"/>
  <c r="D385" i="6"/>
  <c r="B385" i="6"/>
  <c r="C385" i="6"/>
  <c r="J385" i="6"/>
  <c r="M385" i="6" s="1"/>
  <c r="H385" i="6"/>
  <c r="G385" i="6"/>
  <c r="F385" i="6"/>
  <c r="I385" i="6"/>
  <c r="E385" i="6"/>
  <c r="R386" i="6"/>
  <c r="B431" i="7"/>
  <c r="C431" i="7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B366" i="5" l="1"/>
  <c r="H366" i="5"/>
  <c r="F366" i="5"/>
  <c r="E366" i="5"/>
  <c r="J366" i="5"/>
  <c r="C366" i="5"/>
  <c r="I366" i="5"/>
  <c r="G366" i="5"/>
  <c r="K366" i="5"/>
  <c r="D366" i="5"/>
  <c r="R367" i="5"/>
  <c r="F386" i="6"/>
  <c r="B386" i="6"/>
  <c r="L386" i="6"/>
  <c r="H386" i="6"/>
  <c r="D386" i="6"/>
  <c r="I386" i="6"/>
  <c r="E386" i="6"/>
  <c r="G386" i="6"/>
  <c r="K386" i="6"/>
  <c r="C386" i="6"/>
  <c r="J386" i="6"/>
  <c r="M386" i="6"/>
  <c r="R387" i="6"/>
  <c r="A432" i="7"/>
  <c r="C432" i="7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D367" i="5" l="1"/>
  <c r="C367" i="5"/>
  <c r="B367" i="5"/>
  <c r="J367" i="5"/>
  <c r="H367" i="5"/>
  <c r="E367" i="5"/>
  <c r="K367" i="5"/>
  <c r="I367" i="5"/>
  <c r="G367" i="5"/>
  <c r="F367" i="5"/>
  <c r="R368" i="5"/>
  <c r="E387" i="6"/>
  <c r="J387" i="6"/>
  <c r="B387" i="6"/>
  <c r="M387" i="6"/>
  <c r="I387" i="6"/>
  <c r="C387" i="6"/>
  <c r="K387" i="6"/>
  <c r="F387" i="6"/>
  <c r="G387" i="6"/>
  <c r="D387" i="6"/>
  <c r="H387" i="6"/>
  <c r="L387" i="6"/>
  <c r="R388" i="6"/>
  <c r="A433" i="7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C368" i="5" l="1"/>
  <c r="E368" i="5"/>
  <c r="K368" i="5"/>
  <c r="I368" i="5"/>
  <c r="B368" i="5"/>
  <c r="G368" i="5"/>
  <c r="F368" i="5"/>
  <c r="J368" i="5"/>
  <c r="D368" i="5"/>
  <c r="H368" i="5"/>
  <c r="R369" i="5"/>
  <c r="H388" i="6"/>
  <c r="J388" i="6"/>
  <c r="B388" i="6"/>
  <c r="F388" i="6"/>
  <c r="K388" i="6"/>
  <c r="L388" i="6" s="1"/>
  <c r="C388" i="6"/>
  <c r="M388" i="6"/>
  <c r="G388" i="6"/>
  <c r="E388" i="6"/>
  <c r="I388" i="6"/>
  <c r="D388" i="6"/>
  <c r="R389" i="6"/>
  <c r="A434" i="7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J369" i="5" l="1"/>
  <c r="I369" i="5"/>
  <c r="H369" i="5"/>
  <c r="G369" i="5"/>
  <c r="E369" i="5"/>
  <c r="K369" i="5"/>
  <c r="F369" i="5"/>
  <c r="B369" i="5"/>
  <c r="C369" i="5"/>
  <c r="D369" i="5"/>
  <c r="R370" i="5"/>
  <c r="G389" i="6"/>
  <c r="F389" i="6"/>
  <c r="I389" i="6"/>
  <c r="B389" i="6"/>
  <c r="K389" i="6"/>
  <c r="H389" i="6"/>
  <c r="J389" i="6"/>
  <c r="L389" i="6"/>
  <c r="E389" i="6"/>
  <c r="C389" i="6"/>
  <c r="M389" i="6"/>
  <c r="D389" i="6"/>
  <c r="R390" i="6"/>
  <c r="A435" i="7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C370" i="5" l="1"/>
  <c r="G370" i="5"/>
  <c r="D370" i="5"/>
  <c r="E370" i="5"/>
  <c r="I370" i="5"/>
  <c r="J370" i="5"/>
  <c r="K370" i="5"/>
  <c r="B370" i="5"/>
  <c r="F370" i="5"/>
  <c r="H370" i="5"/>
  <c r="R371" i="5"/>
  <c r="C390" i="6"/>
  <c r="I390" i="6"/>
  <c r="B390" i="6"/>
  <c r="H390" i="6"/>
  <c r="E390" i="6"/>
  <c r="L390" i="6"/>
  <c r="K390" i="6"/>
  <c r="F390" i="6"/>
  <c r="D390" i="6"/>
  <c r="M390" i="6"/>
  <c r="J390" i="6"/>
  <c r="G390" i="6"/>
  <c r="R391" i="6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K371" i="5" l="1"/>
  <c r="D371" i="5"/>
  <c r="I371" i="5"/>
  <c r="G371" i="5"/>
  <c r="B371" i="5"/>
  <c r="C371" i="5"/>
  <c r="H371" i="5"/>
  <c r="J371" i="5"/>
  <c r="F371" i="5"/>
  <c r="E371" i="5"/>
  <c r="R372" i="5"/>
  <c r="C391" i="6"/>
  <c r="L391" i="6"/>
  <c r="D391" i="6"/>
  <c r="K391" i="6"/>
  <c r="J391" i="6"/>
  <c r="I391" i="6"/>
  <c r="M391" i="6"/>
  <c r="G391" i="6"/>
  <c r="H391" i="6"/>
  <c r="F391" i="6"/>
  <c r="B391" i="6"/>
  <c r="E391" i="6"/>
  <c r="R392" i="6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I372" i="5" l="1"/>
  <c r="G372" i="5"/>
  <c r="D372" i="5"/>
  <c r="F372" i="5"/>
  <c r="E372" i="5"/>
  <c r="C372" i="5"/>
  <c r="B372" i="5"/>
  <c r="K372" i="5"/>
  <c r="J372" i="5"/>
  <c r="H372" i="5"/>
  <c r="R373" i="5"/>
  <c r="H392" i="6"/>
  <c r="I392" i="6"/>
  <c r="K392" i="6"/>
  <c r="G392" i="6"/>
  <c r="E392" i="6"/>
  <c r="B392" i="6"/>
  <c r="D392" i="6"/>
  <c r="M392" i="6"/>
  <c r="J392" i="6"/>
  <c r="F392" i="6"/>
  <c r="L392" i="6"/>
  <c r="C392" i="6"/>
  <c r="R393" i="6"/>
  <c r="A438" i="7"/>
  <c r="B438" i="7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D373" i="5" l="1"/>
  <c r="G373" i="5"/>
  <c r="F373" i="5"/>
  <c r="K373" i="5"/>
  <c r="E373" i="5"/>
  <c r="B373" i="5"/>
  <c r="C373" i="5"/>
  <c r="H373" i="5"/>
  <c r="J373" i="5"/>
  <c r="I373" i="5"/>
  <c r="R374" i="5"/>
  <c r="K393" i="6"/>
  <c r="C393" i="6"/>
  <c r="L393" i="6"/>
  <c r="J393" i="6"/>
  <c r="D393" i="6"/>
  <c r="F393" i="6"/>
  <c r="E393" i="6"/>
  <c r="I393" i="6"/>
  <c r="M393" i="6"/>
  <c r="G393" i="6"/>
  <c r="H393" i="6"/>
  <c r="B393" i="6"/>
  <c r="R394" i="6"/>
  <c r="C439" i="7"/>
  <c r="A439" i="7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I374" i="5" l="1"/>
  <c r="F374" i="5"/>
  <c r="E374" i="5"/>
  <c r="B374" i="5"/>
  <c r="H374" i="5"/>
  <c r="C374" i="5"/>
  <c r="D374" i="5"/>
  <c r="J374" i="5"/>
  <c r="G374" i="5"/>
  <c r="K374" i="5"/>
  <c r="R375" i="5"/>
  <c r="H394" i="6"/>
  <c r="J394" i="6"/>
  <c r="G394" i="6"/>
  <c r="C394" i="6"/>
  <c r="E394" i="6"/>
  <c r="I394" i="6"/>
  <c r="L394" i="6"/>
  <c r="D394" i="6"/>
  <c r="F394" i="6"/>
  <c r="M394" i="6"/>
  <c r="K394" i="6"/>
  <c r="B394" i="6"/>
  <c r="R395" i="6"/>
  <c r="B440" i="7"/>
  <c r="C440" i="7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375" i="5" l="1"/>
  <c r="J375" i="5"/>
  <c r="K375" i="5"/>
  <c r="B375" i="5"/>
  <c r="G375" i="5"/>
  <c r="E375" i="5"/>
  <c r="I375" i="5"/>
  <c r="D375" i="5"/>
  <c r="H375" i="5"/>
  <c r="F375" i="5"/>
  <c r="R376" i="5"/>
  <c r="L395" i="6"/>
  <c r="G395" i="6"/>
  <c r="C395" i="6"/>
  <c r="B395" i="6"/>
  <c r="D395" i="6"/>
  <c r="K395" i="6"/>
  <c r="I395" i="6"/>
  <c r="E395" i="6"/>
  <c r="H395" i="6"/>
  <c r="F395" i="6"/>
  <c r="J395" i="6"/>
  <c r="M395" i="6" s="1"/>
  <c r="R396" i="6"/>
  <c r="C441" i="7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C376" i="5" l="1"/>
  <c r="J376" i="5"/>
  <c r="E376" i="5"/>
  <c r="K376" i="5"/>
  <c r="G376" i="5"/>
  <c r="H376" i="5"/>
  <c r="I376" i="5"/>
  <c r="B376" i="5"/>
  <c r="F376" i="5"/>
  <c r="D376" i="5"/>
  <c r="R377" i="5"/>
  <c r="D396" i="6"/>
  <c r="G396" i="6"/>
  <c r="B396" i="6"/>
  <c r="C396" i="6"/>
  <c r="M396" i="6"/>
  <c r="L396" i="6"/>
  <c r="E396" i="6"/>
  <c r="J396" i="6"/>
  <c r="H396" i="6"/>
  <c r="I396" i="6"/>
  <c r="K396" i="6"/>
  <c r="F396" i="6"/>
  <c r="R397" i="6"/>
  <c r="C442" i="7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H377" i="5" l="1"/>
  <c r="B377" i="5"/>
  <c r="G377" i="5"/>
  <c r="D377" i="5"/>
  <c r="F377" i="5"/>
  <c r="K377" i="5"/>
  <c r="I377" i="5"/>
  <c r="E377" i="5"/>
  <c r="J377" i="5"/>
  <c r="C377" i="5"/>
  <c r="R378" i="5"/>
  <c r="D397" i="6"/>
  <c r="E397" i="6"/>
  <c r="G397" i="6"/>
  <c r="F397" i="6"/>
  <c r="C397" i="6"/>
  <c r="L397" i="6"/>
  <c r="B397" i="6"/>
  <c r="I397" i="6"/>
  <c r="J397" i="6"/>
  <c r="M397" i="6"/>
  <c r="K397" i="6"/>
  <c r="H397" i="6"/>
  <c r="R398" i="6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H378" i="5" l="1"/>
  <c r="I378" i="5"/>
  <c r="J378" i="5"/>
  <c r="F378" i="5"/>
  <c r="C378" i="5"/>
  <c r="K378" i="5"/>
  <c r="D378" i="5"/>
  <c r="G378" i="5"/>
  <c r="E378" i="5"/>
  <c r="B378" i="5"/>
  <c r="R379" i="5"/>
  <c r="F398" i="6"/>
  <c r="E398" i="6"/>
  <c r="B398" i="6"/>
  <c r="G398" i="6"/>
  <c r="L398" i="6"/>
  <c r="K398" i="6"/>
  <c r="M398" i="6"/>
  <c r="I398" i="6"/>
  <c r="D398" i="6"/>
  <c r="C398" i="6"/>
  <c r="H398" i="6"/>
  <c r="J398" i="6"/>
  <c r="R399" i="6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379" i="5" l="1"/>
  <c r="B379" i="5"/>
  <c r="E379" i="5"/>
  <c r="G379" i="5"/>
  <c r="H379" i="5"/>
  <c r="D379" i="5"/>
  <c r="F379" i="5"/>
  <c r="C379" i="5"/>
  <c r="I379" i="5"/>
  <c r="K379" i="5"/>
  <c r="R380" i="5"/>
  <c r="K399" i="6"/>
  <c r="I399" i="6"/>
  <c r="L399" i="6"/>
  <c r="G399" i="6"/>
  <c r="F399" i="6"/>
  <c r="J399" i="6"/>
  <c r="C399" i="6"/>
  <c r="B399" i="6"/>
  <c r="D399" i="6"/>
  <c r="H399" i="6"/>
  <c r="E399" i="6"/>
  <c r="M399" i="6"/>
  <c r="R400" i="6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K380" i="5" l="1"/>
  <c r="B380" i="5"/>
  <c r="C380" i="5"/>
  <c r="G380" i="5"/>
  <c r="H380" i="5"/>
  <c r="D380" i="5"/>
  <c r="J380" i="5"/>
  <c r="I380" i="5"/>
  <c r="F380" i="5"/>
  <c r="E380" i="5"/>
  <c r="R381" i="5"/>
  <c r="K400" i="6"/>
  <c r="I400" i="6"/>
  <c r="M400" i="6"/>
  <c r="B400" i="6"/>
  <c r="J400" i="6"/>
  <c r="E400" i="6"/>
  <c r="F400" i="6"/>
  <c r="D400" i="6"/>
  <c r="L400" i="6"/>
  <c r="G400" i="6"/>
  <c r="H400" i="6"/>
  <c r="C400" i="6"/>
  <c r="R401" i="6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D381" i="5" l="1"/>
  <c r="I381" i="5"/>
  <c r="C381" i="5"/>
  <c r="J381" i="5"/>
  <c r="F381" i="5"/>
  <c r="K381" i="5"/>
  <c r="H381" i="5"/>
  <c r="B381" i="5"/>
  <c r="E381" i="5"/>
  <c r="G381" i="5"/>
  <c r="R382" i="5"/>
  <c r="C401" i="6"/>
  <c r="B401" i="6"/>
  <c r="E401" i="6"/>
  <c r="M401" i="6"/>
  <c r="I401" i="6"/>
  <c r="D401" i="6"/>
  <c r="G401" i="6"/>
  <c r="H401" i="6"/>
  <c r="K401" i="6"/>
  <c r="L401" i="6"/>
  <c r="J401" i="6"/>
  <c r="F401" i="6"/>
  <c r="R402" i="6"/>
  <c r="A447" i="7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G382" i="5" l="1"/>
  <c r="K382" i="5"/>
  <c r="B382" i="5"/>
  <c r="J382" i="5"/>
  <c r="C382" i="5"/>
  <c r="E382" i="5"/>
  <c r="F382" i="5"/>
  <c r="D382" i="5"/>
  <c r="H382" i="5"/>
  <c r="I382" i="5"/>
  <c r="R383" i="5"/>
  <c r="E402" i="6"/>
  <c r="L402" i="6"/>
  <c r="G402" i="6"/>
  <c r="C402" i="6"/>
  <c r="B402" i="6"/>
  <c r="K402" i="6"/>
  <c r="M402" i="6"/>
  <c r="H402" i="6"/>
  <c r="F402" i="6"/>
  <c r="I402" i="6"/>
  <c r="J402" i="6"/>
  <c r="D402" i="6"/>
  <c r="R403" i="6"/>
  <c r="A448" i="7"/>
  <c r="B448" i="7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B383" i="5" l="1"/>
  <c r="H383" i="5"/>
  <c r="I383" i="5"/>
  <c r="E383" i="5"/>
  <c r="C383" i="5"/>
  <c r="F383" i="5"/>
  <c r="G383" i="5"/>
  <c r="K383" i="5"/>
  <c r="J383" i="5"/>
  <c r="D383" i="5"/>
  <c r="R384" i="5"/>
  <c r="L403" i="6"/>
  <c r="G403" i="6"/>
  <c r="E403" i="6"/>
  <c r="D403" i="6"/>
  <c r="M403" i="6"/>
  <c r="I403" i="6"/>
  <c r="K403" i="6"/>
  <c r="J403" i="6"/>
  <c r="H403" i="6"/>
  <c r="F403" i="6"/>
  <c r="B403" i="6"/>
  <c r="C403" i="6"/>
  <c r="R404" i="6"/>
  <c r="C449" i="7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D384" i="5" l="1"/>
  <c r="G384" i="5"/>
  <c r="K384" i="5"/>
  <c r="B384" i="5"/>
  <c r="E384" i="5"/>
  <c r="C384" i="5"/>
  <c r="J384" i="5"/>
  <c r="H384" i="5"/>
  <c r="F384" i="5"/>
  <c r="I384" i="5"/>
  <c r="R385" i="5"/>
  <c r="D404" i="6"/>
  <c r="G404" i="6"/>
  <c r="C404" i="6"/>
  <c r="L404" i="6"/>
  <c r="E404" i="6"/>
  <c r="I404" i="6"/>
  <c r="H404" i="6"/>
  <c r="M404" i="6"/>
  <c r="F404" i="6"/>
  <c r="J404" i="6"/>
  <c r="B404" i="6"/>
  <c r="K404" i="6"/>
  <c r="R405" i="6"/>
  <c r="A450" i="7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B385" i="5" l="1"/>
  <c r="I385" i="5"/>
  <c r="J385" i="5"/>
  <c r="H385" i="5"/>
  <c r="G385" i="5"/>
  <c r="D385" i="5"/>
  <c r="E385" i="5"/>
  <c r="F385" i="5"/>
  <c r="K385" i="5"/>
  <c r="C385" i="5"/>
  <c r="R386" i="5"/>
  <c r="F405" i="6"/>
  <c r="L405" i="6"/>
  <c r="I405" i="6"/>
  <c r="E405" i="6"/>
  <c r="C405" i="6"/>
  <c r="H405" i="6"/>
  <c r="G405" i="6"/>
  <c r="K405" i="6"/>
  <c r="B405" i="6"/>
  <c r="J405" i="6"/>
  <c r="D405" i="6"/>
  <c r="M405" i="6"/>
  <c r="R406" i="6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G386" i="5" l="1"/>
  <c r="I386" i="5"/>
  <c r="F386" i="5"/>
  <c r="H386" i="5"/>
  <c r="E386" i="5"/>
  <c r="D386" i="5"/>
  <c r="C386" i="5"/>
  <c r="K386" i="5"/>
  <c r="J386" i="5"/>
  <c r="B386" i="5"/>
  <c r="R387" i="5"/>
  <c r="H406" i="6"/>
  <c r="C406" i="6"/>
  <c r="D406" i="6"/>
  <c r="J406" i="6"/>
  <c r="M406" i="6" s="1"/>
  <c r="K406" i="6"/>
  <c r="B406" i="6"/>
  <c r="I406" i="6"/>
  <c r="F406" i="6"/>
  <c r="L406" i="6"/>
  <c r="E406" i="6"/>
  <c r="G406" i="6"/>
  <c r="R407" i="6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C387" i="5" l="1"/>
  <c r="J387" i="5"/>
  <c r="B387" i="5"/>
  <c r="E387" i="5"/>
  <c r="I387" i="5"/>
  <c r="D387" i="5"/>
  <c r="F387" i="5"/>
  <c r="H387" i="5"/>
  <c r="G387" i="5"/>
  <c r="K387" i="5"/>
  <c r="R388" i="5"/>
  <c r="K407" i="6"/>
  <c r="C407" i="6"/>
  <c r="B407" i="6"/>
  <c r="M407" i="6"/>
  <c r="J407" i="6"/>
  <c r="F407" i="6"/>
  <c r="I407" i="6"/>
  <c r="L407" i="6"/>
  <c r="E407" i="6"/>
  <c r="D407" i="6"/>
  <c r="G407" i="6"/>
  <c r="H407" i="6"/>
  <c r="R408" i="6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E388" i="5" l="1"/>
  <c r="J388" i="5"/>
  <c r="D388" i="5"/>
  <c r="I388" i="5"/>
  <c r="C388" i="5"/>
  <c r="B388" i="5"/>
  <c r="H388" i="5"/>
  <c r="K388" i="5"/>
  <c r="G388" i="5"/>
  <c r="F388" i="5"/>
  <c r="R389" i="5"/>
  <c r="M408" i="6"/>
  <c r="H408" i="6"/>
  <c r="C408" i="6"/>
  <c r="D408" i="6"/>
  <c r="L408" i="6"/>
  <c r="K408" i="6"/>
  <c r="G408" i="6"/>
  <c r="F408" i="6"/>
  <c r="J408" i="6"/>
  <c r="E408" i="6"/>
  <c r="I408" i="6"/>
  <c r="B408" i="6"/>
  <c r="R409" i="6"/>
  <c r="B454" i="7"/>
  <c r="A454" i="7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389" i="5" l="1"/>
  <c r="G389" i="5"/>
  <c r="C389" i="5"/>
  <c r="F389" i="5"/>
  <c r="E389" i="5"/>
  <c r="B389" i="5"/>
  <c r="K389" i="5"/>
  <c r="D389" i="5"/>
  <c r="H389" i="5"/>
  <c r="I389" i="5"/>
  <c r="R390" i="5"/>
  <c r="B409" i="6"/>
  <c r="L409" i="6"/>
  <c r="G409" i="6"/>
  <c r="C409" i="6"/>
  <c r="I409" i="6"/>
  <c r="H409" i="6"/>
  <c r="J409" i="6"/>
  <c r="M409" i="6" s="1"/>
  <c r="E409" i="6"/>
  <c r="D409" i="6"/>
  <c r="K409" i="6"/>
  <c r="F409" i="6"/>
  <c r="R410" i="6"/>
  <c r="C455" i="7"/>
  <c r="A455" i="7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H390" i="5" l="1"/>
  <c r="B390" i="5"/>
  <c r="D390" i="5"/>
  <c r="C390" i="5"/>
  <c r="F390" i="5"/>
  <c r="J390" i="5"/>
  <c r="E390" i="5"/>
  <c r="G390" i="5"/>
  <c r="K390" i="5"/>
  <c r="I390" i="5"/>
  <c r="R391" i="5"/>
  <c r="G410" i="6"/>
  <c r="F410" i="6"/>
  <c r="H410" i="6"/>
  <c r="E410" i="6"/>
  <c r="L410" i="6"/>
  <c r="B410" i="6"/>
  <c r="J410" i="6"/>
  <c r="K410" i="6"/>
  <c r="M410" i="6"/>
  <c r="C410" i="6"/>
  <c r="D410" i="6"/>
  <c r="I410" i="6"/>
  <c r="R411" i="6"/>
  <c r="B456" i="7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J391" i="5" l="1"/>
  <c r="K391" i="5"/>
  <c r="F391" i="5"/>
  <c r="H391" i="5"/>
  <c r="B391" i="5"/>
  <c r="G391" i="5"/>
  <c r="D391" i="5"/>
  <c r="I391" i="5"/>
  <c r="C391" i="5"/>
  <c r="E391" i="5"/>
  <c r="R392" i="5"/>
  <c r="J411" i="6"/>
  <c r="M411" i="6" s="1"/>
  <c r="G411" i="6"/>
  <c r="B411" i="6"/>
  <c r="I411" i="6"/>
  <c r="D411" i="6"/>
  <c r="F411" i="6"/>
  <c r="C411" i="6"/>
  <c r="H411" i="6"/>
  <c r="L411" i="6"/>
  <c r="E411" i="6"/>
  <c r="K411" i="6"/>
  <c r="R412" i="6"/>
  <c r="A457" i="7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B392" i="5" l="1"/>
  <c r="H392" i="5"/>
  <c r="G392" i="5"/>
  <c r="C392" i="5"/>
  <c r="J392" i="5"/>
  <c r="I392" i="5"/>
  <c r="D392" i="5"/>
  <c r="E392" i="5"/>
  <c r="K392" i="5"/>
  <c r="F392" i="5"/>
  <c r="R393" i="5"/>
  <c r="D412" i="6"/>
  <c r="I412" i="6"/>
  <c r="G412" i="6"/>
  <c r="B412" i="6"/>
  <c r="L412" i="6"/>
  <c r="C412" i="6"/>
  <c r="J412" i="6"/>
  <c r="K412" i="6"/>
  <c r="H412" i="6"/>
  <c r="F412" i="6"/>
  <c r="E412" i="6"/>
  <c r="M412" i="6"/>
  <c r="R413" i="6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D393" i="5" l="1"/>
  <c r="I393" i="5"/>
  <c r="J393" i="5"/>
  <c r="H393" i="5"/>
  <c r="F393" i="5"/>
  <c r="G393" i="5"/>
  <c r="C393" i="5"/>
  <c r="K393" i="5"/>
  <c r="B393" i="5"/>
  <c r="E393" i="5"/>
  <c r="R394" i="5"/>
  <c r="D413" i="6"/>
  <c r="B413" i="6"/>
  <c r="J413" i="6"/>
  <c r="C413" i="6"/>
  <c r="K413" i="6"/>
  <c r="L413" i="6" s="1"/>
  <c r="G413" i="6"/>
  <c r="M413" i="6"/>
  <c r="I413" i="6"/>
  <c r="E413" i="6"/>
  <c r="H413" i="6"/>
  <c r="F413" i="6"/>
  <c r="R414" i="6"/>
  <c r="A459" i="7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394" i="5" l="1"/>
  <c r="D394" i="5"/>
  <c r="E394" i="5"/>
  <c r="K394" i="5"/>
  <c r="B394" i="5"/>
  <c r="J394" i="5"/>
  <c r="I394" i="5"/>
  <c r="H394" i="5"/>
  <c r="G394" i="5"/>
  <c r="F394" i="5"/>
  <c r="R395" i="5"/>
  <c r="J414" i="6"/>
  <c r="M414" i="6" s="1"/>
  <c r="C414" i="6"/>
  <c r="F414" i="6"/>
  <c r="D414" i="6"/>
  <c r="K414" i="6"/>
  <c r="L414" i="6"/>
  <c r="H414" i="6"/>
  <c r="B414" i="6"/>
  <c r="I414" i="6"/>
  <c r="E414" i="6"/>
  <c r="G414" i="6"/>
  <c r="R415" i="6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J395" i="5" l="1"/>
  <c r="K395" i="5"/>
  <c r="D395" i="5"/>
  <c r="H395" i="5"/>
  <c r="E395" i="5"/>
  <c r="B395" i="5"/>
  <c r="I395" i="5"/>
  <c r="C395" i="5"/>
  <c r="G395" i="5"/>
  <c r="F395" i="5"/>
  <c r="R396" i="5"/>
  <c r="K415" i="6"/>
  <c r="M415" i="6" s="1"/>
  <c r="C415" i="6"/>
  <c r="I415" i="6"/>
  <c r="L415" i="6"/>
  <c r="E415" i="6"/>
  <c r="G415" i="6"/>
  <c r="H415" i="6"/>
  <c r="B415" i="6"/>
  <c r="F415" i="6"/>
  <c r="J415" i="6"/>
  <c r="D415" i="6"/>
  <c r="R416" i="6"/>
  <c r="C461" i="7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I396" i="5" l="1"/>
  <c r="C396" i="5"/>
  <c r="K396" i="5"/>
  <c r="J396" i="5"/>
  <c r="H396" i="5"/>
  <c r="F396" i="5"/>
  <c r="G396" i="5"/>
  <c r="D396" i="5"/>
  <c r="E396" i="5"/>
  <c r="B396" i="5"/>
  <c r="R397" i="5"/>
  <c r="C416" i="6"/>
  <c r="G416" i="6"/>
  <c r="D416" i="6"/>
  <c r="B416" i="6"/>
  <c r="L416" i="6"/>
  <c r="A416" i="6" s="1"/>
  <c r="I416" i="6"/>
  <c r="H416" i="6"/>
  <c r="J416" i="6"/>
  <c r="E416" i="6"/>
  <c r="M416" i="6"/>
  <c r="F416" i="6"/>
  <c r="K416" i="6"/>
  <c r="R417" i="6"/>
  <c r="A462" i="7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F397" i="5" l="1"/>
  <c r="B397" i="5"/>
  <c r="H397" i="5"/>
  <c r="C397" i="5"/>
  <c r="E397" i="5"/>
  <c r="J397" i="5"/>
  <c r="I397" i="5"/>
  <c r="G397" i="5"/>
  <c r="D397" i="5"/>
  <c r="K397" i="5"/>
  <c r="R398" i="5"/>
  <c r="K417" i="6"/>
  <c r="L417" i="6"/>
  <c r="A417" i="6" s="1"/>
  <c r="H417" i="6"/>
  <c r="J417" i="6"/>
  <c r="E417" i="6"/>
  <c r="F417" i="6"/>
  <c r="M417" i="6"/>
  <c r="B417" i="6"/>
  <c r="C417" i="6"/>
  <c r="G417" i="6"/>
  <c r="I417" i="6"/>
  <c r="D417" i="6"/>
  <c r="R418" i="6"/>
  <c r="A463" i="7"/>
  <c r="B463" i="7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F398" i="5" l="1"/>
  <c r="K398" i="5"/>
  <c r="J398" i="5"/>
  <c r="H398" i="5"/>
  <c r="C398" i="5"/>
  <c r="E398" i="5"/>
  <c r="B398" i="5"/>
  <c r="G398" i="5"/>
  <c r="I398" i="5"/>
  <c r="D398" i="5"/>
  <c r="R399" i="5"/>
  <c r="E418" i="6"/>
  <c r="I418" i="6"/>
  <c r="J418" i="6"/>
  <c r="G418" i="6"/>
  <c r="H418" i="6"/>
  <c r="B418" i="6"/>
  <c r="K418" i="6"/>
  <c r="L418" i="6"/>
  <c r="A418" i="6" s="1"/>
  <c r="F418" i="6"/>
  <c r="C418" i="6"/>
  <c r="M418" i="6"/>
  <c r="D418" i="6"/>
  <c r="R419" i="6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K399" i="5" l="1"/>
  <c r="F399" i="5"/>
  <c r="B399" i="5"/>
  <c r="C399" i="5"/>
  <c r="J399" i="5"/>
  <c r="I399" i="5"/>
  <c r="H399" i="5"/>
  <c r="E399" i="5"/>
  <c r="D399" i="5"/>
  <c r="G399" i="5"/>
  <c r="R400" i="5"/>
  <c r="H419" i="6"/>
  <c r="K419" i="6"/>
  <c r="E419" i="6"/>
  <c r="F419" i="6"/>
  <c r="L419" i="6"/>
  <c r="A419" i="6" s="1"/>
  <c r="B419" i="6"/>
  <c r="J419" i="6"/>
  <c r="I419" i="6"/>
  <c r="C419" i="6"/>
  <c r="D419" i="6"/>
  <c r="M419" i="6"/>
  <c r="G419" i="6"/>
  <c r="R420" i="6"/>
  <c r="B465" i="7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B400" i="5" l="1"/>
  <c r="D400" i="5"/>
  <c r="J400" i="5"/>
  <c r="I400" i="5"/>
  <c r="K400" i="5"/>
  <c r="C400" i="5"/>
  <c r="H400" i="5"/>
  <c r="G400" i="5"/>
  <c r="E400" i="5"/>
  <c r="F400" i="5"/>
  <c r="R401" i="5"/>
  <c r="D420" i="6"/>
  <c r="G420" i="6"/>
  <c r="K420" i="6"/>
  <c r="I420" i="6"/>
  <c r="M420" i="6"/>
  <c r="B420" i="6"/>
  <c r="E420" i="6"/>
  <c r="F420" i="6"/>
  <c r="L420" i="6"/>
  <c r="A420" i="6" s="1"/>
  <c r="H420" i="6"/>
  <c r="C420" i="6"/>
  <c r="J420" i="6"/>
  <c r="R421" i="6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H401" i="5" l="1"/>
  <c r="F401" i="5"/>
  <c r="J401" i="5"/>
  <c r="D401" i="5"/>
  <c r="E401" i="5"/>
  <c r="C401" i="5"/>
  <c r="K401" i="5"/>
  <c r="G401" i="5"/>
  <c r="I401" i="5"/>
  <c r="B401" i="5"/>
  <c r="R402" i="5"/>
  <c r="K421" i="6"/>
  <c r="I421" i="6"/>
  <c r="J421" i="6"/>
  <c r="B421" i="6"/>
  <c r="M421" i="6"/>
  <c r="H421" i="6"/>
  <c r="E421" i="6"/>
  <c r="G421" i="6"/>
  <c r="F421" i="6"/>
  <c r="D421" i="6"/>
  <c r="C421" i="6"/>
  <c r="L421" i="6"/>
  <c r="A421" i="6" s="1"/>
  <c r="R422" i="6"/>
  <c r="C467" i="7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D402" i="5" l="1"/>
  <c r="K402" i="5"/>
  <c r="G402" i="5"/>
  <c r="C402" i="5"/>
  <c r="J402" i="5"/>
  <c r="I402" i="5"/>
  <c r="E402" i="5"/>
  <c r="B402" i="5"/>
  <c r="F402" i="5"/>
  <c r="H402" i="5"/>
  <c r="R403" i="5"/>
  <c r="L422" i="6"/>
  <c r="A422" i="6" s="1"/>
  <c r="G422" i="6"/>
  <c r="H422" i="6"/>
  <c r="M422" i="6"/>
  <c r="F422" i="6"/>
  <c r="D422" i="6"/>
  <c r="K422" i="6"/>
  <c r="J422" i="6"/>
  <c r="B422" i="6"/>
  <c r="I422" i="6"/>
  <c r="C422" i="6"/>
  <c r="E422" i="6"/>
  <c r="R423" i="6"/>
  <c r="A468" i="7"/>
  <c r="C468" i="7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E403" i="5" l="1"/>
  <c r="F403" i="5"/>
  <c r="C403" i="5"/>
  <c r="H403" i="5"/>
  <c r="K403" i="5"/>
  <c r="J403" i="5"/>
  <c r="D403" i="5"/>
  <c r="B403" i="5"/>
  <c r="I403" i="5"/>
  <c r="G403" i="5"/>
  <c r="R404" i="5"/>
  <c r="J423" i="6"/>
  <c r="G423" i="6"/>
  <c r="L423" i="6"/>
  <c r="A423" i="6" s="1"/>
  <c r="D423" i="6"/>
  <c r="H423" i="6"/>
  <c r="C423" i="6"/>
  <c r="E423" i="6"/>
  <c r="F423" i="6"/>
  <c r="I423" i="6"/>
  <c r="B423" i="6"/>
  <c r="K423" i="6"/>
  <c r="M423" i="6"/>
  <c r="R424" i="6"/>
  <c r="C469" i="7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F404" i="5" l="1"/>
  <c r="C404" i="5"/>
  <c r="G404" i="5"/>
  <c r="I404" i="5"/>
  <c r="B404" i="5"/>
  <c r="D404" i="5"/>
  <c r="H404" i="5"/>
  <c r="K404" i="5"/>
  <c r="E404" i="5"/>
  <c r="J404" i="5"/>
  <c r="R405" i="5"/>
  <c r="M424" i="6"/>
  <c r="G424" i="6"/>
  <c r="B424" i="6"/>
  <c r="H424" i="6"/>
  <c r="E424" i="6"/>
  <c r="F424" i="6"/>
  <c r="K424" i="6"/>
  <c r="L424" i="6"/>
  <c r="A424" i="6" s="1"/>
  <c r="C424" i="6"/>
  <c r="J424" i="6"/>
  <c r="I424" i="6"/>
  <c r="D424" i="6"/>
  <c r="R425" i="6"/>
  <c r="A470" i="7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B405" i="5" l="1"/>
  <c r="C405" i="5"/>
  <c r="F405" i="5"/>
  <c r="D405" i="5"/>
  <c r="E405" i="5"/>
  <c r="J405" i="5"/>
  <c r="K405" i="5"/>
  <c r="I405" i="5"/>
  <c r="H405" i="5"/>
  <c r="G405" i="5"/>
  <c r="R406" i="5"/>
  <c r="B425" i="6"/>
  <c r="M425" i="6"/>
  <c r="E425" i="6"/>
  <c r="G425" i="6"/>
  <c r="D425" i="6"/>
  <c r="H425" i="6"/>
  <c r="F425" i="6"/>
  <c r="C425" i="6"/>
  <c r="J425" i="6"/>
  <c r="L425" i="6"/>
  <c r="A425" i="6" s="1"/>
  <c r="I425" i="6"/>
  <c r="K425" i="6"/>
  <c r="R426" i="6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G406" i="5" l="1"/>
  <c r="C406" i="5"/>
  <c r="J406" i="5"/>
  <c r="H406" i="5"/>
  <c r="B406" i="5"/>
  <c r="E406" i="5"/>
  <c r="D406" i="5"/>
  <c r="F406" i="5"/>
  <c r="I406" i="5"/>
  <c r="K406" i="5"/>
  <c r="R407" i="5"/>
  <c r="I426" i="6"/>
  <c r="B426" i="6"/>
  <c r="C426" i="6"/>
  <c r="D426" i="6"/>
  <c r="L426" i="6"/>
  <c r="A426" i="6" s="1"/>
  <c r="G426" i="6"/>
  <c r="E426" i="6"/>
  <c r="H426" i="6"/>
  <c r="M426" i="6"/>
  <c r="K426" i="6"/>
  <c r="J426" i="6"/>
  <c r="F426" i="6"/>
  <c r="R427" i="6"/>
  <c r="B472" i="7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C407" i="5" l="1"/>
  <c r="J407" i="5"/>
  <c r="K407" i="5"/>
  <c r="I407" i="5"/>
  <c r="E407" i="5"/>
  <c r="B407" i="5"/>
  <c r="D407" i="5"/>
  <c r="H407" i="5"/>
  <c r="G407" i="5"/>
  <c r="F407" i="5"/>
  <c r="R408" i="5"/>
  <c r="K427" i="6"/>
  <c r="B427" i="6"/>
  <c r="J427" i="6"/>
  <c r="E427" i="6"/>
  <c r="I427" i="6"/>
  <c r="G427" i="6"/>
  <c r="L427" i="6"/>
  <c r="A427" i="6" s="1"/>
  <c r="D427" i="6"/>
  <c r="M427" i="6"/>
  <c r="F427" i="6"/>
  <c r="H427" i="6"/>
  <c r="C427" i="6"/>
  <c r="R428" i="6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J408" i="5" l="1"/>
  <c r="H408" i="5"/>
  <c r="B408" i="5"/>
  <c r="F408" i="5"/>
  <c r="G408" i="5"/>
  <c r="I408" i="5"/>
  <c r="D408" i="5"/>
  <c r="K408" i="5"/>
  <c r="C408" i="5"/>
  <c r="E408" i="5"/>
  <c r="R409" i="5"/>
  <c r="C428" i="6"/>
  <c r="H428" i="6"/>
  <c r="K428" i="6"/>
  <c r="B428" i="6"/>
  <c r="I428" i="6"/>
  <c r="M428" i="6"/>
  <c r="L428" i="6"/>
  <c r="A428" i="6" s="1"/>
  <c r="E428" i="6"/>
  <c r="F428" i="6"/>
  <c r="G428" i="6"/>
  <c r="J428" i="6"/>
  <c r="D428" i="6"/>
  <c r="R429" i="6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G409" i="5" l="1"/>
  <c r="J409" i="5"/>
  <c r="H409" i="5"/>
  <c r="C409" i="5"/>
  <c r="E409" i="5"/>
  <c r="K409" i="5"/>
  <c r="F409" i="5"/>
  <c r="B409" i="5"/>
  <c r="D409" i="5"/>
  <c r="I409" i="5"/>
  <c r="R410" i="5"/>
  <c r="B429" i="6"/>
  <c r="E429" i="6"/>
  <c r="C429" i="6"/>
  <c r="I429" i="6"/>
  <c r="M429" i="6"/>
  <c r="J429" i="6"/>
  <c r="K429" i="6"/>
  <c r="L429" i="6"/>
  <c r="A429" i="6" s="1"/>
  <c r="G429" i="6"/>
  <c r="D429" i="6"/>
  <c r="H429" i="6"/>
  <c r="F429" i="6"/>
  <c r="R430" i="6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E410" i="5" l="1"/>
  <c r="B410" i="5"/>
  <c r="F410" i="5"/>
  <c r="J410" i="5"/>
  <c r="D410" i="5"/>
  <c r="K410" i="5"/>
  <c r="C410" i="5"/>
  <c r="H410" i="5"/>
  <c r="I410" i="5"/>
  <c r="G410" i="5"/>
  <c r="R411" i="5"/>
  <c r="E430" i="6"/>
  <c r="K430" i="6"/>
  <c r="J430" i="6"/>
  <c r="H430" i="6"/>
  <c r="M430" i="6"/>
  <c r="L430" i="6"/>
  <c r="A430" i="6" s="1"/>
  <c r="G430" i="6"/>
  <c r="C430" i="6"/>
  <c r="F430" i="6"/>
  <c r="I430" i="6"/>
  <c r="B430" i="6"/>
  <c r="D430" i="6"/>
  <c r="R431" i="6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G411" i="5" l="1"/>
  <c r="E411" i="5"/>
  <c r="B411" i="5"/>
  <c r="F411" i="5"/>
  <c r="I411" i="5"/>
  <c r="D411" i="5"/>
  <c r="K411" i="5"/>
  <c r="H411" i="5"/>
  <c r="C411" i="5"/>
  <c r="J411" i="5"/>
  <c r="R412" i="5"/>
  <c r="D431" i="6"/>
  <c r="J431" i="6"/>
  <c r="K431" i="6"/>
  <c r="G431" i="6"/>
  <c r="E431" i="6"/>
  <c r="F431" i="6"/>
  <c r="H431" i="6"/>
  <c r="C431" i="6"/>
  <c r="L431" i="6"/>
  <c r="A431" i="6" s="1"/>
  <c r="M431" i="6"/>
  <c r="B431" i="6"/>
  <c r="I431" i="6"/>
  <c r="R432" i="6"/>
  <c r="A477" i="7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J412" i="5" l="1"/>
  <c r="C412" i="5"/>
  <c r="F412" i="5"/>
  <c r="B412" i="5"/>
  <c r="K412" i="5"/>
  <c r="G412" i="5"/>
  <c r="D412" i="5"/>
  <c r="H412" i="5"/>
  <c r="I412" i="5"/>
  <c r="E412" i="5"/>
  <c r="R413" i="5"/>
  <c r="L432" i="6"/>
  <c r="A432" i="6" s="1"/>
  <c r="E432" i="6"/>
  <c r="J432" i="6"/>
  <c r="K432" i="6"/>
  <c r="I432" i="6"/>
  <c r="C432" i="6"/>
  <c r="F432" i="6"/>
  <c r="G432" i="6"/>
  <c r="D432" i="6"/>
  <c r="B432" i="6"/>
  <c r="H432" i="6"/>
  <c r="M432" i="6"/>
  <c r="R433" i="6"/>
  <c r="C478" i="7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J413" i="5" l="1"/>
  <c r="H413" i="5"/>
  <c r="C413" i="5"/>
  <c r="D413" i="5"/>
  <c r="K413" i="5"/>
  <c r="I413" i="5"/>
  <c r="F413" i="5"/>
  <c r="B413" i="5"/>
  <c r="E413" i="5"/>
  <c r="G413" i="5"/>
  <c r="R414" i="5"/>
  <c r="J433" i="6"/>
  <c r="H433" i="6"/>
  <c r="E433" i="6"/>
  <c r="L433" i="6"/>
  <c r="A433" i="6" s="1"/>
  <c r="I433" i="6"/>
  <c r="D433" i="6"/>
  <c r="K433" i="6"/>
  <c r="C433" i="6"/>
  <c r="M433" i="6"/>
  <c r="B433" i="6"/>
  <c r="G433" i="6"/>
  <c r="F433" i="6"/>
  <c r="R434" i="6"/>
  <c r="B479" i="7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B414" i="5" l="1"/>
  <c r="C414" i="5"/>
  <c r="H414" i="5"/>
  <c r="I414" i="5"/>
  <c r="E414" i="5"/>
  <c r="J414" i="5"/>
  <c r="F414" i="5"/>
  <c r="K414" i="5"/>
  <c r="G414" i="5"/>
  <c r="D414" i="5"/>
  <c r="R415" i="5"/>
  <c r="K434" i="6"/>
  <c r="J434" i="6"/>
  <c r="C434" i="6"/>
  <c r="G434" i="6"/>
  <c r="M434" i="6"/>
  <c r="E434" i="6"/>
  <c r="L434" i="6"/>
  <c r="A434" i="6" s="1"/>
  <c r="I434" i="6"/>
  <c r="D434" i="6"/>
  <c r="F434" i="6"/>
  <c r="H434" i="6"/>
  <c r="B434" i="6"/>
  <c r="R435" i="6"/>
  <c r="B480" i="7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I415" i="5" l="1"/>
  <c r="D415" i="5"/>
  <c r="H415" i="5"/>
  <c r="K415" i="5"/>
  <c r="B415" i="5"/>
  <c r="J415" i="5"/>
  <c r="E415" i="5"/>
  <c r="G415" i="5"/>
  <c r="C415" i="5"/>
  <c r="F415" i="5"/>
  <c r="R416" i="5"/>
  <c r="I435" i="6"/>
  <c r="F435" i="6"/>
  <c r="H435" i="6"/>
  <c r="K435" i="6"/>
  <c r="J435" i="6"/>
  <c r="B435" i="6"/>
  <c r="C435" i="6"/>
  <c r="G435" i="6"/>
  <c r="M435" i="6"/>
  <c r="E435" i="6"/>
  <c r="L435" i="6"/>
  <c r="A435" i="6" s="1"/>
  <c r="D435" i="6"/>
  <c r="R436" i="6"/>
  <c r="C481" i="7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F416" i="5" l="1"/>
  <c r="D416" i="5"/>
  <c r="K416" i="5"/>
  <c r="C416" i="5"/>
  <c r="E416" i="5"/>
  <c r="I416" i="5"/>
  <c r="H416" i="5"/>
  <c r="J416" i="5"/>
  <c r="B416" i="5"/>
  <c r="G416" i="5"/>
  <c r="R417" i="5"/>
  <c r="L436" i="6"/>
  <c r="A436" i="6" s="1"/>
  <c r="C436" i="6"/>
  <c r="I436" i="6"/>
  <c r="G436" i="6"/>
  <c r="F436" i="6"/>
  <c r="E436" i="6"/>
  <c r="M436" i="6"/>
  <c r="K436" i="6"/>
  <c r="H436" i="6"/>
  <c r="B436" i="6"/>
  <c r="J436" i="6"/>
  <c r="D436" i="6"/>
  <c r="R437" i="6"/>
  <c r="A482" i="7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G417" i="5" l="1"/>
  <c r="C417" i="5"/>
  <c r="B417" i="5"/>
  <c r="J417" i="5"/>
  <c r="H417" i="5"/>
  <c r="I417" i="5"/>
  <c r="K417" i="5"/>
  <c r="F417" i="5"/>
  <c r="D417" i="5"/>
  <c r="E417" i="5"/>
  <c r="R418" i="5"/>
  <c r="L437" i="6"/>
  <c r="A437" i="6" s="1"/>
  <c r="G437" i="6"/>
  <c r="F437" i="6"/>
  <c r="J437" i="6"/>
  <c r="D437" i="6"/>
  <c r="M437" i="6"/>
  <c r="I437" i="6"/>
  <c r="B437" i="6"/>
  <c r="K437" i="6"/>
  <c r="E437" i="6"/>
  <c r="C437" i="6"/>
  <c r="H437" i="6"/>
  <c r="R438" i="6"/>
  <c r="A483" i="7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J418" i="5" l="1"/>
  <c r="F418" i="5"/>
  <c r="H418" i="5"/>
  <c r="C418" i="5"/>
  <c r="G418" i="5"/>
  <c r="E418" i="5"/>
  <c r="B418" i="5"/>
  <c r="K418" i="5"/>
  <c r="D418" i="5"/>
  <c r="I418" i="5"/>
  <c r="R419" i="5"/>
  <c r="F438" i="6"/>
  <c r="I438" i="6"/>
  <c r="G438" i="6"/>
  <c r="L438" i="6"/>
  <c r="A438" i="6" s="1"/>
  <c r="C438" i="6"/>
  <c r="D438" i="6"/>
  <c r="M438" i="6"/>
  <c r="K438" i="6"/>
  <c r="H438" i="6"/>
  <c r="E438" i="6"/>
  <c r="B438" i="6"/>
  <c r="J438" i="6"/>
  <c r="R439" i="6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I419" i="5" l="1"/>
  <c r="H419" i="5"/>
  <c r="F419" i="5"/>
  <c r="B419" i="5"/>
  <c r="J419" i="5"/>
  <c r="G419" i="5"/>
  <c r="D419" i="5"/>
  <c r="E419" i="5"/>
  <c r="C419" i="5"/>
  <c r="K419" i="5"/>
  <c r="R420" i="5"/>
  <c r="G439" i="6"/>
  <c r="D439" i="6"/>
  <c r="H439" i="6"/>
  <c r="C439" i="6"/>
  <c r="F439" i="6"/>
  <c r="M439" i="6"/>
  <c r="K439" i="6"/>
  <c r="E439" i="6"/>
  <c r="B439" i="6"/>
  <c r="J439" i="6"/>
  <c r="I439" i="6"/>
  <c r="L439" i="6"/>
  <c r="A439" i="6" s="1"/>
  <c r="R440" i="6"/>
  <c r="C485" i="7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K420" i="5" l="1"/>
  <c r="H420" i="5"/>
  <c r="F420" i="5"/>
  <c r="I420" i="5"/>
  <c r="B420" i="5"/>
  <c r="J420" i="5"/>
  <c r="G420" i="5"/>
  <c r="D420" i="5"/>
  <c r="E420" i="5"/>
  <c r="C420" i="5"/>
  <c r="R421" i="5"/>
  <c r="D440" i="6"/>
  <c r="G440" i="6"/>
  <c r="F440" i="6"/>
  <c r="J440" i="6"/>
  <c r="B440" i="6"/>
  <c r="C440" i="6"/>
  <c r="K440" i="6"/>
  <c r="I440" i="6"/>
  <c r="H440" i="6"/>
  <c r="L440" i="6"/>
  <c r="A440" i="6" s="1"/>
  <c r="M440" i="6"/>
  <c r="E440" i="6"/>
  <c r="R441" i="6"/>
  <c r="C486" i="7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E421" i="5" l="1"/>
  <c r="B421" i="5"/>
  <c r="I421" i="5"/>
  <c r="D421" i="5"/>
  <c r="G421" i="5"/>
  <c r="C421" i="5"/>
  <c r="H421" i="5"/>
  <c r="K421" i="5"/>
  <c r="F421" i="5"/>
  <c r="J421" i="5"/>
  <c r="R422" i="5"/>
  <c r="M441" i="6"/>
  <c r="C441" i="6"/>
  <c r="L441" i="6"/>
  <c r="A441" i="6" s="1"/>
  <c r="I441" i="6"/>
  <c r="K441" i="6"/>
  <c r="H441" i="6"/>
  <c r="E441" i="6"/>
  <c r="G441" i="6"/>
  <c r="B441" i="6"/>
  <c r="J441" i="6"/>
  <c r="F441" i="6"/>
  <c r="D441" i="6"/>
  <c r="R442" i="6"/>
  <c r="B487" i="7"/>
  <c r="C487" i="7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C422" i="5" l="1"/>
  <c r="G422" i="5"/>
  <c r="K422" i="5"/>
  <c r="F422" i="5"/>
  <c r="I422" i="5"/>
  <c r="D422" i="5"/>
  <c r="B422" i="5"/>
  <c r="J422" i="5"/>
  <c r="H422" i="5"/>
  <c r="E422" i="5"/>
  <c r="R423" i="5"/>
  <c r="G442" i="6"/>
  <c r="D442" i="6"/>
  <c r="E442" i="6"/>
  <c r="J442" i="6"/>
  <c r="H442" i="6"/>
  <c r="K442" i="6"/>
  <c r="C442" i="6"/>
  <c r="F442" i="6"/>
  <c r="I442" i="6"/>
  <c r="L442" i="6"/>
  <c r="A442" i="6" s="1"/>
  <c r="M442" i="6"/>
  <c r="B442" i="6"/>
  <c r="R443" i="6"/>
  <c r="C488" i="7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I423" i="5" l="1"/>
  <c r="H423" i="5"/>
  <c r="C423" i="5"/>
  <c r="B423" i="5"/>
  <c r="G423" i="5"/>
  <c r="E423" i="5"/>
  <c r="K423" i="5"/>
  <c r="J423" i="5"/>
  <c r="F423" i="5"/>
  <c r="D423" i="5"/>
  <c r="R424" i="5"/>
  <c r="C443" i="6"/>
  <c r="K443" i="6"/>
  <c r="J443" i="6"/>
  <c r="B443" i="6"/>
  <c r="D443" i="6"/>
  <c r="E443" i="6"/>
  <c r="I443" i="6"/>
  <c r="M443" i="6"/>
  <c r="F443" i="6"/>
  <c r="H443" i="6"/>
  <c r="L443" i="6"/>
  <c r="A443" i="6" s="1"/>
  <c r="G443" i="6"/>
  <c r="R444" i="6"/>
  <c r="A489" i="7"/>
  <c r="C489" i="7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K424" i="5" l="1"/>
  <c r="G424" i="5"/>
  <c r="H424" i="5"/>
  <c r="I424" i="5"/>
  <c r="E424" i="5"/>
  <c r="D424" i="5"/>
  <c r="C424" i="5"/>
  <c r="F424" i="5"/>
  <c r="J424" i="5"/>
  <c r="B424" i="5"/>
  <c r="R425" i="5"/>
  <c r="I444" i="6"/>
  <c r="G444" i="6"/>
  <c r="L444" i="6"/>
  <c r="A444" i="6" s="1"/>
  <c r="K444" i="6"/>
  <c r="H444" i="6"/>
  <c r="F444" i="6"/>
  <c r="D444" i="6"/>
  <c r="B444" i="6"/>
  <c r="J444" i="6"/>
  <c r="M444" i="6"/>
  <c r="C444" i="6"/>
  <c r="E444" i="6"/>
  <c r="R445" i="6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I425" i="5" l="1"/>
  <c r="E425" i="5"/>
  <c r="K425" i="5"/>
  <c r="J425" i="5"/>
  <c r="C425" i="5"/>
  <c r="D425" i="5"/>
  <c r="G425" i="5"/>
  <c r="F425" i="5"/>
  <c r="H425" i="5"/>
  <c r="B425" i="5"/>
  <c r="R426" i="5"/>
  <c r="B445" i="6"/>
  <c r="K445" i="6"/>
  <c r="G445" i="6"/>
  <c r="M445" i="6"/>
  <c r="L445" i="6"/>
  <c r="A445" i="6" s="1"/>
  <c r="D445" i="6"/>
  <c r="I445" i="6"/>
  <c r="C445" i="6"/>
  <c r="J445" i="6"/>
  <c r="E445" i="6"/>
  <c r="F445" i="6"/>
  <c r="H445" i="6"/>
  <c r="R446" i="6"/>
  <c r="C491" i="7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J426" i="5" l="1"/>
  <c r="F426" i="5"/>
  <c r="B426" i="5"/>
  <c r="C426" i="5"/>
  <c r="D426" i="5"/>
  <c r="I426" i="5"/>
  <c r="K426" i="5"/>
  <c r="H426" i="5"/>
  <c r="G426" i="5"/>
  <c r="E426" i="5"/>
  <c r="R427" i="5"/>
  <c r="C446" i="6"/>
  <c r="M446" i="6"/>
  <c r="D446" i="6"/>
  <c r="B446" i="6"/>
  <c r="I446" i="6"/>
  <c r="E446" i="6"/>
  <c r="G446" i="6"/>
  <c r="F446" i="6"/>
  <c r="H446" i="6"/>
  <c r="K446" i="6"/>
  <c r="L446" i="6"/>
  <c r="J446" i="6"/>
  <c r="R447" i="6"/>
  <c r="A492" i="7"/>
  <c r="C492" i="7"/>
  <c r="B492" i="7"/>
  <c r="Q493" i="7"/>
  <c r="R493" i="7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A446" i="6" l="1"/>
  <c r="F427" i="5"/>
  <c r="J427" i="5"/>
  <c r="B427" i="5"/>
  <c r="D427" i="5"/>
  <c r="I427" i="5"/>
  <c r="E427" i="5"/>
  <c r="C427" i="5"/>
  <c r="G427" i="5"/>
  <c r="H427" i="5"/>
  <c r="K427" i="5"/>
  <c r="R428" i="5"/>
  <c r="B447" i="6"/>
  <c r="M447" i="6"/>
  <c r="G447" i="6"/>
  <c r="L447" i="6"/>
  <c r="A447" i="6" s="1"/>
  <c r="F447" i="6"/>
  <c r="E447" i="6"/>
  <c r="D447" i="6"/>
  <c r="C447" i="6"/>
  <c r="K447" i="6"/>
  <c r="H447" i="6"/>
  <c r="J447" i="6"/>
  <c r="I447" i="6"/>
  <c r="R448" i="6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28" i="5" l="1"/>
  <c r="K428" i="5"/>
  <c r="D428" i="5"/>
  <c r="F428" i="5"/>
  <c r="C428" i="5"/>
  <c r="H428" i="5"/>
  <c r="E428" i="5"/>
  <c r="G428" i="5"/>
  <c r="J428" i="5"/>
  <c r="I428" i="5"/>
  <c r="R429" i="5"/>
  <c r="F448" i="6"/>
  <c r="M448" i="6"/>
  <c r="G448" i="6"/>
  <c r="I448" i="6"/>
  <c r="E448" i="6"/>
  <c r="J448" i="6"/>
  <c r="L448" i="6"/>
  <c r="D448" i="6"/>
  <c r="B448" i="6"/>
  <c r="C448" i="6"/>
  <c r="K448" i="6"/>
  <c r="H448" i="6"/>
  <c r="R449" i="6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A448" i="6" l="1"/>
  <c r="E429" i="5"/>
  <c r="I429" i="5"/>
  <c r="G429" i="5"/>
  <c r="J429" i="5"/>
  <c r="F429" i="5"/>
  <c r="C429" i="5"/>
  <c r="K429" i="5"/>
  <c r="D429" i="5"/>
  <c r="B429" i="5"/>
  <c r="H429" i="5"/>
  <c r="R430" i="5"/>
  <c r="C449" i="6"/>
  <c r="H449" i="6"/>
  <c r="J449" i="6"/>
  <c r="M449" i="6"/>
  <c r="I449" i="6"/>
  <c r="B449" i="6"/>
  <c r="D449" i="6"/>
  <c r="K449" i="6"/>
  <c r="E449" i="6"/>
  <c r="F449" i="6"/>
  <c r="G449" i="6"/>
  <c r="L449" i="6"/>
  <c r="A449" i="6" s="1"/>
  <c r="R450" i="6"/>
  <c r="C495" i="7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K430" i="5" l="1"/>
  <c r="B430" i="5"/>
  <c r="G430" i="5"/>
  <c r="D430" i="5"/>
  <c r="E430" i="5"/>
  <c r="H430" i="5"/>
  <c r="F430" i="5"/>
  <c r="I430" i="5"/>
  <c r="J430" i="5"/>
  <c r="C430" i="5"/>
  <c r="R431" i="5"/>
  <c r="K450" i="6"/>
  <c r="I450" i="6"/>
  <c r="G450" i="6"/>
  <c r="J450" i="6"/>
  <c r="C450" i="6"/>
  <c r="L450" i="6"/>
  <c r="H450" i="6"/>
  <c r="B450" i="6"/>
  <c r="E450" i="6"/>
  <c r="F450" i="6"/>
  <c r="M450" i="6"/>
  <c r="D450" i="6"/>
  <c r="R451" i="6"/>
  <c r="B496" i="7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A450" i="6" l="1"/>
  <c r="J431" i="5"/>
  <c r="D431" i="5"/>
  <c r="F431" i="5"/>
  <c r="I431" i="5"/>
  <c r="K431" i="5"/>
  <c r="H431" i="5"/>
  <c r="G431" i="5"/>
  <c r="B431" i="5"/>
  <c r="C431" i="5"/>
  <c r="E431" i="5"/>
  <c r="R432" i="5"/>
  <c r="H451" i="6"/>
  <c r="B451" i="6"/>
  <c r="I451" i="6"/>
  <c r="F451" i="6"/>
  <c r="G451" i="6"/>
  <c r="E451" i="6"/>
  <c r="K451" i="6"/>
  <c r="D451" i="6"/>
  <c r="J451" i="6"/>
  <c r="M451" i="6"/>
  <c r="C451" i="6"/>
  <c r="L451" i="6"/>
  <c r="A451" i="6" s="1"/>
  <c r="R452" i="6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F432" i="5" l="1"/>
  <c r="D432" i="5"/>
  <c r="J432" i="5"/>
  <c r="I432" i="5"/>
  <c r="E432" i="5"/>
  <c r="K432" i="5"/>
  <c r="H432" i="5"/>
  <c r="G432" i="5"/>
  <c r="C432" i="5"/>
  <c r="B432" i="5"/>
  <c r="R433" i="5"/>
  <c r="F452" i="6"/>
  <c r="L452" i="6"/>
  <c r="G452" i="6"/>
  <c r="C452" i="6"/>
  <c r="B452" i="6"/>
  <c r="M452" i="6"/>
  <c r="I452" i="6"/>
  <c r="K452" i="6"/>
  <c r="H452" i="6"/>
  <c r="E452" i="6"/>
  <c r="D452" i="6"/>
  <c r="J452" i="6"/>
  <c r="R453" i="6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A452" i="6" l="1"/>
  <c r="G433" i="5"/>
  <c r="I433" i="5"/>
  <c r="C433" i="5"/>
  <c r="K433" i="5"/>
  <c r="F433" i="5"/>
  <c r="E433" i="5"/>
  <c r="H433" i="5"/>
  <c r="D433" i="5"/>
  <c r="J433" i="5"/>
  <c r="B433" i="5"/>
  <c r="R434" i="5"/>
  <c r="F453" i="6"/>
  <c r="K453" i="6"/>
  <c r="G453" i="6"/>
  <c r="L453" i="6"/>
  <c r="A453" i="6" s="1"/>
  <c r="B453" i="6"/>
  <c r="H453" i="6"/>
  <c r="I453" i="6"/>
  <c r="E453" i="6"/>
  <c r="M453" i="6"/>
  <c r="C453" i="6"/>
  <c r="D453" i="6"/>
  <c r="J453" i="6"/>
  <c r="R454" i="6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E434" i="5" l="1"/>
  <c r="K434" i="5"/>
  <c r="I434" i="5"/>
  <c r="G434" i="5"/>
  <c r="B434" i="5"/>
  <c r="J434" i="5"/>
  <c r="C434" i="5"/>
  <c r="H434" i="5"/>
  <c r="F434" i="5"/>
  <c r="D434" i="5"/>
  <c r="R435" i="5"/>
  <c r="G454" i="6"/>
  <c r="F454" i="6"/>
  <c r="C454" i="6"/>
  <c r="E454" i="6"/>
  <c r="H454" i="6"/>
  <c r="I454" i="6"/>
  <c r="L454" i="6"/>
  <c r="A454" i="6" s="1"/>
  <c r="M454" i="6"/>
  <c r="D454" i="6"/>
  <c r="B454" i="6"/>
  <c r="J454" i="6"/>
  <c r="K454" i="6"/>
  <c r="R455" i="6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B435" i="5" l="1"/>
  <c r="G435" i="5"/>
  <c r="C435" i="5"/>
  <c r="D435" i="5"/>
  <c r="E435" i="5"/>
  <c r="J435" i="5"/>
  <c r="K435" i="5"/>
  <c r="H435" i="5"/>
  <c r="I435" i="5"/>
  <c r="F435" i="5"/>
  <c r="R436" i="5"/>
  <c r="J455" i="6"/>
  <c r="D455" i="6"/>
  <c r="E455" i="6"/>
  <c r="F455" i="6"/>
  <c r="B455" i="6"/>
  <c r="K455" i="6"/>
  <c r="G455" i="6"/>
  <c r="M455" i="6"/>
  <c r="H455" i="6"/>
  <c r="L455" i="6"/>
  <c r="A455" i="6" s="1"/>
  <c r="I455" i="6"/>
  <c r="C455" i="6"/>
  <c r="R456" i="6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E436" i="5" l="1"/>
  <c r="K436" i="5"/>
  <c r="J436" i="5"/>
  <c r="G436" i="5"/>
  <c r="I436" i="5"/>
  <c r="C436" i="5"/>
  <c r="D436" i="5"/>
  <c r="F436" i="5"/>
  <c r="B436" i="5"/>
  <c r="H436" i="5"/>
  <c r="R437" i="5"/>
  <c r="I456" i="6"/>
  <c r="F456" i="6"/>
  <c r="G456" i="6"/>
  <c r="H456" i="6"/>
  <c r="C456" i="6"/>
  <c r="E456" i="6"/>
  <c r="M456" i="6"/>
  <c r="L456" i="6"/>
  <c r="A456" i="6" s="1"/>
  <c r="D456" i="6"/>
  <c r="J456" i="6"/>
  <c r="B456" i="6"/>
  <c r="K456" i="6"/>
  <c r="R457" i="6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C437" i="5" l="1"/>
  <c r="K437" i="5"/>
  <c r="I437" i="5"/>
  <c r="H437" i="5"/>
  <c r="J437" i="5"/>
  <c r="G437" i="5"/>
  <c r="B437" i="5"/>
  <c r="F437" i="5"/>
  <c r="E437" i="5"/>
  <c r="D437" i="5"/>
  <c r="R438" i="5"/>
  <c r="H457" i="6"/>
  <c r="D457" i="6"/>
  <c r="G457" i="6"/>
  <c r="J457" i="6"/>
  <c r="K457" i="6"/>
  <c r="M457" i="6"/>
  <c r="L457" i="6"/>
  <c r="A457" i="6" s="1"/>
  <c r="B457" i="6"/>
  <c r="E457" i="6"/>
  <c r="C457" i="6"/>
  <c r="F457" i="6"/>
  <c r="I457" i="6"/>
  <c r="R458" i="6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F438" i="5" l="1"/>
  <c r="B438" i="5"/>
  <c r="C438" i="5"/>
  <c r="G438" i="5"/>
  <c r="K438" i="5"/>
  <c r="I438" i="5"/>
  <c r="H438" i="5"/>
  <c r="E438" i="5"/>
  <c r="J438" i="5"/>
  <c r="D438" i="5"/>
  <c r="R439" i="5"/>
  <c r="J458" i="6"/>
  <c r="M458" i="6"/>
  <c r="I458" i="6"/>
  <c r="C458" i="6"/>
  <c r="H458" i="6"/>
  <c r="G458" i="6"/>
  <c r="B458" i="6"/>
  <c r="E458" i="6"/>
  <c r="F458" i="6"/>
  <c r="L458" i="6"/>
  <c r="A458" i="6" s="1"/>
  <c r="D458" i="6"/>
  <c r="K458" i="6"/>
  <c r="R459" i="6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39" i="5" l="1"/>
  <c r="K439" i="5"/>
  <c r="J439" i="5"/>
  <c r="B439" i="5"/>
  <c r="F439" i="5"/>
  <c r="H439" i="5"/>
  <c r="I439" i="5"/>
  <c r="G439" i="5"/>
  <c r="E439" i="5"/>
  <c r="D439" i="5"/>
  <c r="R440" i="5"/>
  <c r="J459" i="6"/>
  <c r="L459" i="6"/>
  <c r="A459" i="6" s="1"/>
  <c r="I459" i="6"/>
  <c r="K459" i="6"/>
  <c r="D459" i="6"/>
  <c r="B459" i="6"/>
  <c r="H459" i="6"/>
  <c r="E459" i="6"/>
  <c r="F459" i="6"/>
  <c r="M459" i="6"/>
  <c r="G459" i="6"/>
  <c r="C459" i="6"/>
  <c r="R460" i="6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C440" i="5" l="1"/>
  <c r="G440" i="5"/>
  <c r="J440" i="5"/>
  <c r="I440" i="5"/>
  <c r="F440" i="5"/>
  <c r="K440" i="5"/>
  <c r="E440" i="5"/>
  <c r="B440" i="5"/>
  <c r="H440" i="5"/>
  <c r="D440" i="5"/>
  <c r="R441" i="5"/>
  <c r="I460" i="6"/>
  <c r="G460" i="6"/>
  <c r="K460" i="6"/>
  <c r="E460" i="6"/>
  <c r="J460" i="6"/>
  <c r="F460" i="6"/>
  <c r="D460" i="6"/>
  <c r="L460" i="6"/>
  <c r="A460" i="6" s="1"/>
  <c r="B460" i="6"/>
  <c r="C460" i="6"/>
  <c r="M460" i="6"/>
  <c r="H460" i="6"/>
  <c r="R461" i="6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41" i="5" l="1"/>
  <c r="E441" i="5"/>
  <c r="J441" i="5"/>
  <c r="C441" i="5"/>
  <c r="K441" i="5"/>
  <c r="I441" i="5"/>
  <c r="F441" i="5"/>
  <c r="H441" i="5"/>
  <c r="B441" i="5"/>
  <c r="G441" i="5"/>
  <c r="R442" i="5"/>
  <c r="F461" i="6"/>
  <c r="B461" i="6"/>
  <c r="L461" i="6"/>
  <c r="A461" i="6" s="1"/>
  <c r="M461" i="6"/>
  <c r="K461" i="6"/>
  <c r="I461" i="6"/>
  <c r="H461" i="6"/>
  <c r="G461" i="6"/>
  <c r="D461" i="6"/>
  <c r="C461" i="6"/>
  <c r="E461" i="6"/>
  <c r="J461" i="6"/>
  <c r="R462" i="6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E442" i="5" l="1"/>
  <c r="D442" i="5"/>
  <c r="K442" i="5"/>
  <c r="H442" i="5"/>
  <c r="C442" i="5"/>
  <c r="J442" i="5"/>
  <c r="B442" i="5"/>
  <c r="G442" i="5"/>
  <c r="I442" i="5"/>
  <c r="F442" i="5"/>
  <c r="R443" i="5"/>
  <c r="L462" i="6"/>
  <c r="A462" i="6" s="1"/>
  <c r="B462" i="6"/>
  <c r="C462" i="6"/>
  <c r="E462" i="6"/>
  <c r="G462" i="6"/>
  <c r="D462" i="6"/>
  <c r="M462" i="6"/>
  <c r="I462" i="6"/>
  <c r="H462" i="6"/>
  <c r="K462" i="6"/>
  <c r="J462" i="6"/>
  <c r="F462" i="6"/>
  <c r="R463" i="6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K443" i="5" l="1"/>
  <c r="H443" i="5"/>
  <c r="F443" i="5"/>
  <c r="E443" i="5"/>
  <c r="G443" i="5"/>
  <c r="J443" i="5"/>
  <c r="D443" i="5"/>
  <c r="C443" i="5"/>
  <c r="I443" i="5"/>
  <c r="B443" i="5"/>
  <c r="R444" i="5"/>
  <c r="F463" i="6"/>
  <c r="H463" i="6"/>
  <c r="E463" i="6"/>
  <c r="I463" i="6"/>
  <c r="B463" i="6"/>
  <c r="C463" i="6"/>
  <c r="D463" i="6"/>
  <c r="G463" i="6"/>
  <c r="J463" i="6"/>
  <c r="L463" i="6"/>
  <c r="A463" i="6" s="1"/>
  <c r="K463" i="6"/>
  <c r="M463" i="6"/>
  <c r="R464" i="6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I444" i="5" l="1"/>
  <c r="D444" i="5"/>
  <c r="F444" i="5"/>
  <c r="C444" i="5"/>
  <c r="G444" i="5"/>
  <c r="H444" i="5"/>
  <c r="E444" i="5"/>
  <c r="K444" i="5"/>
  <c r="B444" i="5"/>
  <c r="J444" i="5"/>
  <c r="R445" i="5"/>
  <c r="D464" i="6"/>
  <c r="K464" i="6"/>
  <c r="L464" i="6"/>
  <c r="A464" i="6" s="1"/>
  <c r="F464" i="6"/>
  <c r="C464" i="6"/>
  <c r="G464" i="6"/>
  <c r="B464" i="6"/>
  <c r="H464" i="6"/>
  <c r="E464" i="6"/>
  <c r="I464" i="6"/>
  <c r="M464" i="6"/>
  <c r="J464" i="6"/>
  <c r="R465" i="6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I445" i="5" l="1"/>
  <c r="G445" i="5"/>
  <c r="E445" i="5"/>
  <c r="D445" i="5"/>
  <c r="H445" i="5"/>
  <c r="C445" i="5"/>
  <c r="F445" i="5"/>
  <c r="B445" i="5"/>
  <c r="J445" i="5"/>
  <c r="K445" i="5"/>
  <c r="R446" i="5"/>
  <c r="I465" i="6"/>
  <c r="E465" i="6"/>
  <c r="L465" i="6"/>
  <c r="A465" i="6" s="1"/>
  <c r="D465" i="6"/>
  <c r="J465" i="6"/>
  <c r="C465" i="6"/>
  <c r="M465" i="6"/>
  <c r="B465" i="6"/>
  <c r="H465" i="6"/>
  <c r="G465" i="6"/>
  <c r="K465" i="6"/>
  <c r="F465" i="6"/>
  <c r="R466" i="6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D446" i="5" l="1"/>
  <c r="G446" i="5"/>
  <c r="I446" i="5"/>
  <c r="B446" i="5"/>
  <c r="E446" i="5"/>
  <c r="H446" i="5"/>
  <c r="F446" i="5"/>
  <c r="C446" i="5"/>
  <c r="J446" i="5"/>
  <c r="K446" i="5"/>
  <c r="R447" i="5"/>
  <c r="D466" i="6"/>
  <c r="L466" i="6"/>
  <c r="A466" i="6" s="1"/>
  <c r="E466" i="6"/>
  <c r="I466" i="6"/>
  <c r="F466" i="6"/>
  <c r="K466" i="6"/>
  <c r="J466" i="6"/>
  <c r="B466" i="6"/>
  <c r="C466" i="6"/>
  <c r="G466" i="6"/>
  <c r="H466" i="6"/>
  <c r="M466" i="6"/>
  <c r="R467" i="6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K447" i="5" l="1"/>
  <c r="H447" i="5"/>
  <c r="B447" i="5"/>
  <c r="D447" i="5"/>
  <c r="E447" i="5"/>
  <c r="C447" i="5"/>
  <c r="J447" i="5"/>
  <c r="G447" i="5"/>
  <c r="I447" i="5"/>
  <c r="F447" i="5"/>
  <c r="R448" i="5"/>
  <c r="M467" i="6"/>
  <c r="J467" i="6"/>
  <c r="C467" i="6"/>
  <c r="I467" i="6"/>
  <c r="K467" i="6"/>
  <c r="H467" i="6"/>
  <c r="E467" i="6"/>
  <c r="G467" i="6"/>
  <c r="D467" i="6"/>
  <c r="L467" i="6"/>
  <c r="A467" i="6" s="1"/>
  <c r="F467" i="6"/>
  <c r="B467" i="6"/>
  <c r="R468" i="6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G448" i="5" l="1"/>
  <c r="B448" i="5"/>
  <c r="C448" i="5"/>
  <c r="H448" i="5"/>
  <c r="E448" i="5"/>
  <c r="D448" i="5"/>
  <c r="F448" i="5"/>
  <c r="J448" i="5"/>
  <c r="K448" i="5"/>
  <c r="I448" i="5"/>
  <c r="R449" i="5"/>
  <c r="K468" i="6"/>
  <c r="J468" i="6"/>
  <c r="F468" i="6"/>
  <c r="G468" i="6"/>
  <c r="E468" i="6"/>
  <c r="C468" i="6"/>
  <c r="D468" i="6"/>
  <c r="H468" i="6"/>
  <c r="B468" i="6"/>
  <c r="L468" i="6"/>
  <c r="A468" i="6" s="1"/>
  <c r="I468" i="6"/>
  <c r="M468" i="6"/>
  <c r="R469" i="6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B449" i="5" l="1"/>
  <c r="D449" i="5"/>
  <c r="F449" i="5"/>
  <c r="J449" i="5"/>
  <c r="K449" i="5"/>
  <c r="H449" i="5"/>
  <c r="C449" i="5"/>
  <c r="E449" i="5"/>
  <c r="I449" i="5"/>
  <c r="G449" i="5"/>
  <c r="R450" i="5"/>
  <c r="D469" i="6"/>
  <c r="H469" i="6"/>
  <c r="E469" i="6"/>
  <c r="B469" i="6"/>
  <c r="K469" i="6"/>
  <c r="M469" i="6"/>
  <c r="F469" i="6"/>
  <c r="G469" i="6"/>
  <c r="J469" i="6"/>
  <c r="I469" i="6"/>
  <c r="C469" i="6"/>
  <c r="L469" i="6"/>
  <c r="A469" i="6" s="1"/>
  <c r="R470" i="6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I450" i="5" l="1"/>
  <c r="H450" i="5"/>
  <c r="G450" i="5"/>
  <c r="K450" i="5"/>
  <c r="D450" i="5"/>
  <c r="E450" i="5"/>
  <c r="C450" i="5"/>
  <c r="F450" i="5"/>
  <c r="B450" i="5"/>
  <c r="J450" i="5"/>
  <c r="R451" i="5"/>
  <c r="E470" i="6"/>
  <c r="M470" i="6"/>
  <c r="L470" i="6"/>
  <c r="A470" i="6" s="1"/>
  <c r="H470" i="6"/>
  <c r="D470" i="6"/>
  <c r="I470" i="6"/>
  <c r="B470" i="6"/>
  <c r="F470" i="6"/>
  <c r="J470" i="6"/>
  <c r="K470" i="6"/>
  <c r="G470" i="6"/>
  <c r="C470" i="6"/>
  <c r="R471" i="6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C451" i="5" l="1"/>
  <c r="E451" i="5"/>
  <c r="J451" i="5"/>
  <c r="G451" i="5"/>
  <c r="D451" i="5"/>
  <c r="F451" i="5"/>
  <c r="K451" i="5"/>
  <c r="B451" i="5"/>
  <c r="I451" i="5"/>
  <c r="H451" i="5"/>
  <c r="R452" i="5"/>
  <c r="E471" i="6"/>
  <c r="K471" i="6"/>
  <c r="B471" i="6"/>
  <c r="D471" i="6"/>
  <c r="G471" i="6"/>
  <c r="C471" i="6"/>
  <c r="F471" i="6"/>
  <c r="H471" i="6"/>
  <c r="M471" i="6"/>
  <c r="I471" i="6"/>
  <c r="L471" i="6"/>
  <c r="A471" i="6" s="1"/>
  <c r="J471" i="6"/>
  <c r="R472" i="6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D452" i="5" l="1"/>
  <c r="B452" i="5"/>
  <c r="H452" i="5"/>
  <c r="F452" i="5"/>
  <c r="K452" i="5"/>
  <c r="I452" i="5"/>
  <c r="J452" i="5"/>
  <c r="G452" i="5"/>
  <c r="C452" i="5"/>
  <c r="E452" i="5"/>
  <c r="R453" i="5"/>
  <c r="C472" i="6"/>
  <c r="L472" i="6"/>
  <c r="A472" i="6" s="1"/>
  <c r="M472" i="6"/>
  <c r="H472" i="6"/>
  <c r="K472" i="6"/>
  <c r="E472" i="6"/>
  <c r="B472" i="6"/>
  <c r="F472" i="6"/>
  <c r="G472" i="6"/>
  <c r="J472" i="6"/>
  <c r="I472" i="6"/>
  <c r="D472" i="6"/>
  <c r="R473" i="6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G453" i="5" l="1"/>
  <c r="C453" i="5"/>
  <c r="K453" i="5"/>
  <c r="I453" i="5"/>
  <c r="J453" i="5"/>
  <c r="F453" i="5"/>
  <c r="H453" i="5"/>
  <c r="D453" i="5"/>
  <c r="E453" i="5"/>
  <c r="B453" i="5"/>
  <c r="R454" i="5"/>
  <c r="D473" i="6"/>
  <c r="L473" i="6"/>
  <c r="A473" i="6" s="1"/>
  <c r="M473" i="6"/>
  <c r="F473" i="6"/>
  <c r="G473" i="6"/>
  <c r="C473" i="6"/>
  <c r="I473" i="6"/>
  <c r="J473" i="6"/>
  <c r="H473" i="6"/>
  <c r="K473" i="6"/>
  <c r="E473" i="6"/>
  <c r="B473" i="6"/>
  <c r="R474" i="6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H454" i="5" l="1"/>
  <c r="D454" i="5"/>
  <c r="B454" i="5"/>
  <c r="G454" i="5"/>
  <c r="J454" i="5"/>
  <c r="I454" i="5"/>
  <c r="C454" i="5"/>
  <c r="E454" i="5"/>
  <c r="F454" i="5"/>
  <c r="K454" i="5"/>
  <c r="R455" i="5"/>
  <c r="K474" i="6"/>
  <c r="G474" i="6"/>
  <c r="D474" i="6"/>
  <c r="E474" i="6"/>
  <c r="F474" i="6"/>
  <c r="H474" i="6"/>
  <c r="J474" i="6"/>
  <c r="I474" i="6"/>
  <c r="L474" i="6"/>
  <c r="B474" i="6"/>
  <c r="C474" i="6"/>
  <c r="M474" i="6"/>
  <c r="R475" i="6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74" i="6" l="1"/>
  <c r="E455" i="5"/>
  <c r="D455" i="5"/>
  <c r="C455" i="5"/>
  <c r="B455" i="5"/>
  <c r="G455" i="5"/>
  <c r="H455" i="5"/>
  <c r="J455" i="5"/>
  <c r="F455" i="5"/>
  <c r="K455" i="5"/>
  <c r="I455" i="5"/>
  <c r="R456" i="5"/>
  <c r="E475" i="6"/>
  <c r="K475" i="6"/>
  <c r="D475" i="6"/>
  <c r="M475" i="6"/>
  <c r="I475" i="6"/>
  <c r="F475" i="6"/>
  <c r="H475" i="6"/>
  <c r="L475" i="6"/>
  <c r="A475" i="6" s="1"/>
  <c r="B475" i="6"/>
  <c r="C475" i="6"/>
  <c r="J475" i="6"/>
  <c r="G475" i="6"/>
  <c r="R476" i="6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F456" i="5" l="1"/>
  <c r="H456" i="5"/>
  <c r="J456" i="5"/>
  <c r="E456" i="5"/>
  <c r="K456" i="5"/>
  <c r="B456" i="5"/>
  <c r="D456" i="5"/>
  <c r="I456" i="5"/>
  <c r="G456" i="5"/>
  <c r="C456" i="5"/>
  <c r="R457" i="5"/>
  <c r="E476" i="6"/>
  <c r="L476" i="6"/>
  <c r="D476" i="6"/>
  <c r="B476" i="6"/>
  <c r="G476" i="6"/>
  <c r="J476" i="6"/>
  <c r="I476" i="6"/>
  <c r="H476" i="6"/>
  <c r="M476" i="6"/>
  <c r="K476" i="6"/>
  <c r="C476" i="6"/>
  <c r="F476" i="6"/>
  <c r="R477" i="6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A476" i="6" l="1"/>
  <c r="H457" i="5"/>
  <c r="G457" i="5"/>
  <c r="B457" i="5"/>
  <c r="I457" i="5"/>
  <c r="J457" i="5"/>
  <c r="E457" i="5"/>
  <c r="D457" i="5"/>
  <c r="C457" i="5"/>
  <c r="F457" i="5"/>
  <c r="K457" i="5"/>
  <c r="R458" i="5"/>
  <c r="K477" i="6"/>
  <c r="H477" i="6"/>
  <c r="J477" i="6"/>
  <c r="B477" i="6"/>
  <c r="G477" i="6"/>
  <c r="F477" i="6"/>
  <c r="E477" i="6"/>
  <c r="M477" i="6"/>
  <c r="L477" i="6"/>
  <c r="A477" i="6" s="1"/>
  <c r="C477" i="6"/>
  <c r="I477" i="6"/>
  <c r="D477" i="6"/>
  <c r="R478" i="6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K458" i="5" l="1"/>
  <c r="I458" i="5"/>
  <c r="C458" i="5"/>
  <c r="G458" i="5"/>
  <c r="B458" i="5"/>
  <c r="E458" i="5"/>
  <c r="D458" i="5"/>
  <c r="F458" i="5"/>
  <c r="H458" i="5"/>
  <c r="J458" i="5"/>
  <c r="R459" i="5"/>
  <c r="I478" i="6"/>
  <c r="B478" i="6"/>
  <c r="C478" i="6"/>
  <c r="K478" i="6"/>
  <c r="G478" i="6"/>
  <c r="D478" i="6"/>
  <c r="E478" i="6"/>
  <c r="H478" i="6"/>
  <c r="F478" i="6"/>
  <c r="J478" i="6"/>
  <c r="L478" i="6"/>
  <c r="A478" i="6" s="1"/>
  <c r="M478" i="6"/>
  <c r="R479" i="6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J459" i="5" l="1"/>
  <c r="E459" i="5"/>
  <c r="K459" i="5"/>
  <c r="I459" i="5"/>
  <c r="G459" i="5"/>
  <c r="F459" i="5"/>
  <c r="H459" i="5"/>
  <c r="B459" i="5"/>
  <c r="C459" i="5"/>
  <c r="D459" i="5"/>
  <c r="R460" i="5"/>
  <c r="L479" i="6"/>
  <c r="A479" i="6" s="1"/>
  <c r="G479" i="6"/>
  <c r="J479" i="6"/>
  <c r="M479" i="6"/>
  <c r="F479" i="6"/>
  <c r="B479" i="6"/>
  <c r="I479" i="6"/>
  <c r="D479" i="6"/>
  <c r="K479" i="6"/>
  <c r="C479" i="6"/>
  <c r="H479" i="6"/>
  <c r="E479" i="6"/>
  <c r="R480" i="6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60" i="5" l="1"/>
  <c r="H460" i="5"/>
  <c r="E460" i="5"/>
  <c r="K460" i="5"/>
  <c r="D460" i="5"/>
  <c r="C460" i="5"/>
  <c r="G460" i="5"/>
  <c r="B460" i="5"/>
  <c r="I460" i="5"/>
  <c r="J460" i="5"/>
  <c r="R461" i="5"/>
  <c r="C480" i="6"/>
  <c r="F480" i="6"/>
  <c r="I480" i="6"/>
  <c r="B480" i="6"/>
  <c r="E480" i="6"/>
  <c r="M480" i="6"/>
  <c r="D480" i="6"/>
  <c r="J480" i="6"/>
  <c r="K480" i="6"/>
  <c r="H480" i="6"/>
  <c r="L480" i="6"/>
  <c r="G480" i="6"/>
  <c r="R481" i="6"/>
  <c r="C526" i="7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A480" i="6" l="1"/>
  <c r="J461" i="5"/>
  <c r="H461" i="5"/>
  <c r="C461" i="5"/>
  <c r="G461" i="5"/>
  <c r="E461" i="5"/>
  <c r="F461" i="5"/>
  <c r="I461" i="5"/>
  <c r="D461" i="5"/>
  <c r="K461" i="5"/>
  <c r="B461" i="5"/>
  <c r="R462" i="5"/>
  <c r="M481" i="6"/>
  <c r="K481" i="6"/>
  <c r="H481" i="6"/>
  <c r="L481" i="6"/>
  <c r="A481" i="6" s="1"/>
  <c r="B481" i="6"/>
  <c r="F481" i="6"/>
  <c r="E481" i="6"/>
  <c r="C481" i="6"/>
  <c r="I481" i="6"/>
  <c r="G481" i="6"/>
  <c r="J481" i="6"/>
  <c r="D481" i="6"/>
  <c r="R482" i="6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C462" i="5" l="1"/>
  <c r="I462" i="5"/>
  <c r="B462" i="5"/>
  <c r="J462" i="5"/>
  <c r="F462" i="5"/>
  <c r="H462" i="5"/>
  <c r="G462" i="5"/>
  <c r="K462" i="5"/>
  <c r="E462" i="5"/>
  <c r="D462" i="5"/>
  <c r="R463" i="5"/>
  <c r="J482" i="6"/>
  <c r="D482" i="6"/>
  <c r="C482" i="6"/>
  <c r="G482" i="6"/>
  <c r="B482" i="6"/>
  <c r="E482" i="6"/>
  <c r="L482" i="6"/>
  <c r="A482" i="6" s="1"/>
  <c r="M482" i="6"/>
  <c r="H482" i="6"/>
  <c r="K482" i="6"/>
  <c r="F482" i="6"/>
  <c r="I482" i="6"/>
  <c r="R483" i="6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G463" i="5" l="1"/>
  <c r="K463" i="5"/>
  <c r="I463" i="5"/>
  <c r="E463" i="5"/>
  <c r="F463" i="5"/>
  <c r="H463" i="5"/>
  <c r="C463" i="5"/>
  <c r="J463" i="5"/>
  <c r="D463" i="5"/>
  <c r="B463" i="5"/>
  <c r="R464" i="5"/>
  <c r="K483" i="6"/>
  <c r="G483" i="6"/>
  <c r="J483" i="6"/>
  <c r="D483" i="6"/>
  <c r="M483" i="6"/>
  <c r="C483" i="6"/>
  <c r="L483" i="6"/>
  <c r="A483" i="6" s="1"/>
  <c r="F483" i="6"/>
  <c r="B483" i="6"/>
  <c r="H483" i="6"/>
  <c r="E483" i="6"/>
  <c r="I483" i="6"/>
  <c r="R484" i="6"/>
  <c r="B529" i="7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64" i="5" l="1"/>
  <c r="G464" i="5"/>
  <c r="B464" i="5"/>
  <c r="E464" i="5"/>
  <c r="H464" i="5"/>
  <c r="C464" i="5"/>
  <c r="K464" i="5"/>
  <c r="D464" i="5"/>
  <c r="J464" i="5"/>
  <c r="I464" i="5"/>
  <c r="R465" i="5"/>
  <c r="L484" i="6"/>
  <c r="A484" i="6" s="1"/>
  <c r="G484" i="6"/>
  <c r="C484" i="6"/>
  <c r="F484" i="6"/>
  <c r="M484" i="6"/>
  <c r="E484" i="6"/>
  <c r="H484" i="6"/>
  <c r="I484" i="6"/>
  <c r="J484" i="6"/>
  <c r="D484" i="6"/>
  <c r="B484" i="6"/>
  <c r="K484" i="6"/>
  <c r="R485" i="6"/>
  <c r="A530" i="7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I465" i="5" l="1"/>
  <c r="E465" i="5"/>
  <c r="G465" i="5"/>
  <c r="H465" i="5"/>
  <c r="C465" i="5"/>
  <c r="D465" i="5"/>
  <c r="K465" i="5"/>
  <c r="J465" i="5"/>
  <c r="F465" i="5"/>
  <c r="B465" i="5"/>
  <c r="R466" i="5"/>
  <c r="K485" i="6"/>
  <c r="G485" i="6"/>
  <c r="B485" i="6"/>
  <c r="L485" i="6"/>
  <c r="A485" i="6" s="1"/>
  <c r="D485" i="6"/>
  <c r="J485" i="6"/>
  <c r="C485" i="6"/>
  <c r="H485" i="6"/>
  <c r="I485" i="6"/>
  <c r="M485" i="6"/>
  <c r="F485" i="6"/>
  <c r="E485" i="6"/>
  <c r="R486" i="6"/>
  <c r="A531" i="7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G466" i="5" l="1"/>
  <c r="C466" i="5"/>
  <c r="I466" i="5"/>
  <c r="H466" i="5"/>
  <c r="J466" i="5"/>
  <c r="D466" i="5"/>
  <c r="E466" i="5"/>
  <c r="F466" i="5"/>
  <c r="B466" i="5"/>
  <c r="K466" i="5"/>
  <c r="R467" i="5"/>
  <c r="C486" i="6"/>
  <c r="B486" i="6"/>
  <c r="G486" i="6"/>
  <c r="M486" i="6"/>
  <c r="L486" i="6"/>
  <c r="A486" i="6" s="1"/>
  <c r="K486" i="6"/>
  <c r="H486" i="6"/>
  <c r="E486" i="6"/>
  <c r="I486" i="6"/>
  <c r="D486" i="6"/>
  <c r="F486" i="6"/>
  <c r="J486" i="6"/>
  <c r="R487" i="6"/>
  <c r="B532" i="7"/>
  <c r="C532" i="7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D467" i="5" l="1"/>
  <c r="C467" i="5"/>
  <c r="I467" i="5"/>
  <c r="K467" i="5"/>
  <c r="B467" i="5"/>
  <c r="H467" i="5"/>
  <c r="E467" i="5"/>
  <c r="G467" i="5"/>
  <c r="F467" i="5"/>
  <c r="J467" i="5"/>
  <c r="R468" i="5"/>
  <c r="E487" i="6"/>
  <c r="J487" i="6"/>
  <c r="I487" i="6"/>
  <c r="L487" i="6"/>
  <c r="A487" i="6" s="1"/>
  <c r="K487" i="6"/>
  <c r="C487" i="6"/>
  <c r="H487" i="6"/>
  <c r="B487" i="6"/>
  <c r="F487" i="6"/>
  <c r="G487" i="6"/>
  <c r="D487" i="6"/>
  <c r="M487" i="6"/>
  <c r="R488" i="6"/>
  <c r="C533" i="7"/>
  <c r="A533" i="7"/>
  <c r="B533" i="7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I468" i="5" l="1"/>
  <c r="B468" i="5"/>
  <c r="F468" i="5"/>
  <c r="J468" i="5"/>
  <c r="G468" i="5"/>
  <c r="C468" i="5"/>
  <c r="E468" i="5"/>
  <c r="D468" i="5"/>
  <c r="H468" i="5"/>
  <c r="K468" i="5"/>
  <c r="R469" i="5"/>
  <c r="B488" i="6"/>
  <c r="M488" i="6"/>
  <c r="G488" i="6"/>
  <c r="E488" i="6"/>
  <c r="F488" i="6"/>
  <c r="I488" i="6"/>
  <c r="K488" i="6"/>
  <c r="J488" i="6"/>
  <c r="H488" i="6"/>
  <c r="D488" i="6"/>
  <c r="L488" i="6"/>
  <c r="C488" i="6"/>
  <c r="R489" i="6"/>
  <c r="B534" i="7"/>
  <c r="C534" i="7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E469" i="5" l="1"/>
  <c r="D469" i="5"/>
  <c r="J469" i="5"/>
  <c r="I469" i="5"/>
  <c r="K469" i="5"/>
  <c r="H469" i="5"/>
  <c r="C469" i="5"/>
  <c r="G469" i="5"/>
  <c r="F469" i="5"/>
  <c r="B469" i="5"/>
  <c r="R470" i="5"/>
  <c r="M489" i="6"/>
  <c r="D489" i="6"/>
  <c r="E489" i="6"/>
  <c r="C489" i="6"/>
  <c r="I489" i="6"/>
  <c r="J489" i="6"/>
  <c r="F489" i="6"/>
  <c r="G489" i="6"/>
  <c r="B489" i="6"/>
  <c r="L489" i="6"/>
  <c r="A489" i="6" s="1"/>
  <c r="K489" i="6"/>
  <c r="H489" i="6"/>
  <c r="R490" i="6"/>
  <c r="A488" i="6"/>
  <c r="C535" i="7"/>
  <c r="B535" i="7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K470" i="5" l="1"/>
  <c r="H470" i="5"/>
  <c r="I470" i="5"/>
  <c r="F470" i="5"/>
  <c r="D470" i="5"/>
  <c r="C470" i="5"/>
  <c r="G470" i="5"/>
  <c r="B470" i="5"/>
  <c r="J470" i="5"/>
  <c r="E470" i="5"/>
  <c r="R471" i="5"/>
  <c r="J490" i="6"/>
  <c r="H490" i="6"/>
  <c r="M490" i="6"/>
  <c r="I490" i="6"/>
  <c r="E490" i="6"/>
  <c r="D490" i="6"/>
  <c r="L490" i="6"/>
  <c r="C490" i="6"/>
  <c r="G490" i="6"/>
  <c r="F490" i="6"/>
  <c r="B490" i="6"/>
  <c r="K490" i="6"/>
  <c r="R491" i="6"/>
  <c r="B536" i="7"/>
  <c r="C536" i="7"/>
  <c r="A536" i="7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71" i="5" l="1"/>
  <c r="J471" i="5"/>
  <c r="G471" i="5"/>
  <c r="K471" i="5"/>
  <c r="H471" i="5"/>
  <c r="F471" i="5"/>
  <c r="I471" i="5"/>
  <c r="D471" i="5"/>
  <c r="E471" i="5"/>
  <c r="C471" i="5"/>
  <c r="R472" i="5"/>
  <c r="M491" i="6"/>
  <c r="I491" i="6"/>
  <c r="L491" i="6"/>
  <c r="B491" i="6"/>
  <c r="G491" i="6"/>
  <c r="J491" i="6"/>
  <c r="C491" i="6"/>
  <c r="D491" i="6"/>
  <c r="E491" i="6"/>
  <c r="H491" i="6"/>
  <c r="K491" i="6"/>
  <c r="F491" i="6"/>
  <c r="R492" i="6"/>
  <c r="A490" i="6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472" i="5" l="1"/>
  <c r="J472" i="5"/>
  <c r="B472" i="5"/>
  <c r="D472" i="5"/>
  <c r="F472" i="5"/>
  <c r="H472" i="5"/>
  <c r="E472" i="5"/>
  <c r="G472" i="5"/>
  <c r="I472" i="5"/>
  <c r="K472" i="5"/>
  <c r="R473" i="5"/>
  <c r="H492" i="6"/>
  <c r="B492" i="6"/>
  <c r="M492" i="6"/>
  <c r="J492" i="6"/>
  <c r="L492" i="6"/>
  <c r="C492" i="6"/>
  <c r="G492" i="6"/>
  <c r="I492" i="6"/>
  <c r="K492" i="6"/>
  <c r="E492" i="6"/>
  <c r="D492" i="6"/>
  <c r="F492" i="6"/>
  <c r="R493" i="6"/>
  <c r="A491" i="6"/>
  <c r="C538" i="7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D473" i="5" l="1"/>
  <c r="G473" i="5"/>
  <c r="K473" i="5"/>
  <c r="C473" i="5"/>
  <c r="J473" i="5"/>
  <c r="I473" i="5"/>
  <c r="H473" i="5"/>
  <c r="E473" i="5"/>
  <c r="F473" i="5"/>
  <c r="B473" i="5"/>
  <c r="R474" i="5"/>
  <c r="C493" i="6"/>
  <c r="H493" i="6"/>
  <c r="F493" i="6"/>
  <c r="I493" i="6"/>
  <c r="L493" i="6"/>
  <c r="E493" i="6"/>
  <c r="K493" i="6"/>
  <c r="J493" i="6"/>
  <c r="D493" i="6"/>
  <c r="M493" i="6"/>
  <c r="B493" i="6"/>
  <c r="G493" i="6"/>
  <c r="R494" i="6"/>
  <c r="A492" i="6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F474" i="5" l="1"/>
  <c r="I474" i="5"/>
  <c r="E474" i="5"/>
  <c r="H474" i="5"/>
  <c r="G474" i="5"/>
  <c r="K474" i="5"/>
  <c r="C474" i="5"/>
  <c r="B474" i="5"/>
  <c r="J474" i="5"/>
  <c r="D474" i="5"/>
  <c r="R475" i="5"/>
  <c r="B494" i="6"/>
  <c r="K494" i="6"/>
  <c r="F494" i="6"/>
  <c r="M494" i="6"/>
  <c r="D494" i="6"/>
  <c r="L494" i="6"/>
  <c r="J494" i="6"/>
  <c r="E494" i="6"/>
  <c r="G494" i="6"/>
  <c r="C494" i="6"/>
  <c r="H494" i="6"/>
  <c r="I494" i="6"/>
  <c r="R495" i="6"/>
  <c r="A493" i="6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C475" i="5" l="1"/>
  <c r="G475" i="5"/>
  <c r="D475" i="5"/>
  <c r="E475" i="5"/>
  <c r="K475" i="5"/>
  <c r="J475" i="5"/>
  <c r="B475" i="5"/>
  <c r="I475" i="5"/>
  <c r="H475" i="5"/>
  <c r="F475" i="5"/>
  <c r="R476" i="5"/>
  <c r="A494" i="6"/>
  <c r="H495" i="6"/>
  <c r="E495" i="6"/>
  <c r="D495" i="6"/>
  <c r="B495" i="6"/>
  <c r="G495" i="6"/>
  <c r="K495" i="6"/>
  <c r="J495" i="6"/>
  <c r="F495" i="6"/>
  <c r="L495" i="6"/>
  <c r="I495" i="6"/>
  <c r="M495" i="6"/>
  <c r="C495" i="6"/>
  <c r="R496" i="6"/>
  <c r="B541" i="7"/>
  <c r="C541" i="7"/>
  <c r="A541" i="7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J476" i="5" l="1"/>
  <c r="D476" i="5"/>
  <c r="B476" i="5"/>
  <c r="K476" i="5"/>
  <c r="I476" i="5"/>
  <c r="C476" i="5"/>
  <c r="E476" i="5"/>
  <c r="H476" i="5"/>
  <c r="F476" i="5"/>
  <c r="G476" i="5"/>
  <c r="R477" i="5"/>
  <c r="A495" i="6"/>
  <c r="K496" i="6"/>
  <c r="C496" i="6"/>
  <c r="J496" i="6"/>
  <c r="M496" i="6"/>
  <c r="H496" i="6"/>
  <c r="D496" i="6"/>
  <c r="B496" i="6"/>
  <c r="G496" i="6"/>
  <c r="L496" i="6"/>
  <c r="F496" i="6"/>
  <c r="E496" i="6"/>
  <c r="I496" i="6"/>
  <c r="R497" i="6"/>
  <c r="C542" i="7"/>
  <c r="A542" i="7"/>
  <c r="B542" i="7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K477" i="5" l="1"/>
  <c r="H477" i="5"/>
  <c r="C477" i="5"/>
  <c r="I477" i="5"/>
  <c r="G477" i="5"/>
  <c r="F477" i="5"/>
  <c r="D477" i="5"/>
  <c r="E477" i="5"/>
  <c r="B477" i="5"/>
  <c r="J477" i="5"/>
  <c r="R478" i="5"/>
  <c r="A496" i="6"/>
  <c r="I497" i="6"/>
  <c r="M497" i="6"/>
  <c r="D497" i="6"/>
  <c r="L497" i="6"/>
  <c r="A497" i="6" s="1"/>
  <c r="C497" i="6"/>
  <c r="E497" i="6"/>
  <c r="F497" i="6"/>
  <c r="J497" i="6"/>
  <c r="B497" i="6"/>
  <c r="G497" i="6"/>
  <c r="K497" i="6"/>
  <c r="H497" i="6"/>
  <c r="R498" i="6"/>
  <c r="C543" i="7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B478" i="5" l="1"/>
  <c r="H478" i="5"/>
  <c r="F478" i="5"/>
  <c r="J478" i="5"/>
  <c r="G478" i="5"/>
  <c r="E478" i="5"/>
  <c r="K478" i="5"/>
  <c r="D478" i="5"/>
  <c r="C478" i="5"/>
  <c r="I478" i="5"/>
  <c r="R479" i="5"/>
  <c r="L498" i="6"/>
  <c r="A498" i="6" s="1"/>
  <c r="H498" i="6"/>
  <c r="K498" i="6"/>
  <c r="F498" i="6"/>
  <c r="D498" i="6"/>
  <c r="I498" i="6"/>
  <c r="J498" i="6"/>
  <c r="E498" i="6"/>
  <c r="M498" i="6"/>
  <c r="C498" i="6"/>
  <c r="B498" i="6"/>
  <c r="G498" i="6"/>
  <c r="R499" i="6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D479" i="5" l="1"/>
  <c r="B479" i="5"/>
  <c r="E479" i="5"/>
  <c r="G479" i="5"/>
  <c r="I479" i="5"/>
  <c r="H479" i="5"/>
  <c r="F479" i="5"/>
  <c r="J479" i="5"/>
  <c r="C479" i="5"/>
  <c r="K479" i="5"/>
  <c r="R480" i="5"/>
  <c r="M499" i="6"/>
  <c r="E499" i="6"/>
  <c r="B499" i="6"/>
  <c r="D499" i="6"/>
  <c r="F499" i="6"/>
  <c r="K499" i="6"/>
  <c r="H499" i="6"/>
  <c r="I499" i="6"/>
  <c r="J499" i="6"/>
  <c r="L499" i="6"/>
  <c r="A499" i="6" s="1"/>
  <c r="C499" i="6"/>
  <c r="G499" i="6"/>
  <c r="R500" i="6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G480" i="5" l="1"/>
  <c r="D480" i="5"/>
  <c r="J480" i="5"/>
  <c r="E480" i="5"/>
  <c r="I480" i="5"/>
  <c r="K480" i="5"/>
  <c r="H480" i="5"/>
  <c r="B480" i="5"/>
  <c r="C480" i="5"/>
  <c r="F480" i="5"/>
  <c r="R481" i="5"/>
  <c r="B500" i="6"/>
  <c r="C500" i="6"/>
  <c r="F500" i="6"/>
  <c r="M500" i="6"/>
  <c r="D500" i="6"/>
  <c r="L500" i="6"/>
  <c r="A110" i="6" s="1"/>
  <c r="K500" i="6"/>
  <c r="I500" i="6"/>
  <c r="H500" i="6"/>
  <c r="E500" i="6"/>
  <c r="J500" i="6"/>
  <c r="G500" i="6"/>
  <c r="B546" i="7"/>
  <c r="C546" i="7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A109" i="6" l="1"/>
  <c r="A108" i="6"/>
  <c r="A105" i="6"/>
  <c r="A94" i="6"/>
  <c r="A92" i="6"/>
  <c r="A91" i="6"/>
  <c r="A98" i="6"/>
  <c r="A97" i="6"/>
  <c r="A96" i="6"/>
  <c r="A90" i="6"/>
  <c r="A93" i="6"/>
  <c r="A103" i="6"/>
  <c r="A107" i="6"/>
  <c r="A88" i="6"/>
  <c r="A95" i="6"/>
  <c r="A102" i="6"/>
  <c r="A106" i="6"/>
  <c r="A100" i="6"/>
  <c r="A89" i="6"/>
  <c r="A99" i="6"/>
  <c r="A101" i="6"/>
  <c r="A104" i="6"/>
  <c r="B481" i="5"/>
  <c r="I481" i="5"/>
  <c r="F481" i="5"/>
  <c r="H481" i="5"/>
  <c r="G481" i="5"/>
  <c r="E481" i="5"/>
  <c r="C481" i="5"/>
  <c r="D481" i="5"/>
  <c r="J481" i="5"/>
  <c r="K481" i="5"/>
  <c r="R482" i="5"/>
  <c r="A500" i="6"/>
  <c r="A41" i="6"/>
  <c r="A22" i="6"/>
  <c r="A25" i="6"/>
  <c r="A35" i="6"/>
  <c r="A9" i="6"/>
  <c r="A60" i="6"/>
  <c r="A43" i="6"/>
  <c r="A86" i="6"/>
  <c r="A23" i="6"/>
  <c r="A48" i="6"/>
  <c r="A26" i="6"/>
  <c r="A74" i="6"/>
  <c r="A72" i="6"/>
  <c r="A70" i="6"/>
  <c r="A42" i="6"/>
  <c r="A33" i="6"/>
  <c r="A45" i="6"/>
  <c r="A19" i="6"/>
  <c r="A31" i="6"/>
  <c r="A53" i="6"/>
  <c r="A80" i="6"/>
  <c r="A65" i="6"/>
  <c r="A11" i="6"/>
  <c r="A39" i="6"/>
  <c r="A62" i="6"/>
  <c r="A21" i="6"/>
  <c r="A34" i="6"/>
  <c r="A78" i="6"/>
  <c r="A82" i="6"/>
  <c r="A49" i="6"/>
  <c r="A27" i="6"/>
  <c r="A37" i="6"/>
  <c r="A8" i="6"/>
  <c r="A54" i="6"/>
  <c r="A32" i="6"/>
  <c r="A71" i="6"/>
  <c r="A64" i="6"/>
  <c r="A18" i="6"/>
  <c r="A36" i="6"/>
  <c r="A17" i="6"/>
  <c r="A5" i="6"/>
  <c r="A50" i="6"/>
  <c r="A28" i="6"/>
  <c r="A24" i="6"/>
  <c r="A69" i="6"/>
  <c r="A12" i="6"/>
  <c r="A6" i="6"/>
  <c r="A61" i="6"/>
  <c r="A46" i="6"/>
  <c r="A29" i="6"/>
  <c r="A40" i="6"/>
  <c r="A14" i="6"/>
  <c r="A7" i="6"/>
  <c r="A73" i="6"/>
  <c r="A52" i="6"/>
  <c r="A10" i="6"/>
  <c r="A58" i="6"/>
  <c r="A67" i="6"/>
  <c r="A51" i="6"/>
  <c r="A15" i="6"/>
  <c r="A68" i="6"/>
  <c r="A66" i="6"/>
  <c r="A57" i="6"/>
  <c r="A56" i="6"/>
  <c r="A83" i="6"/>
  <c r="A85" i="6"/>
  <c r="A47" i="6"/>
  <c r="A59" i="6"/>
  <c r="A63" i="6"/>
  <c r="A76" i="6"/>
  <c r="A30" i="6"/>
  <c r="A20" i="6"/>
  <c r="A44" i="6"/>
  <c r="A77" i="6"/>
  <c r="A87" i="6"/>
  <c r="A55" i="6"/>
  <c r="A38" i="6"/>
  <c r="A84" i="6"/>
  <c r="A79" i="6"/>
  <c r="A81" i="6"/>
  <c r="A16" i="6"/>
  <c r="A13" i="6"/>
  <c r="A75" i="6"/>
  <c r="B547" i="7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E110" i="12" l="1"/>
  <c r="F110" i="12"/>
  <c r="B110" i="12"/>
  <c r="G110" i="12"/>
  <c r="D110" i="12"/>
  <c r="A110" i="12"/>
  <c r="I110" i="12"/>
  <c r="J110" i="12"/>
  <c r="C110" i="12"/>
  <c r="H110" i="12"/>
  <c r="H109" i="12"/>
  <c r="D109" i="12"/>
  <c r="F109" i="12"/>
  <c r="I109" i="12"/>
  <c r="C109" i="12"/>
  <c r="E109" i="12"/>
  <c r="B109" i="12"/>
  <c r="J109" i="12"/>
  <c r="G109" i="12"/>
  <c r="A109" i="12"/>
  <c r="J91" i="12"/>
  <c r="F108" i="12"/>
  <c r="C95" i="12"/>
  <c r="D104" i="12"/>
  <c r="D103" i="12"/>
  <c r="C92" i="12"/>
  <c r="B106" i="12"/>
  <c r="I91" i="12"/>
  <c r="C108" i="12"/>
  <c r="C101" i="12"/>
  <c r="D107" i="12"/>
  <c r="J96" i="12"/>
  <c r="E104" i="12"/>
  <c r="I88" i="12"/>
  <c r="A98" i="12"/>
  <c r="J92" i="12"/>
  <c r="C107" i="12"/>
  <c r="I107" i="12"/>
  <c r="F95" i="12"/>
  <c r="J103" i="12"/>
  <c r="G103" i="12"/>
  <c r="G98" i="12"/>
  <c r="C91" i="12"/>
  <c r="B97" i="12"/>
  <c r="H107" i="12"/>
  <c r="A101" i="12"/>
  <c r="F88" i="12"/>
  <c r="A100" i="12"/>
  <c r="I98" i="12"/>
  <c r="G93" i="12"/>
  <c r="G101" i="12"/>
  <c r="H88" i="12"/>
  <c r="J89" i="12"/>
  <c r="H98" i="12"/>
  <c r="E92" i="12"/>
  <c r="J98" i="12"/>
  <c r="D93" i="12"/>
  <c r="A107" i="12"/>
  <c r="B92" i="12"/>
  <c r="G102" i="12"/>
  <c r="I89" i="12"/>
  <c r="H95" i="12"/>
  <c r="A104" i="12"/>
  <c r="E98" i="12"/>
  <c r="E88" i="12"/>
  <c r="D92" i="12"/>
  <c r="I101" i="12"/>
  <c r="H89" i="12"/>
  <c r="E95" i="12"/>
  <c r="B104" i="12"/>
  <c r="C98" i="12"/>
  <c r="I103" i="12"/>
  <c r="F92" i="12"/>
  <c r="F107" i="12"/>
  <c r="J88" i="12"/>
  <c r="E103" i="12"/>
  <c r="G104" i="12"/>
  <c r="F100" i="12"/>
  <c r="J108" i="12"/>
  <c r="G88" i="12"/>
  <c r="B96" i="12"/>
  <c r="E105" i="12"/>
  <c r="D98" i="12"/>
  <c r="I104" i="12"/>
  <c r="E99" i="12"/>
  <c r="F93" i="12"/>
  <c r="I99" i="12"/>
  <c r="G108" i="12"/>
  <c r="B95" i="12"/>
  <c r="H101" i="12"/>
  <c r="I90" i="12"/>
  <c r="I105" i="12"/>
  <c r="C89" i="12"/>
  <c r="H99" i="12"/>
  <c r="D108" i="12"/>
  <c r="J95" i="12"/>
  <c r="J101" i="12"/>
  <c r="B89" i="12"/>
  <c r="C104" i="12"/>
  <c r="D89" i="12"/>
  <c r="J99" i="12"/>
  <c r="I92" i="12"/>
  <c r="J90" i="12"/>
  <c r="E106" i="12"/>
  <c r="C93" i="12"/>
  <c r="H92" i="12"/>
  <c r="A102" i="12"/>
  <c r="G89" i="12"/>
  <c r="F105" i="12"/>
  <c r="G90" i="12"/>
  <c r="B105" i="12"/>
  <c r="F99" i="12"/>
  <c r="D105" i="12"/>
  <c r="I93" i="12"/>
  <c r="C102" i="12"/>
  <c r="J107" i="12"/>
  <c r="H96" i="12"/>
  <c r="H90" i="12"/>
  <c r="I95" i="12"/>
  <c r="J105" i="12"/>
  <c r="H93" i="12"/>
  <c r="I102" i="12"/>
  <c r="E107" i="12"/>
  <c r="D96" i="12"/>
  <c r="E90" i="12"/>
  <c r="A95" i="12"/>
  <c r="A105" i="12"/>
  <c r="F98" i="12"/>
  <c r="C96" i="12"/>
  <c r="F91" i="12"/>
  <c r="D99" i="12"/>
  <c r="A99" i="12"/>
  <c r="H108" i="12"/>
  <c r="G96" i="12"/>
  <c r="C88" i="12"/>
  <c r="E96" i="12"/>
  <c r="C90" i="12"/>
  <c r="D106" i="12"/>
  <c r="G91" i="12"/>
  <c r="B100" i="12"/>
  <c r="E108" i="12"/>
  <c r="A93" i="12"/>
  <c r="A103" i="12"/>
  <c r="I96" i="12"/>
  <c r="B102" i="12"/>
  <c r="B91" i="12"/>
  <c r="G99" i="12"/>
  <c r="B108" i="12"/>
  <c r="B93" i="12"/>
  <c r="H102" i="12"/>
  <c r="A96" i="12"/>
  <c r="F102" i="12"/>
  <c r="F90" i="12"/>
  <c r="H105" i="12"/>
  <c r="B103" i="12"/>
  <c r="I97" i="12"/>
  <c r="I106" i="12"/>
  <c r="C105" i="12"/>
  <c r="B94" i="12"/>
  <c r="E102" i="12"/>
  <c r="J93" i="12"/>
  <c r="F103" i="12"/>
  <c r="F97" i="12"/>
  <c r="B88" i="12"/>
  <c r="H97" i="12"/>
  <c r="G106" i="12"/>
  <c r="E94" i="12"/>
  <c r="C99" i="12"/>
  <c r="I94" i="12"/>
  <c r="D102" i="12"/>
  <c r="I108" i="12"/>
  <c r="A97" i="12"/>
  <c r="G105" i="12"/>
  <c r="A88" i="12"/>
  <c r="J100" i="12"/>
  <c r="E93" i="12"/>
  <c r="J102" i="12"/>
  <c r="A108" i="12"/>
  <c r="C97" i="12"/>
  <c r="D90" i="12"/>
  <c r="C106" i="12"/>
  <c r="G95" i="12"/>
  <c r="F104" i="12"/>
  <c r="D91" i="12"/>
  <c r="E91" i="12"/>
  <c r="C100" i="12"/>
  <c r="H94" i="12"/>
  <c r="B99" i="12"/>
  <c r="D95" i="12"/>
  <c r="C103" i="12"/>
  <c r="G94" i="12"/>
  <c r="J104" i="12"/>
  <c r="A91" i="12"/>
  <c r="D100" i="12"/>
  <c r="J106" i="12"/>
  <c r="F101" i="12"/>
  <c r="D94" i="12"/>
  <c r="F94" i="12"/>
  <c r="H104" i="12"/>
  <c r="A90" i="12"/>
  <c r="B90" i="12"/>
  <c r="H106" i="12"/>
  <c r="E100" i="12"/>
  <c r="D88" i="12"/>
  <c r="C94" i="12"/>
  <c r="H103" i="12"/>
  <c r="E97" i="12"/>
  <c r="H91" i="12"/>
  <c r="D101" i="12"/>
  <c r="E89" i="12"/>
  <c r="B98" i="12"/>
  <c r="G97" i="12"/>
  <c r="G107" i="12"/>
  <c r="H100" i="12"/>
  <c r="A106" i="12"/>
  <c r="B101" i="12"/>
  <c r="A94" i="12"/>
  <c r="G100" i="12"/>
  <c r="A89" i="12"/>
  <c r="D97" i="12"/>
  <c r="F106" i="12"/>
  <c r="A92" i="12"/>
  <c r="B107" i="12"/>
  <c r="E101" i="12"/>
  <c r="I100" i="12"/>
  <c r="F89" i="12"/>
  <c r="J97" i="12"/>
  <c r="F96" i="12"/>
  <c r="G92" i="12"/>
  <c r="J94" i="12"/>
  <c r="J482" i="5"/>
  <c r="K482" i="5"/>
  <c r="H482" i="5"/>
  <c r="B482" i="5"/>
  <c r="G482" i="5"/>
  <c r="F482" i="5"/>
  <c r="E482" i="5"/>
  <c r="C482" i="5"/>
  <c r="D482" i="5"/>
  <c r="I482" i="5"/>
  <c r="R483" i="5"/>
  <c r="D22" i="12"/>
  <c r="J9" i="12"/>
  <c r="D59" i="12"/>
  <c r="A42" i="12"/>
  <c r="E27" i="12"/>
  <c r="J11" i="12"/>
  <c r="A62" i="12"/>
  <c r="F47" i="12"/>
  <c r="J33" i="12"/>
  <c r="E19" i="12"/>
  <c r="B70" i="12"/>
  <c r="J48" i="12"/>
  <c r="A34" i="12"/>
  <c r="H17" i="12"/>
  <c r="F69" i="12"/>
  <c r="E53" i="12"/>
  <c r="B38" i="12"/>
  <c r="H22" i="12"/>
  <c r="D9" i="12"/>
  <c r="A59" i="12"/>
  <c r="E45" i="12"/>
  <c r="J18" i="12"/>
  <c r="A69" i="12"/>
  <c r="A55" i="12"/>
  <c r="G38" i="12"/>
  <c r="C23" i="12"/>
  <c r="E7" i="12"/>
  <c r="H58" i="12"/>
  <c r="J43" i="12"/>
  <c r="C29" i="12"/>
  <c r="A15" i="12"/>
  <c r="A66" i="12"/>
  <c r="H38" i="12"/>
  <c r="H24" i="12"/>
  <c r="I7" i="12"/>
  <c r="B58" i="12"/>
  <c r="C43" i="12"/>
  <c r="G27" i="12"/>
  <c r="G11" i="12"/>
  <c r="D63" i="12"/>
  <c r="F49" i="12"/>
  <c r="D35" i="12"/>
  <c r="B26" i="12"/>
  <c r="H12" i="12"/>
  <c r="H63" i="12"/>
  <c r="E46" i="12"/>
  <c r="D31" i="12"/>
  <c r="D15" i="12"/>
  <c r="B66" i="12"/>
  <c r="J51" i="12"/>
  <c r="B37" i="12"/>
  <c r="H23" i="12"/>
  <c r="J74" i="12"/>
  <c r="G52" i="12"/>
  <c r="E38" i="12"/>
  <c r="A21" i="12"/>
  <c r="G6" i="12"/>
  <c r="A57" i="12"/>
  <c r="H42" i="12"/>
  <c r="F26" i="12"/>
  <c r="D34" i="12"/>
  <c r="F20" i="12"/>
  <c r="B71" i="12"/>
  <c r="B54" i="12"/>
  <c r="E39" i="12"/>
  <c r="B23" i="12"/>
  <c r="F8" i="12"/>
  <c r="C59" i="12"/>
  <c r="F45" i="12"/>
  <c r="C31" i="12"/>
  <c r="J17" i="12"/>
  <c r="B6" i="12"/>
  <c r="F83" i="12"/>
  <c r="C81" i="12"/>
  <c r="E79" i="12"/>
  <c r="I24" i="12"/>
  <c r="J8" i="12"/>
  <c r="C78" i="12"/>
  <c r="B76" i="12"/>
  <c r="D85" i="12"/>
  <c r="G87" i="12"/>
  <c r="E52" i="12"/>
  <c r="I72" i="12"/>
  <c r="G28" i="12"/>
  <c r="I14" i="12"/>
  <c r="D65" i="12"/>
  <c r="J49" i="12"/>
  <c r="I33" i="12"/>
  <c r="H18" i="12"/>
  <c r="E69" i="12"/>
  <c r="H54" i="12"/>
  <c r="I39" i="12"/>
  <c r="C25" i="12"/>
  <c r="B77" i="12"/>
  <c r="B55" i="12"/>
  <c r="G40" i="12"/>
  <c r="A24" i="12"/>
  <c r="G9" i="12"/>
  <c r="I60" i="12"/>
  <c r="H44" i="12"/>
  <c r="I29" i="12"/>
  <c r="B15" i="12"/>
  <c r="D66" i="12"/>
  <c r="D51" i="12"/>
  <c r="C24" i="12"/>
  <c r="I10" i="12"/>
  <c r="J61" i="12"/>
  <c r="A45" i="12"/>
  <c r="G29" i="12"/>
  <c r="C14" i="12"/>
  <c r="I65" i="12"/>
  <c r="B50" i="12"/>
  <c r="H35" i="12"/>
  <c r="D21" i="12"/>
  <c r="F73" i="12"/>
  <c r="D44" i="12"/>
  <c r="A30" i="12"/>
  <c r="I12" i="12"/>
  <c r="J65" i="12"/>
  <c r="A49" i="12"/>
  <c r="F34" i="12"/>
  <c r="F18" i="12"/>
  <c r="E70" i="12"/>
  <c r="H55" i="12"/>
  <c r="E41" i="12"/>
  <c r="D32" i="12"/>
  <c r="A18" i="12"/>
  <c r="I69" i="12"/>
  <c r="D53" i="12"/>
  <c r="D37" i="12"/>
  <c r="B22" i="12"/>
  <c r="E6" i="12"/>
  <c r="F58" i="12"/>
  <c r="I43" i="12"/>
  <c r="A29" i="12"/>
  <c r="I8" i="12"/>
  <c r="E59" i="12"/>
  <c r="E44" i="12"/>
  <c r="E28" i="12"/>
  <c r="D12" i="12"/>
  <c r="J64" i="12"/>
  <c r="D48" i="12"/>
  <c r="E33" i="12"/>
  <c r="H40" i="12"/>
  <c r="A26" i="12"/>
  <c r="C9" i="12"/>
  <c r="C61" i="12"/>
  <c r="B45" i="12"/>
  <c r="E30" i="12"/>
  <c r="E14" i="12"/>
  <c r="H66" i="12"/>
  <c r="I51" i="12"/>
  <c r="C37" i="12"/>
  <c r="B68" i="12"/>
  <c r="E31" i="12"/>
  <c r="J72" i="12"/>
  <c r="I76" i="12"/>
  <c r="I23" i="12"/>
  <c r="B8" i="12"/>
  <c r="E35" i="12"/>
  <c r="A84" i="12"/>
  <c r="D82" i="12"/>
  <c r="A35" i="12"/>
  <c r="B30" i="12"/>
  <c r="B13" i="12"/>
  <c r="G78" i="12"/>
  <c r="A83" i="12"/>
  <c r="B35" i="12"/>
  <c r="D20" i="12"/>
  <c r="H72" i="12"/>
  <c r="G55" i="12"/>
  <c r="E40" i="12"/>
  <c r="J24" i="12"/>
  <c r="I9" i="12"/>
  <c r="A60" i="12"/>
  <c r="I46" i="12"/>
  <c r="B31" i="12"/>
  <c r="E10" i="12"/>
  <c r="E61" i="12"/>
  <c r="A47" i="12"/>
  <c r="G30" i="12"/>
  <c r="E15" i="12"/>
  <c r="C66" i="12"/>
  <c r="A50" i="12"/>
  <c r="G35" i="12"/>
  <c r="F21" i="12"/>
  <c r="B7" i="12"/>
  <c r="I58" i="12"/>
  <c r="A31" i="12"/>
  <c r="D16" i="12"/>
  <c r="H68" i="12"/>
  <c r="E51" i="12"/>
  <c r="H36" i="12"/>
  <c r="I20" i="12"/>
  <c r="E5" i="12"/>
  <c r="H56" i="12"/>
  <c r="F42" i="12"/>
  <c r="D27" i="12"/>
  <c r="C79" i="12"/>
  <c r="C51" i="12"/>
  <c r="B36" i="12"/>
  <c r="C20" i="12"/>
  <c r="C5" i="12"/>
  <c r="E56" i="12"/>
  <c r="B40" i="12"/>
  <c r="E25" i="12"/>
  <c r="H13" i="12"/>
  <c r="B62" i="12"/>
  <c r="E47" i="12"/>
  <c r="F39" i="12"/>
  <c r="B24" i="12"/>
  <c r="G8" i="12"/>
  <c r="G59" i="12"/>
  <c r="J44" i="12"/>
  <c r="D28" i="12"/>
  <c r="I13" i="12"/>
  <c r="G64" i="12"/>
  <c r="D50" i="12"/>
  <c r="C35" i="12"/>
  <c r="G14" i="12"/>
  <c r="E65" i="12"/>
  <c r="F51" i="12"/>
  <c r="C34" i="12"/>
  <c r="J19" i="12"/>
  <c r="G70" i="12"/>
  <c r="D54" i="12"/>
  <c r="J39" i="12"/>
  <c r="B47" i="12"/>
  <c r="F32" i="12"/>
  <c r="F16" i="12"/>
  <c r="C67" i="12"/>
  <c r="B52" i="12"/>
  <c r="I36" i="12"/>
  <c r="J21" i="12"/>
  <c r="D7" i="12"/>
  <c r="D58" i="12"/>
  <c r="H43" i="12"/>
  <c r="F54" i="12"/>
  <c r="F57" i="12"/>
  <c r="H79" i="12"/>
  <c r="B82" i="12"/>
  <c r="I86" i="12"/>
  <c r="F60" i="12"/>
  <c r="J60" i="12"/>
  <c r="A73" i="12"/>
  <c r="C76" i="12"/>
  <c r="D38" i="12"/>
  <c r="G16" i="12"/>
  <c r="J38" i="12"/>
  <c r="G85" i="12"/>
  <c r="C71" i="12"/>
  <c r="D41" i="12"/>
  <c r="H27" i="12"/>
  <c r="G10" i="12"/>
  <c r="I61" i="12"/>
  <c r="B46" i="12"/>
  <c r="J30" i="12"/>
  <c r="I15" i="12"/>
  <c r="J66" i="12"/>
  <c r="H52" i="12"/>
  <c r="A38" i="12"/>
  <c r="J16" i="12"/>
  <c r="A68" i="12"/>
  <c r="H53" i="12"/>
  <c r="A37" i="12"/>
  <c r="B21" i="12"/>
  <c r="C6" i="12"/>
  <c r="I57" i="12"/>
  <c r="G42" i="12"/>
  <c r="C27" i="12"/>
  <c r="I11" i="12"/>
  <c r="F64" i="12"/>
  <c r="I37" i="12"/>
  <c r="E23" i="12"/>
  <c r="H6" i="12"/>
  <c r="C57" i="12"/>
  <c r="B42" i="12"/>
  <c r="G26" i="12"/>
  <c r="C11" i="12"/>
  <c r="C62" i="12"/>
  <c r="C48" i="12"/>
  <c r="G34" i="12"/>
  <c r="J6" i="12"/>
  <c r="D57" i="12"/>
  <c r="G43" i="12"/>
  <c r="H26" i="12"/>
  <c r="D11" i="12"/>
  <c r="G62" i="12"/>
  <c r="J46" i="12"/>
  <c r="J31" i="12"/>
  <c r="I17" i="12"/>
  <c r="J68" i="12"/>
  <c r="G54" i="12"/>
  <c r="C45" i="12"/>
  <c r="G31" i="12"/>
  <c r="F14" i="12"/>
  <c r="B65" i="12"/>
  <c r="H50" i="12"/>
  <c r="B34" i="12"/>
  <c r="B19" i="12"/>
  <c r="D5" i="12"/>
  <c r="C56" i="12"/>
  <c r="D42" i="12"/>
  <c r="J20" i="12"/>
  <c r="A6" i="12"/>
  <c r="B57" i="12"/>
  <c r="G41" i="12"/>
  <c r="D25" i="12"/>
  <c r="C10" i="12"/>
  <c r="G61" i="12"/>
  <c r="F46" i="12"/>
  <c r="G53" i="12"/>
  <c r="D39" i="12"/>
  <c r="J22" i="12"/>
  <c r="F7" i="12"/>
  <c r="E58" i="12"/>
  <c r="E42" i="12"/>
  <c r="F27" i="12"/>
  <c r="J12" i="12"/>
  <c r="E64" i="12"/>
  <c r="I50" i="12"/>
  <c r="E37" i="12"/>
  <c r="E17" i="12"/>
  <c r="H85" i="12"/>
  <c r="E77" i="12"/>
  <c r="D76" i="12"/>
  <c r="A44" i="12"/>
  <c r="E20" i="12"/>
  <c r="J79" i="12"/>
  <c r="J83" i="12"/>
  <c r="G22" i="12"/>
  <c r="I67" i="12"/>
  <c r="I63" i="12"/>
  <c r="D74" i="12"/>
  <c r="J77" i="12"/>
  <c r="G48" i="12"/>
  <c r="C33" i="12"/>
  <c r="F17" i="12"/>
  <c r="G68" i="12"/>
  <c r="B53" i="12"/>
  <c r="F37" i="12"/>
  <c r="C22" i="12"/>
  <c r="J7" i="12"/>
  <c r="H59" i="12"/>
  <c r="F44" i="12"/>
  <c r="F23" i="12"/>
  <c r="A9" i="12"/>
  <c r="E60" i="12"/>
  <c r="B43" i="12"/>
  <c r="I28" i="12"/>
  <c r="A11" i="12"/>
  <c r="C63" i="12"/>
  <c r="A48" i="12"/>
  <c r="E34" i="12"/>
  <c r="F19" i="12"/>
  <c r="A71" i="12"/>
  <c r="I44" i="12"/>
  <c r="B29" i="12"/>
  <c r="A13" i="12"/>
  <c r="B64" i="12"/>
  <c r="I49" i="12"/>
  <c r="F33" i="12"/>
  <c r="C18" i="12"/>
  <c r="C69" i="12"/>
  <c r="E55" i="12"/>
  <c r="A40" i="12"/>
  <c r="C12" i="12"/>
  <c r="A64" i="12"/>
  <c r="D49" i="12"/>
  <c r="G33" i="12"/>
  <c r="G17" i="12"/>
  <c r="H69" i="12"/>
  <c r="A53" i="12"/>
  <c r="I38" i="12"/>
  <c r="G23" i="12"/>
  <c r="F9" i="12"/>
  <c r="H60" i="12"/>
  <c r="F52" i="12"/>
  <c r="H37" i="12"/>
  <c r="H21" i="12"/>
  <c r="H5" i="12"/>
  <c r="J57" i="12"/>
  <c r="I41" i="12"/>
  <c r="D26" i="12"/>
  <c r="C13" i="12"/>
  <c r="B63" i="12"/>
  <c r="B48" i="12"/>
  <c r="J27" i="12"/>
  <c r="B12" i="12"/>
  <c r="C64" i="12"/>
  <c r="J47" i="12"/>
  <c r="A32" i="12"/>
  <c r="H16" i="12"/>
  <c r="F67" i="12"/>
  <c r="C8" i="12"/>
  <c r="D60" i="12"/>
  <c r="D45" i="12"/>
  <c r="E29" i="12"/>
  <c r="E11" i="12"/>
  <c r="H65" i="12"/>
  <c r="H49" i="12"/>
  <c r="H34" i="12"/>
  <c r="H19" i="12"/>
  <c r="B5" i="12"/>
  <c r="I56" i="12"/>
  <c r="I22" i="12"/>
  <c r="E43" i="12"/>
  <c r="A74" i="12"/>
  <c r="I83" i="12"/>
  <c r="E78" i="12"/>
  <c r="D29" i="12"/>
  <c r="D46" i="12"/>
  <c r="A86" i="12"/>
  <c r="E71" i="12"/>
  <c r="H7" i="12"/>
  <c r="J50" i="12"/>
  <c r="D23" i="12"/>
  <c r="J80" i="12"/>
  <c r="I54" i="12"/>
  <c r="D40" i="12"/>
  <c r="J23" i="12"/>
  <c r="B9" i="12"/>
  <c r="B59" i="12"/>
  <c r="A43" i="12"/>
  <c r="F28" i="12"/>
  <c r="J14" i="12"/>
  <c r="F65" i="12"/>
  <c r="H51" i="12"/>
  <c r="J29" i="12"/>
  <c r="F15" i="12"/>
  <c r="F66" i="12"/>
  <c r="B49" i="12"/>
  <c r="J34" i="12"/>
  <c r="I18" i="12"/>
  <c r="F70" i="12"/>
  <c r="C54" i="12"/>
  <c r="J40" i="12"/>
  <c r="I26" i="12"/>
  <c r="I78" i="12"/>
  <c r="G50" i="12"/>
  <c r="A36" i="12"/>
  <c r="A19" i="12"/>
  <c r="I70" i="12"/>
  <c r="J55" i="12"/>
  <c r="B39" i="12"/>
  <c r="D24" i="12"/>
  <c r="D10" i="12"/>
  <c r="F61" i="12"/>
  <c r="D47" i="12"/>
  <c r="D19" i="12"/>
  <c r="J70" i="12"/>
  <c r="D56" i="12"/>
  <c r="C39" i="12"/>
  <c r="E24" i="12"/>
  <c r="H8" i="12"/>
  <c r="I59" i="12"/>
  <c r="G44" i="12"/>
  <c r="C30" i="12"/>
  <c r="C15" i="12"/>
  <c r="C7" i="12"/>
  <c r="C58" i="12"/>
  <c r="B44" i="12"/>
  <c r="B27" i="12"/>
  <c r="B11" i="12"/>
  <c r="F63" i="12"/>
  <c r="H47" i="12"/>
  <c r="H32" i="12"/>
  <c r="B18" i="12"/>
  <c r="D69" i="12"/>
  <c r="D55" i="12"/>
  <c r="D33" i="12"/>
  <c r="C19" i="12"/>
  <c r="H70" i="12"/>
  <c r="F53" i="12"/>
  <c r="F38" i="12"/>
  <c r="E22" i="12"/>
  <c r="A7" i="12"/>
  <c r="G15" i="12"/>
  <c r="G66" i="12"/>
  <c r="D52" i="12"/>
  <c r="F35" i="12"/>
  <c r="B20" i="12"/>
  <c r="G71" i="12"/>
  <c r="C55" i="12"/>
  <c r="I40" i="12"/>
  <c r="C26" i="12"/>
  <c r="E13" i="12"/>
  <c r="A63" i="12"/>
  <c r="F6" i="12"/>
  <c r="J67" i="12"/>
  <c r="G80" i="12"/>
  <c r="E72" i="12"/>
  <c r="F79" i="12"/>
  <c r="F11" i="12"/>
  <c r="C68" i="12"/>
  <c r="I75" i="12"/>
  <c r="I77" i="12"/>
  <c r="H74" i="12"/>
  <c r="J35" i="12"/>
  <c r="G49" i="12"/>
  <c r="A87" i="12"/>
  <c r="G72" i="12"/>
  <c r="H9" i="12"/>
  <c r="G60" i="12"/>
  <c r="C46" i="12"/>
  <c r="H29" i="12"/>
  <c r="A14" i="12"/>
  <c r="A65" i="12"/>
  <c r="E50" i="12"/>
  <c r="I34" i="12"/>
  <c r="A20" i="12"/>
  <c r="I6" i="12"/>
  <c r="E57" i="12"/>
  <c r="J36" i="12"/>
  <c r="C21" i="12"/>
  <c r="F5" i="12"/>
  <c r="F56" i="12"/>
  <c r="J41" i="12"/>
  <c r="F25" i="12"/>
  <c r="B10" i="12"/>
  <c r="B61" i="12"/>
  <c r="C47" i="12"/>
  <c r="G32" i="12"/>
  <c r="G5" i="12"/>
  <c r="J56" i="12"/>
  <c r="C42" i="12"/>
  <c r="H25" i="12"/>
  <c r="A10" i="12"/>
  <c r="H61" i="12"/>
  <c r="G46" i="12"/>
  <c r="F30" i="12"/>
  <c r="E16" i="12"/>
  <c r="B67" i="12"/>
  <c r="I53" i="12"/>
  <c r="A25" i="12"/>
  <c r="G13" i="12"/>
  <c r="H62" i="12"/>
  <c r="G45" i="12"/>
  <c r="H30" i="12"/>
  <c r="H14" i="12"/>
  <c r="I66" i="12"/>
  <c r="F50" i="12"/>
  <c r="F36" i="12"/>
  <c r="A22" i="12"/>
  <c r="H11" i="12"/>
  <c r="I64" i="12"/>
  <c r="C50" i="12"/>
  <c r="H33" i="12"/>
  <c r="G18" i="12"/>
  <c r="J69" i="12"/>
  <c r="A54" i="12"/>
  <c r="C38" i="12"/>
  <c r="G24" i="12"/>
  <c r="J10" i="12"/>
  <c r="A61" i="12"/>
  <c r="F40" i="12"/>
  <c r="J25" i="12"/>
  <c r="D8" i="12"/>
  <c r="C60" i="12"/>
  <c r="J45" i="12"/>
  <c r="F29" i="12"/>
  <c r="B14" i="12"/>
  <c r="I21" i="12"/>
  <c r="G7" i="12"/>
  <c r="A58" i="12"/>
  <c r="A41" i="12"/>
  <c r="J26" i="12"/>
  <c r="H10" i="12"/>
  <c r="E62" i="12"/>
  <c r="H46" i="12"/>
  <c r="E32" i="12"/>
  <c r="E18" i="12"/>
  <c r="G69" i="12"/>
  <c r="G58" i="12"/>
  <c r="A82" i="12"/>
  <c r="J87" i="12"/>
  <c r="H78" i="12"/>
  <c r="E74" i="12"/>
  <c r="H64" i="12"/>
  <c r="I82" i="12"/>
  <c r="A81" i="12"/>
  <c r="D84" i="12"/>
  <c r="D71" i="12"/>
  <c r="I19" i="12"/>
  <c r="D72" i="12"/>
  <c r="A75" i="12"/>
  <c r="I16" i="12"/>
  <c r="D67" i="12"/>
  <c r="A52" i="12"/>
  <c r="E36" i="12"/>
  <c r="G21" i="12"/>
  <c r="J5" i="12"/>
  <c r="B56" i="12"/>
  <c r="H41" i="12"/>
  <c r="I27" i="12"/>
  <c r="E12" i="12"/>
  <c r="G63" i="12"/>
  <c r="I42" i="12"/>
  <c r="J28" i="12"/>
  <c r="G12" i="12"/>
  <c r="I62" i="12"/>
  <c r="I47" i="12"/>
  <c r="H31" i="12"/>
  <c r="C16" i="12"/>
  <c r="E67" i="12"/>
  <c r="C53" i="12"/>
  <c r="H39" i="12"/>
  <c r="J13" i="12"/>
  <c r="J63" i="12"/>
  <c r="H48" i="12"/>
  <c r="B32" i="12"/>
  <c r="D17" i="12"/>
  <c r="F68" i="12"/>
  <c r="J52" i="12"/>
  <c r="J37" i="12"/>
  <c r="A23" i="12"/>
  <c r="E8" i="12"/>
  <c r="J59" i="12"/>
  <c r="J32" i="12"/>
  <c r="B17" i="12"/>
  <c r="I68" i="12"/>
  <c r="C52" i="12"/>
  <c r="G37" i="12"/>
  <c r="E21" i="12"/>
  <c r="D6" i="12"/>
  <c r="H57" i="12"/>
  <c r="F43" i="12"/>
  <c r="B28" i="12"/>
  <c r="G20" i="12"/>
  <c r="A5" i="12"/>
  <c r="A56" i="12"/>
  <c r="C40" i="12"/>
  <c r="I25" i="12"/>
  <c r="A8" i="12"/>
  <c r="B60" i="12"/>
  <c r="H45" i="12"/>
  <c r="I31" i="12"/>
  <c r="B16" i="12"/>
  <c r="A67" i="12"/>
  <c r="A46" i="12"/>
  <c r="C32" i="12"/>
  <c r="H15" i="12"/>
  <c r="E66" i="12"/>
  <c r="B51" i="12"/>
  <c r="I35" i="12"/>
  <c r="H20" i="12"/>
  <c r="H28" i="12"/>
  <c r="D13" i="12"/>
  <c r="D64" i="12"/>
  <c r="F48" i="12"/>
  <c r="A33" i="12"/>
  <c r="C17" i="12"/>
  <c r="E68" i="12"/>
  <c r="J53" i="12"/>
  <c r="G39" i="12"/>
  <c r="F24" i="12"/>
  <c r="H76" i="12"/>
  <c r="J42" i="12"/>
  <c r="G77" i="12"/>
  <c r="F75" i="12"/>
  <c r="A85" i="12"/>
  <c r="G82" i="12"/>
  <c r="C49" i="12"/>
  <c r="I71" i="12"/>
  <c r="E87" i="12"/>
  <c r="I73" i="12"/>
  <c r="D73" i="12"/>
  <c r="A70" i="12"/>
  <c r="E83" i="12"/>
  <c r="E82" i="12"/>
  <c r="E76" i="12"/>
  <c r="F59" i="12"/>
  <c r="B41" i="12"/>
  <c r="I52" i="12"/>
  <c r="C87" i="12"/>
  <c r="H84" i="12"/>
  <c r="F62" i="12"/>
  <c r="E63" i="12"/>
  <c r="I30" i="12"/>
  <c r="H82" i="12"/>
  <c r="E85" i="12"/>
  <c r="G47" i="12"/>
  <c r="B25" i="12"/>
  <c r="A12" i="12"/>
  <c r="D83" i="12"/>
  <c r="A80" i="12"/>
  <c r="F78" i="12"/>
  <c r="F71" i="12"/>
  <c r="A51" i="12"/>
  <c r="F87" i="12"/>
  <c r="B84" i="12"/>
  <c r="G84" i="12"/>
  <c r="B87" i="12"/>
  <c r="E26" i="12"/>
  <c r="G74" i="12"/>
  <c r="J76" i="12"/>
  <c r="J73" i="12"/>
  <c r="D78" i="12"/>
  <c r="I48" i="12"/>
  <c r="F55" i="12"/>
  <c r="H77" i="12"/>
  <c r="C73" i="12"/>
  <c r="E9" i="12"/>
  <c r="D36" i="12"/>
  <c r="H87" i="12"/>
  <c r="G36" i="12"/>
  <c r="J78" i="12"/>
  <c r="F72" i="12"/>
  <c r="F10" i="12"/>
  <c r="I84" i="12"/>
  <c r="B83" i="12"/>
  <c r="D79" i="12"/>
  <c r="H83" i="12"/>
  <c r="I32" i="12"/>
  <c r="C75" i="12"/>
  <c r="C83" i="12"/>
  <c r="C80" i="12"/>
  <c r="B81" i="12"/>
  <c r="D61" i="12"/>
  <c r="J62" i="12"/>
  <c r="G79" i="12"/>
  <c r="H75" i="12"/>
  <c r="I79" i="12"/>
  <c r="F13" i="12"/>
  <c r="D68" i="12"/>
  <c r="J71" i="12"/>
  <c r="I81" i="12"/>
  <c r="J85" i="12"/>
  <c r="E86" i="12"/>
  <c r="I55" i="12"/>
  <c r="H73" i="12"/>
  <c r="D70" i="12"/>
  <c r="C85" i="12"/>
  <c r="I85" i="12"/>
  <c r="A17" i="12"/>
  <c r="B85" i="12"/>
  <c r="H71" i="12"/>
  <c r="B86" i="12"/>
  <c r="F84" i="12"/>
  <c r="I45" i="12"/>
  <c r="H80" i="12"/>
  <c r="F85" i="12"/>
  <c r="H81" i="12"/>
  <c r="C74" i="12"/>
  <c r="D62" i="12"/>
  <c r="C28" i="12"/>
  <c r="J84" i="12"/>
  <c r="E54" i="12"/>
  <c r="F31" i="12"/>
  <c r="G73" i="12"/>
  <c r="C36" i="12"/>
  <c r="J15" i="12"/>
  <c r="B79" i="12"/>
  <c r="A77" i="12"/>
  <c r="B74" i="12"/>
  <c r="E81" i="12"/>
  <c r="J58" i="12"/>
  <c r="I74" i="12"/>
  <c r="A78" i="12"/>
  <c r="D75" i="12"/>
  <c r="B80" i="12"/>
  <c r="D30" i="12"/>
  <c r="J86" i="12"/>
  <c r="B73" i="12"/>
  <c r="C77" i="12"/>
  <c r="I87" i="12"/>
  <c r="E48" i="12"/>
  <c r="D86" i="12"/>
  <c r="D14" i="12"/>
  <c r="E80" i="12"/>
  <c r="F22" i="12"/>
  <c r="F41" i="12"/>
  <c r="F86" i="12"/>
  <c r="E84" i="12"/>
  <c r="D81" i="12"/>
  <c r="D43" i="12"/>
  <c r="G19" i="12"/>
  <c r="F80" i="12"/>
  <c r="C84" i="12"/>
  <c r="F81" i="12"/>
  <c r="G76" i="12"/>
  <c r="C65" i="12"/>
  <c r="E75" i="12"/>
  <c r="D80" i="12"/>
  <c r="G83" i="12"/>
  <c r="I80" i="12"/>
  <c r="C86" i="12"/>
  <c r="I5" i="12"/>
  <c r="G67" i="12"/>
  <c r="J75" i="12"/>
  <c r="A72" i="12"/>
  <c r="D87" i="12"/>
  <c r="A28" i="12"/>
  <c r="C44" i="12"/>
  <c r="G86" i="12"/>
  <c r="B72" i="12"/>
  <c r="E49" i="12"/>
  <c r="G56" i="12"/>
  <c r="G25" i="12"/>
  <c r="C82" i="12"/>
  <c r="H86" i="12"/>
  <c r="J81" i="12"/>
  <c r="A76" i="12"/>
  <c r="A16" i="12"/>
  <c r="A39" i="12"/>
  <c r="G75" i="12"/>
  <c r="C72" i="12"/>
  <c r="B69" i="12"/>
  <c r="G57" i="12"/>
  <c r="A27" i="12"/>
  <c r="G81" i="12"/>
  <c r="B78" i="12"/>
  <c r="D18" i="12"/>
  <c r="F12" i="12"/>
  <c r="C70" i="12"/>
  <c r="B75" i="12"/>
  <c r="A79" i="12"/>
  <c r="J54" i="12"/>
  <c r="C41" i="12"/>
  <c r="G51" i="12"/>
  <c r="D77" i="12"/>
  <c r="F74" i="12"/>
  <c r="F82" i="12"/>
  <c r="J82" i="12"/>
  <c r="H67" i="12"/>
  <c r="G65" i="12"/>
  <c r="F77" i="12"/>
  <c r="B33" i="12"/>
  <c r="E73" i="12"/>
  <c r="F76" i="12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L110" i="12" l="1"/>
  <c r="K110" i="12"/>
  <c r="L102" i="12"/>
  <c r="K102" i="12"/>
  <c r="L93" i="12"/>
  <c r="K93" i="12"/>
  <c r="K88" i="12"/>
  <c r="L88" i="12"/>
  <c r="L100" i="12"/>
  <c r="K100" i="12"/>
  <c r="L94" i="12"/>
  <c r="K94" i="12"/>
  <c r="L98" i="12"/>
  <c r="K98" i="12"/>
  <c r="K96" i="12"/>
  <c r="L96" i="12"/>
  <c r="L103" i="12"/>
  <c r="K103" i="12"/>
  <c r="L95" i="12"/>
  <c r="K95" i="12"/>
  <c r="L99" i="12"/>
  <c r="K99" i="12"/>
  <c r="K92" i="12"/>
  <c r="L92" i="12"/>
  <c r="K107" i="12"/>
  <c r="L107" i="12"/>
  <c r="K109" i="12"/>
  <c r="L109" i="12"/>
  <c r="K106" i="12"/>
  <c r="L106" i="12"/>
  <c r="L89" i="12"/>
  <c r="K89" i="12"/>
  <c r="L97" i="12"/>
  <c r="K97" i="12"/>
  <c r="K105" i="12"/>
  <c r="L105" i="12"/>
  <c r="K104" i="12"/>
  <c r="L104" i="12"/>
  <c r="L91" i="12"/>
  <c r="K91" i="12"/>
  <c r="L108" i="12"/>
  <c r="K108" i="12"/>
  <c r="L90" i="12"/>
  <c r="K90" i="12"/>
  <c r="L101" i="12"/>
  <c r="K101" i="12"/>
  <c r="C483" i="5"/>
  <c r="H483" i="5"/>
  <c r="E483" i="5"/>
  <c r="J483" i="5"/>
  <c r="D483" i="5"/>
  <c r="B483" i="5"/>
  <c r="I483" i="5"/>
  <c r="K483" i="5"/>
  <c r="G483" i="5"/>
  <c r="F483" i="5"/>
  <c r="R484" i="5"/>
  <c r="L19" i="12"/>
  <c r="K19" i="12"/>
  <c r="L6" i="12"/>
  <c r="K6" i="12"/>
  <c r="L75" i="12"/>
  <c r="K75" i="12"/>
  <c r="K59" i="12"/>
  <c r="L59" i="12"/>
  <c r="L13" i="12"/>
  <c r="K13" i="12"/>
  <c r="K46" i="12"/>
  <c r="L46" i="12"/>
  <c r="L51" i="12"/>
  <c r="K51" i="12"/>
  <c r="L8" i="12"/>
  <c r="K8" i="12"/>
  <c r="L69" i="12"/>
  <c r="K69" i="12"/>
  <c r="K33" i="12"/>
  <c r="L33" i="12"/>
  <c r="K71" i="12"/>
  <c r="L71" i="12"/>
  <c r="K81" i="12"/>
  <c r="L81" i="12"/>
  <c r="K30" i="12"/>
  <c r="L30" i="12"/>
  <c r="K78" i="12"/>
  <c r="L78" i="12"/>
  <c r="K41" i="12"/>
  <c r="L41" i="12"/>
  <c r="K11" i="12"/>
  <c r="L11" i="12"/>
  <c r="L61" i="12"/>
  <c r="K61" i="12"/>
  <c r="L65" i="12"/>
  <c r="K65" i="12"/>
  <c r="L42" i="12"/>
  <c r="K42" i="12"/>
  <c r="K53" i="12"/>
  <c r="L53" i="12"/>
  <c r="K34" i="12"/>
  <c r="L34" i="12"/>
  <c r="L26" i="12"/>
  <c r="K26" i="12"/>
  <c r="K22" i="12"/>
  <c r="L22" i="12"/>
  <c r="L38" i="12"/>
  <c r="K38" i="12"/>
  <c r="K28" i="12"/>
  <c r="L28" i="12"/>
  <c r="K9" i="12"/>
  <c r="L9" i="12"/>
  <c r="L23" i="12"/>
  <c r="K23" i="12"/>
  <c r="L43" i="12"/>
  <c r="K43" i="12"/>
  <c r="K12" i="12"/>
  <c r="L12" i="12"/>
  <c r="L84" i="12"/>
  <c r="K84" i="12"/>
  <c r="L35" i="12"/>
  <c r="K35" i="12"/>
  <c r="L31" i="12"/>
  <c r="K31" i="12"/>
  <c r="L68" i="12"/>
  <c r="K68" i="12"/>
  <c r="K66" i="12"/>
  <c r="L66" i="12"/>
  <c r="K40" i="12"/>
  <c r="L40" i="12"/>
  <c r="K56" i="12"/>
  <c r="L56" i="12"/>
  <c r="L44" i="12"/>
  <c r="K44" i="12"/>
  <c r="K63" i="12"/>
  <c r="L63" i="12"/>
  <c r="L76" i="12"/>
  <c r="K76" i="12"/>
  <c r="L29" i="12"/>
  <c r="K29" i="12"/>
  <c r="K14" i="12"/>
  <c r="L14" i="12"/>
  <c r="L87" i="12"/>
  <c r="K87" i="12"/>
  <c r="L85" i="12"/>
  <c r="K85" i="12"/>
  <c r="K5" i="12"/>
  <c r="L5" i="12"/>
  <c r="L45" i="12"/>
  <c r="K45" i="12"/>
  <c r="L82" i="12"/>
  <c r="K82" i="12"/>
  <c r="K67" i="12"/>
  <c r="L67" i="12"/>
  <c r="K57" i="12"/>
  <c r="L57" i="12"/>
  <c r="K58" i="12"/>
  <c r="L58" i="12"/>
  <c r="K39" i="12"/>
  <c r="L39" i="12"/>
  <c r="K24" i="12"/>
  <c r="L24" i="12"/>
  <c r="K79" i="12"/>
  <c r="L79" i="12"/>
  <c r="K48" i="12"/>
  <c r="L48" i="12"/>
  <c r="K27" i="12"/>
  <c r="L27" i="12"/>
  <c r="L16" i="12"/>
  <c r="K16" i="12"/>
  <c r="L21" i="12"/>
  <c r="K21" i="12"/>
  <c r="L70" i="12"/>
  <c r="K70" i="12"/>
  <c r="K54" i="12"/>
  <c r="L54" i="12"/>
  <c r="K17" i="12"/>
  <c r="L17" i="12"/>
  <c r="K60" i="12"/>
  <c r="L60" i="12"/>
  <c r="K72" i="12"/>
  <c r="L72" i="12"/>
  <c r="L7" i="12"/>
  <c r="K7" i="12"/>
  <c r="K80" i="12"/>
  <c r="L80" i="12"/>
  <c r="L55" i="12"/>
  <c r="K55" i="12"/>
  <c r="L32" i="12"/>
  <c r="K32" i="12"/>
  <c r="L52" i="12"/>
  <c r="K52" i="12"/>
  <c r="K73" i="12"/>
  <c r="L73" i="12"/>
  <c r="K47" i="12"/>
  <c r="L47" i="12"/>
  <c r="L64" i="12"/>
  <c r="K64" i="12"/>
  <c r="L18" i="12"/>
  <c r="K18" i="12"/>
  <c r="L15" i="12"/>
  <c r="K15" i="12"/>
  <c r="L86" i="12"/>
  <c r="K86" i="12"/>
  <c r="K20" i="12"/>
  <c r="L20" i="12"/>
  <c r="L10" i="12"/>
  <c r="K10" i="12"/>
  <c r="K74" i="12"/>
  <c r="L74" i="12"/>
  <c r="L25" i="12"/>
  <c r="K25" i="12"/>
  <c r="L62" i="12"/>
  <c r="K62" i="12"/>
  <c r="K77" i="12"/>
  <c r="L77" i="12"/>
  <c r="K83" i="12"/>
  <c r="L83" i="12"/>
  <c r="L49" i="12"/>
  <c r="K49" i="12"/>
  <c r="L50" i="12"/>
  <c r="K50" i="12"/>
  <c r="K37" i="12"/>
  <c r="L37" i="12"/>
  <c r="L36" i="12"/>
  <c r="K36" i="12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I484" i="5" l="1"/>
  <c r="J484" i="5"/>
  <c r="C484" i="5"/>
  <c r="K484" i="5"/>
  <c r="B484" i="5"/>
  <c r="E484" i="5"/>
  <c r="F484" i="5"/>
  <c r="H484" i="5"/>
  <c r="D484" i="5"/>
  <c r="G484" i="5"/>
  <c r="R485" i="5"/>
  <c r="C550" i="7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D485" i="5" l="1"/>
  <c r="H485" i="5"/>
  <c r="E485" i="5"/>
  <c r="G485" i="5"/>
  <c r="K485" i="5"/>
  <c r="J485" i="5"/>
  <c r="C485" i="5"/>
  <c r="F485" i="5"/>
  <c r="I485" i="5"/>
  <c r="B485" i="5"/>
  <c r="R486" i="5"/>
  <c r="C551" i="7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G486" i="5" l="1"/>
  <c r="E486" i="5"/>
  <c r="B486" i="5"/>
  <c r="C486" i="5"/>
  <c r="D486" i="5"/>
  <c r="F486" i="5"/>
  <c r="J486" i="5"/>
  <c r="K486" i="5"/>
  <c r="H486" i="5"/>
  <c r="I486" i="5"/>
  <c r="R487" i="5"/>
  <c r="C552" i="7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487" i="5" l="1"/>
  <c r="G487" i="5"/>
  <c r="H487" i="5"/>
  <c r="F487" i="5"/>
  <c r="E487" i="5"/>
  <c r="I487" i="5"/>
  <c r="J487" i="5"/>
  <c r="D487" i="5"/>
  <c r="K487" i="5"/>
  <c r="C487" i="5"/>
  <c r="R488" i="5"/>
  <c r="B553" i="7"/>
  <c r="C553" i="7"/>
  <c r="V554" i="7"/>
  <c r="U554" i="7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I488" i="5" l="1"/>
  <c r="K488" i="5"/>
  <c r="F488" i="5"/>
  <c r="H488" i="5"/>
  <c r="D488" i="5"/>
  <c r="E488" i="5"/>
  <c r="G488" i="5"/>
  <c r="C488" i="5"/>
  <c r="B488" i="5"/>
  <c r="J488" i="5"/>
  <c r="R489" i="5"/>
  <c r="C554" i="7"/>
  <c r="A554" i="7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K489" i="5" l="1"/>
  <c r="C489" i="5"/>
  <c r="B489" i="5"/>
  <c r="I489" i="5"/>
  <c r="H489" i="5"/>
  <c r="E489" i="5"/>
  <c r="F489" i="5"/>
  <c r="D489" i="5"/>
  <c r="J489" i="5"/>
  <c r="G489" i="5"/>
  <c r="R490" i="5"/>
  <c r="B555" i="7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B490" i="5" l="1"/>
  <c r="G490" i="5"/>
  <c r="D490" i="5"/>
  <c r="F490" i="5"/>
  <c r="C490" i="5"/>
  <c r="E490" i="5"/>
  <c r="I490" i="5"/>
  <c r="J490" i="5"/>
  <c r="H490" i="5"/>
  <c r="K490" i="5"/>
  <c r="R491" i="5"/>
  <c r="C556" i="7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I491" i="5" l="1"/>
  <c r="C491" i="5"/>
  <c r="D491" i="5"/>
  <c r="J491" i="5"/>
  <c r="B491" i="5"/>
  <c r="H491" i="5"/>
  <c r="E491" i="5"/>
  <c r="G491" i="5"/>
  <c r="K491" i="5"/>
  <c r="F491" i="5"/>
  <c r="R492" i="5"/>
  <c r="B557" i="7"/>
  <c r="C557" i="7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C558" i="7" l="1"/>
  <c r="I492" i="5"/>
  <c r="H492" i="5"/>
  <c r="F492" i="5"/>
  <c r="E492" i="5"/>
  <c r="J492" i="5"/>
  <c r="G492" i="5"/>
  <c r="D492" i="5"/>
  <c r="K492" i="5"/>
  <c r="C492" i="5"/>
  <c r="B492" i="5"/>
  <c r="R493" i="5"/>
  <c r="B558" i="7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D493" i="5" l="1"/>
  <c r="K493" i="5"/>
  <c r="B493" i="5"/>
  <c r="F493" i="5"/>
  <c r="J493" i="5"/>
  <c r="I493" i="5"/>
  <c r="C493" i="5"/>
  <c r="E493" i="5"/>
  <c r="G493" i="5"/>
  <c r="H493" i="5"/>
  <c r="R494" i="5"/>
  <c r="C559" i="7"/>
  <c r="B559" i="7"/>
  <c r="V560" i="7"/>
  <c r="U560" i="7"/>
  <c r="C560" i="7" s="1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I494" i="5" l="1"/>
  <c r="D494" i="5"/>
  <c r="G494" i="5"/>
  <c r="B494" i="5"/>
  <c r="H494" i="5"/>
  <c r="J494" i="5"/>
  <c r="C494" i="5"/>
  <c r="K494" i="5"/>
  <c r="E494" i="5"/>
  <c r="F494" i="5"/>
  <c r="R495" i="5"/>
  <c r="A560" i="7"/>
  <c r="B560" i="7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D495" i="5" l="1"/>
  <c r="F495" i="5"/>
  <c r="E495" i="5"/>
  <c r="H495" i="5"/>
  <c r="K495" i="5"/>
  <c r="C495" i="5"/>
  <c r="B495" i="5"/>
  <c r="J495" i="5"/>
  <c r="G495" i="5"/>
  <c r="I495" i="5"/>
  <c r="R496" i="5"/>
  <c r="B561" i="7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E496" i="5" l="1"/>
  <c r="H496" i="5"/>
  <c r="C496" i="5"/>
  <c r="D496" i="5"/>
  <c r="I496" i="5"/>
  <c r="J496" i="5"/>
  <c r="K496" i="5"/>
  <c r="B496" i="5"/>
  <c r="F496" i="5"/>
  <c r="G496" i="5"/>
  <c r="R497" i="5"/>
  <c r="B562" i="7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F497" i="5" l="1"/>
  <c r="H497" i="5"/>
  <c r="D497" i="5"/>
  <c r="J497" i="5"/>
  <c r="E497" i="5"/>
  <c r="G497" i="5"/>
  <c r="C497" i="5"/>
  <c r="B497" i="5"/>
  <c r="I497" i="5"/>
  <c r="K497" i="5"/>
  <c r="R498" i="5"/>
  <c r="C563" i="7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D498" i="5" l="1"/>
  <c r="E498" i="5"/>
  <c r="C498" i="5"/>
  <c r="F498" i="5"/>
  <c r="B498" i="5"/>
  <c r="J498" i="5"/>
  <c r="I498" i="5"/>
  <c r="K498" i="5"/>
  <c r="H498" i="5"/>
  <c r="G498" i="5"/>
  <c r="R499" i="5"/>
  <c r="C564" i="7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I499" i="5" l="1"/>
  <c r="B499" i="5"/>
  <c r="G499" i="5"/>
  <c r="F499" i="5"/>
  <c r="K499" i="5"/>
  <c r="C499" i="5"/>
  <c r="H499" i="5"/>
  <c r="J499" i="5"/>
  <c r="E499" i="5"/>
  <c r="D499" i="5"/>
  <c r="R500" i="5"/>
  <c r="C565" i="7"/>
  <c r="A565" i="7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E500" i="5" l="1"/>
  <c r="J500" i="5"/>
  <c r="C500" i="5"/>
  <c r="D500" i="5"/>
  <c r="G500" i="5"/>
  <c r="B500" i="5"/>
  <c r="F500" i="5"/>
  <c r="I500" i="5"/>
  <c r="K500" i="5"/>
  <c r="H500" i="5"/>
  <c r="C566" i="7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l="1"/>
  <c r="C603" i="7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C662" i="7" l="1"/>
  <c r="B662" i="7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A670" i="7" s="1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l="1"/>
  <c r="C670" i="7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B671" i="7" s="1"/>
  <c r="A671" i="7" l="1"/>
  <c r="C671" i="7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B723" i="7" l="1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A742" i="7" s="1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B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C759" i="7" l="1"/>
  <c r="B759" i="7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A790" i="7" l="1"/>
  <c r="C790" i="7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B801" i="7" l="1"/>
  <c r="A801" i="7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B809" i="7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l="1"/>
  <c r="A821" i="7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U832" i="7"/>
  <c r="V832" i="7"/>
  <c r="A832" i="7" l="1"/>
  <c r="C832" i="7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A873" i="7" l="1"/>
  <c r="C873" i="7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B885" i="7" l="1"/>
  <c r="A885" i="7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l="1"/>
  <c r="C912" i="7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l="1"/>
  <c r="A928" i="7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A934" i="7" l="1"/>
  <c r="C934" i="7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C943" i="7" s="1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B943" i="7" l="1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A957" i="7" l="1"/>
  <c r="B957" i="7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B1008" i="7" l="1"/>
  <c r="C1008" i="7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l="1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A1049" i="7" l="1"/>
  <c r="B1049" i="7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B1054" i="7" l="1"/>
  <c r="C1054" i="7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l="1"/>
  <c r="A1073" i="7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l="1"/>
  <c r="B1076" i="7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B1085" i="7" l="1"/>
  <c r="C1085" i="7"/>
  <c r="T1086" i="7"/>
  <c r="S1086" i="7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B1086" i="7" l="1"/>
  <c r="A1086" i="7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B1118" i="7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l="1"/>
  <c r="R1125" i="7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C1141" i="7" l="1"/>
  <c r="A1141" i="7"/>
  <c r="B1141" i="7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A1167" i="7" l="1"/>
  <c r="C1167" i="7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l="1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C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B1237" i="7" l="1"/>
  <c r="A1237" i="7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l="1"/>
  <c r="C1239" i="7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A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C1288" i="7" l="1"/>
  <c r="T1289" i="7"/>
  <c r="S1289" i="7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B1289" i="7" l="1"/>
  <c r="C1289" i="7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A1291" i="7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B1297" i="7" l="1"/>
  <c r="C1297" i="7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299" i="7"/>
  <c r="T1300" i="7"/>
  <c r="S1300" i="7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B1300" i="7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C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l="1"/>
  <c r="Q1356" i="7"/>
  <c r="R1356" i="7"/>
  <c r="T1356" i="7"/>
  <c r="S1356" i="7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B1356" i="7" l="1"/>
  <c r="D1359" i="7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l="1"/>
  <c r="C1398" i="7"/>
  <c r="B1398" i="7"/>
  <c r="V1399" i="7"/>
  <c r="U1399" i="7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C1399" i="7" l="1"/>
  <c r="A1399" i="7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A1412" i="7" l="1"/>
  <c r="C1412" i="7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B1461" i="7" l="1"/>
  <c r="A1461" i="7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l="1"/>
  <c r="A1472" i="7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A1516" i="7" l="1"/>
  <c r="C1516" i="7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A1527" i="7" l="1"/>
  <c r="B1527" i="7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l="1"/>
  <c r="A1530" i="7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A1535" i="7" l="1"/>
  <c r="B1535" i="7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l="1"/>
  <c r="B1575" i="7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l="1"/>
  <c r="B1601" i="7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R1602" i="7"/>
  <c r="T1602" i="7"/>
  <c r="S1602" i="7"/>
  <c r="U1602" i="7"/>
  <c r="V1602" i="7"/>
  <c r="A1602" i="7" l="1"/>
  <c r="C1602" i="7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l="1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l="1"/>
  <c r="B1622" i="7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B1628" i="7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l="1"/>
  <c r="B1634" i="7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B1639" i="7" l="1"/>
  <c r="V1640" i="7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A1647" i="7" l="1"/>
  <c r="C1647" i="7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B1669" i="7" l="1"/>
  <c r="C1669" i="7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C1670" i="7" l="1"/>
  <c r="A1670" i="7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A1675" i="7" l="1"/>
  <c r="C1675" i="7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B1681" i="7" l="1"/>
  <c r="D1684" i="7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l="1"/>
  <c r="B1696" i="7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7" i="7"/>
  <c r="A1698" i="7" l="1"/>
  <c r="C1698" i="7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C1703" i="7" l="1"/>
  <c r="B1703" i="7"/>
  <c r="R1704" i="7"/>
  <c r="Q1704" i="7"/>
  <c r="A1704" i="7" s="1"/>
  <c r="T1704" i="7"/>
  <c r="S1704" i="7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B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A1706" i="7" l="1"/>
  <c r="B1706" i="7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C1719" i="7" l="1"/>
  <c r="B1719" i="7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C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A1749" i="7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l="1"/>
  <c r="A1782" i="7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A1786" i="7" l="1"/>
  <c r="C1786" i="7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C1794" i="7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l="1"/>
  <c r="B1802" i="7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C1806" i="7" l="1"/>
  <c r="B1806" i="7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C1817" i="7" l="1"/>
  <c r="B1817" i="7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B1839" i="7" l="1"/>
  <c r="A1839" i="7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B1853" i="7" l="1"/>
  <c r="C1853" i="7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B1855" i="7" l="1"/>
  <c r="A1855" i="7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V1866" i="7"/>
  <c r="U1866" i="7"/>
  <c r="A1865" i="7"/>
  <c r="S1866" i="7"/>
  <c r="T1866" i="7"/>
  <c r="A1866" i="7" l="1"/>
  <c r="C1866" i="7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A1874" i="7" l="1"/>
  <c r="C1874" i="7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C1877" i="7" l="1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l="1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C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C1904" i="7" l="1"/>
  <c r="A1904" i="7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A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l="1"/>
  <c r="A1946" i="7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C1953" i="7" l="1"/>
  <c r="B1953" i="7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C1956" i="7" l="1"/>
  <c r="B1956" i="7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l="1"/>
  <c r="B1975" i="7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B1977" i="7" l="1"/>
  <c r="D1980" i="7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l="1"/>
  <c r="A1985" i="7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 s="1"/>
  <c r="D5" i="14"/>
  <c r="C2000" i="7"/>
  <c r="I5" i="16" s="1"/>
  <c r="E5" i="9"/>
  <c r="C5" i="9"/>
  <c r="A2000" i="7"/>
  <c r="A1" i="7" s="1"/>
  <c r="I5" i="14" l="1"/>
  <c r="J5" i="14" s="1"/>
  <c r="H5" i="14"/>
  <c r="F5" i="14"/>
  <c r="G5" i="14"/>
  <c r="C5" i="14"/>
  <c r="B5" i="14"/>
  <c r="F5" i="9"/>
  <c r="G5" i="9"/>
  <c r="I5" i="9"/>
  <c r="H5" i="9"/>
  <c r="K5" i="9" s="1"/>
  <c r="B5" i="9"/>
  <c r="D5" i="9"/>
  <c r="C1" i="7"/>
  <c r="O6" i="15" s="1"/>
  <c r="B5" i="16"/>
  <c r="G5" i="16"/>
  <c r="H5" i="16"/>
  <c r="J5" i="16" s="1"/>
  <c r="E5" i="16"/>
  <c r="D5" i="16"/>
  <c r="F5" i="16"/>
  <c r="C5" i="16"/>
  <c r="K5" i="14"/>
  <c r="O6" i="10"/>
  <c r="P6" i="9"/>
  <c r="P7" i="9" s="1"/>
  <c r="P8" i="9" s="1"/>
  <c r="J5" i="9" l="1"/>
  <c r="P6" i="16"/>
  <c r="C6" i="16" s="1"/>
  <c r="K5" i="16"/>
  <c r="O7" i="15"/>
  <c r="I6" i="16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B6" i="16" l="1"/>
  <c r="H6" i="16"/>
  <c r="P7" i="16"/>
  <c r="I7" i="16" s="1"/>
  <c r="D6" i="16"/>
  <c r="O8" i="15"/>
  <c r="H7" i="16"/>
  <c r="D7" i="16"/>
  <c r="C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P8" i="16" l="1"/>
  <c r="P9" i="16" s="1"/>
  <c r="C9" i="16" s="1"/>
  <c r="E7" i="16"/>
  <c r="F7" i="16"/>
  <c r="B7" i="16"/>
  <c r="G7" i="16"/>
  <c r="H9" i="16"/>
  <c r="F9" i="16"/>
  <c r="E9" i="16"/>
  <c r="D9" i="16"/>
  <c r="C8" i="16"/>
  <c r="B8" i="16"/>
  <c r="I8" i="16"/>
  <c r="G8" i="16"/>
  <c r="F8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D8" i="16" l="1"/>
  <c r="E8" i="16"/>
  <c r="H8" i="16"/>
  <c r="P10" i="16"/>
  <c r="E10" i="16" s="1"/>
  <c r="G9" i="16"/>
  <c r="I9" i="16"/>
  <c r="B9" i="16"/>
  <c r="H10" i="16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F10" i="16" l="1"/>
  <c r="G10" i="16"/>
  <c r="P11" i="16"/>
  <c r="P12" i="16" s="1"/>
  <c r="P13" i="16" s="1"/>
  <c r="G13" i="16" s="1"/>
  <c r="I10" i="16"/>
  <c r="B10" i="16"/>
  <c r="C10" i="16"/>
  <c r="D10" i="16"/>
  <c r="O11" i="15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B11" i="16" l="1"/>
  <c r="C11" i="16"/>
  <c r="D11" i="16"/>
  <c r="E11" i="16"/>
  <c r="F11" i="16"/>
  <c r="I13" i="16"/>
  <c r="B13" i="16"/>
  <c r="H13" i="16"/>
  <c r="G11" i="16"/>
  <c r="I11" i="16"/>
  <c r="H11" i="16"/>
  <c r="C12" i="16"/>
  <c r="D12" i="16"/>
  <c r="F12" i="16"/>
  <c r="G12" i="16"/>
  <c r="I12" i="16"/>
  <c r="H12" i="16"/>
  <c r="P14" i="16"/>
  <c r="D14" i="16" s="1"/>
  <c r="C13" i="16"/>
  <c r="B12" i="16"/>
  <c r="D13" i="16"/>
  <c r="E13" i="16"/>
  <c r="E12" i="16"/>
  <c r="F13" i="16"/>
  <c r="J11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H14" i="16" l="1"/>
  <c r="B14" i="16"/>
  <c r="I14" i="16"/>
  <c r="G14" i="16"/>
  <c r="C14" i="16"/>
  <c r="P15" i="16"/>
  <c r="C15" i="16" s="1"/>
  <c r="E14" i="16"/>
  <c r="F14" i="16"/>
  <c r="K17" i="9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P16" i="16" l="1"/>
  <c r="E16" i="16" s="1"/>
  <c r="F15" i="16"/>
  <c r="G15" i="16"/>
  <c r="H15" i="16"/>
  <c r="E15" i="16"/>
  <c r="B15" i="16"/>
  <c r="D15" i="16"/>
  <c r="I15" i="16"/>
  <c r="J15" i="16" s="1"/>
  <c r="H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D16" i="16" l="1"/>
  <c r="H17" i="16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J123" i="16" s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K124" i="16" s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K127" i="16" s="1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K129" i="16" s="1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J129" i="16" l="1"/>
  <c r="A129" i="16" s="1"/>
  <c r="P130" i="16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J140" i="16"/>
  <c r="A140" i="16" s="1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P141" i="16" l="1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J158" i="16" l="1"/>
  <c r="A158" i="16" s="1"/>
  <c r="P159" i="16"/>
  <c r="K159" i="16" s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K160" i="16" s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J160" i="16" l="1"/>
  <c r="A160" i="16" s="1"/>
  <c r="P161" i="16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1" i="16" l="1"/>
  <c r="A161" i="16" s="1"/>
  <c r="P162" i="16"/>
  <c r="K162" i="16" s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J162" i="16" l="1"/>
  <c r="A162" i="16" s="1"/>
  <c r="P163" i="16"/>
  <c r="K163" i="16" s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J163" i="16" l="1"/>
  <c r="A163" i="16" s="1"/>
  <c r="P164" i="16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J164" i="16" l="1"/>
  <c r="A164" i="16" s="1"/>
  <c r="P165" i="16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<sst xmlns="http://schemas.openxmlformats.org/spreadsheetml/2006/main" count="2656" uniqueCount="538">
  <si>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</si>
  <si>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</si>
  <si>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</si>
  <si>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</si>
  <si>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</si>
  <si>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</si>
  <si>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</si>
  <si>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</si>
  <si>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</si>
  <si>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</si>
  <si>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</si>
  <si>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</si>
  <si>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</si>
  <si>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</si>
  <si>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</si>
  <si>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</si>
  <si>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</si>
  <si>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</si>
  <si>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</si>
  <si>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</si>
  <si>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</si>
  <si>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</si>
  <si>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</si>
  <si>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</si>
  <si>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</si>
  <si>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</si>
  <si>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</si>
  <si>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</si>
  <si>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</si>
  <si>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</si>
  <si>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</si>
  <si>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</si>
  <si>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</si>
  <si>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</si>
  <si>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</si>
  <si>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</si>
  <si>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</si>
  <si>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</si>
  <si>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</si>
  <si>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</si>
  <si>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</si>
  <si>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A</t>
  </si>
  <si>
    <t>REAL PROPERTY TAXES</t>
  </si>
  <si>
    <t>GAIN ON SALE OF TAX ACQ PROP</t>
  </si>
  <si>
    <t>PAYMENTS IN LIEU OF TAXES</t>
  </si>
  <si>
    <t>INTEREST &amp; PENALTIES ON TAX</t>
  </si>
  <si>
    <t>SALES AND USE TAX</t>
  </si>
  <si>
    <t>OCCUPANCY TAX</t>
  </si>
  <si>
    <t>HAND. PARKING SURCHARGE</t>
  </si>
  <si>
    <t>EMERGENCY TELEPHONE CHARGES</t>
  </si>
  <si>
    <t>TREASURER'S FEES</t>
  </si>
  <si>
    <t>RECOVERY COORDINATOR FEES</t>
  </si>
  <si>
    <t>CHARGES FOR TAX REDEMPTION</t>
  </si>
  <si>
    <t>CLERK FEES</t>
  </si>
  <si>
    <t>CLERK DMV FEES</t>
  </si>
  <si>
    <t>EZ PASS TAG SALES</t>
  </si>
  <si>
    <t>PERSONNEL FEES</t>
  </si>
  <si>
    <t>DRUG TEST FEES-PERSONNEL REV</t>
  </si>
  <si>
    <t>OTHER GENERAL GOVT FEES</t>
  </si>
  <si>
    <t>SHERIFF FEES</t>
  </si>
  <si>
    <t>ATI FEES ON BAIL MONEY</t>
  </si>
  <si>
    <t>DISCIPLINARY SURCHARGE</t>
  </si>
  <si>
    <t>FIRE INVESTIGATION FEES</t>
  </si>
  <si>
    <t>RESTITUTION</t>
  </si>
  <si>
    <t>DWI - VICTIM IMPACT PANEL</t>
  </si>
  <si>
    <t>ALIVE @ 25</t>
  </si>
  <si>
    <t>SCRAM MONITORING</t>
  </si>
  <si>
    <t>STOP DWI TO PROBATION</t>
  </si>
  <si>
    <t>PROBATION-ELEC. MONITORING</t>
  </si>
  <si>
    <t>SOCIAL SECURITY REPAYMENT</t>
  </si>
  <si>
    <t>FEES FOR PROBATION SERVICES</t>
  </si>
  <si>
    <t>PUBLIC HEALTH ED-DENTAL CARE</t>
  </si>
  <si>
    <t>PUBLIC HEALTH FEES</t>
  </si>
  <si>
    <t>HOME NURSING CHARGES</t>
  </si>
  <si>
    <t>DONATIONS - IMMUNIZATION</t>
  </si>
  <si>
    <t>MEDICAID - AGE 3-5 YEARS</t>
  </si>
  <si>
    <t>MENTAL HEALTH FEES</t>
  </si>
  <si>
    <t>EARLY INTERVENTION FEES</t>
  </si>
  <si>
    <t>DSRIP PROGRAM</t>
  </si>
  <si>
    <t>CHEM. DEPENDENCY FEES</t>
  </si>
  <si>
    <t>MENTAL HEALTH CONTR./PRIV.AG</t>
  </si>
  <si>
    <t>EMS FEES</t>
  </si>
  <si>
    <t>FEES/ALCOHOL ADDICTION DWI</t>
  </si>
  <si>
    <t>BUS FARES</t>
  </si>
  <si>
    <t>OTHER TRANSPORT. INCOME</t>
  </si>
  <si>
    <t>MEDICAID TRANSPORT SEDANS</t>
  </si>
  <si>
    <t>REPAYMENTS OF MED. ASSIST.</t>
  </si>
  <si>
    <t>REPAYMENTS/AID TO DEP. CHILD</t>
  </si>
  <si>
    <t>CHILD SUPPORT COLLECTIONS</t>
  </si>
  <si>
    <t>REPAYMENTS OF CHILD CARE</t>
  </si>
  <si>
    <t>REPAYMENTS OF JD CARE</t>
  </si>
  <si>
    <t>REPAYMENTS OF HOME RELIEF</t>
  </si>
  <si>
    <t>REPAYMENTS OF HEAP</t>
  </si>
  <si>
    <t>EAA</t>
  </si>
  <si>
    <t>REPAYMENTS OF BURIALS</t>
  </si>
  <si>
    <t>DAY CARE</t>
  </si>
  <si>
    <t>SERVICES FOR RECIPIENTS</t>
  </si>
  <si>
    <t>SOCIAL SERVICES CHARGES</t>
  </si>
  <si>
    <t>SHERIFF SERV.FEE/SOCIAL SERV</t>
  </si>
  <si>
    <t>PUBLICITY FEES</t>
  </si>
  <si>
    <t>OFA FEES</t>
  </si>
  <si>
    <t>OFA PROGRAM INCOME</t>
  </si>
  <si>
    <t>TIPPING FEE REVENUE</t>
  </si>
  <si>
    <t>MOSA ASSET DISTRIBUTION</t>
  </si>
  <si>
    <t>TAX &amp; ASSESSMENT SERVICES</t>
  </si>
  <si>
    <t>MIMEO PRINTING SERVICE (EMO)</t>
  </si>
  <si>
    <t>ELECTIONS REVENUE</t>
  </si>
  <si>
    <t>DATA PROCESSING SERVICES</t>
  </si>
  <si>
    <t>GENERAL SERVICE/OTHER GOVTS.</t>
  </si>
  <si>
    <t>TRANSPORTATION OF PRISONERS</t>
  </si>
  <si>
    <t>SHERIFF CONTRACTS</t>
  </si>
  <si>
    <t>SHER. INVESTIGATIONS DSS</t>
  </si>
  <si>
    <t>JAIL FACILITIES</t>
  </si>
  <si>
    <t>TRANS.SERVICE/OTHER GOVTS.</t>
  </si>
  <si>
    <t>CHARGES TO NYC DEP- ADMIN.</t>
  </si>
  <si>
    <t>REPAIRS DSS MEDICAID CARS</t>
  </si>
  <si>
    <t>PLANNING SERVICES</t>
  </si>
  <si>
    <t>SHARE OF JOINT ACT/OTHER GV</t>
  </si>
  <si>
    <t>FLOOD WARN SYSTEM/OTHER GOVT</t>
  </si>
  <si>
    <t>INTEREST ON DEPOSITS</t>
  </si>
  <si>
    <t>EARNINGS ON DEPOSITS-BLEN BR</t>
  </si>
  <si>
    <t>EARNINGS ON DEPOSITS-EQUIP.</t>
  </si>
  <si>
    <t>EARNINGS ON DEPOSIT-SHER RES</t>
  </si>
  <si>
    <t>RENTAL OF REAL PROPERTY</t>
  </si>
  <si>
    <t>BUS ADVERTISING REVENUE</t>
  </si>
  <si>
    <t>COPY MACHINE FEES</t>
  </si>
  <si>
    <t>COMMISSIONS</t>
  </si>
  <si>
    <t>RABIES</t>
  </si>
  <si>
    <t>CASINO REVENUE</t>
  </si>
  <si>
    <t>LICENSES / PISTOL &amp; REVOLVER</t>
  </si>
  <si>
    <t>ENVIRONMENTAL FEES</t>
  </si>
  <si>
    <t>FINES &amp; PENALTIES / HEALTH</t>
  </si>
  <si>
    <t>FINES/PENALTIES/FORFEIT BAIL</t>
  </si>
  <si>
    <t>STOP DWI FINES</t>
  </si>
  <si>
    <t>FORFEITURE OF DEPOSITS</t>
  </si>
  <si>
    <t>SEIZED ASSETS</t>
  </si>
  <si>
    <t>FORFEITURE OF CRIME PROCEEDS</t>
  </si>
  <si>
    <t>SALE OF REFUSE FOR RECYCLING</t>
  </si>
  <si>
    <t>SALE OF TIMBER PRODUCTS</t>
  </si>
  <si>
    <t>SALES OF PAPER</t>
  </si>
  <si>
    <t>MINOR SALES</t>
  </si>
  <si>
    <t>SALES OF REAL PROPERTY</t>
  </si>
  <si>
    <t>GAIN ON DISPOSITION OF ASSET</t>
  </si>
  <si>
    <t>INSURANCE RECOVERIES</t>
  </si>
  <si>
    <t>TOBACCO SETTLEMENT</t>
  </si>
  <si>
    <t>REFUNDS OF PRIOR YEARS EXPEN</t>
  </si>
  <si>
    <t>DONATIONS-PUBLIC TRANSPORT.</t>
  </si>
  <si>
    <t>NATIONAL GRID FLOOD DONATION</t>
  </si>
  <si>
    <t>DONATIONS TO "STOP DWI" PROG</t>
  </si>
  <si>
    <t>OFA / GIFTS AND DONATIONS</t>
  </si>
  <si>
    <t>DONATIONS FOR YOUTH PROGRAMS</t>
  </si>
  <si>
    <t>DONATIONS/SHERIFF</t>
  </si>
  <si>
    <t>BOND PREMIUM</t>
  </si>
  <si>
    <t>UNCLASSIFIED REVENUE</t>
  </si>
  <si>
    <t>GENERAL PURPOSE STATE AID</t>
  </si>
  <si>
    <t>MORTGAGE TAX</t>
  </si>
  <si>
    <t>SPECIAL RECREATIONAL FACIL.</t>
  </si>
  <si>
    <t>INDIGENT LEGAL SERVICES</t>
  </si>
  <si>
    <t>D.A. SALARY REIMBURSEMENT</t>
  </si>
  <si>
    <t>SAFETY TRAINING &amp; EDUC PROG</t>
  </si>
  <si>
    <t>UNCLASSIFIED STATE AID-GEN</t>
  </si>
  <si>
    <t>EDUCATION FOR P.H.C.</t>
  </si>
  <si>
    <t>EXPEDITED WIRELESS</t>
  </si>
  <si>
    <t>ELECTRIC FINGERPRINT GRANT</t>
  </si>
  <si>
    <t>D.C.J.S.-BYRNE/JAG GRANT</t>
  </si>
  <si>
    <t>TAC FORCE GRANT (DCJS)</t>
  </si>
  <si>
    <t>PROBATION SERVICES</t>
  </si>
  <si>
    <t>RAISE THE AGE</t>
  </si>
  <si>
    <t>SNOWMOBILE LAW ENFORCEMENT</t>
  </si>
  <si>
    <t>SECURITY COSTS-COURT</t>
  </si>
  <si>
    <t>COURT FACILITIES AID</t>
  </si>
  <si>
    <t>AID TO PROSECUTION, DA</t>
  </si>
  <si>
    <t>STOP DWI STATE AID</t>
  </si>
  <si>
    <t>DRUG ABUSE ABATEMENT</t>
  </si>
  <si>
    <t>STOP DWI CRACKDOWN PROG</t>
  </si>
  <si>
    <t>VIDEO RECORDING GRANT</t>
  </si>
  <si>
    <t>IGNITION INTERLOCK</t>
  </si>
  <si>
    <t>ALTERNATIVES TO INCARCER.</t>
  </si>
  <si>
    <t>FOOD REIMB/MINOR INMATES</t>
  </si>
  <si>
    <t>STATE REIMB-BALLISTIC VESTS</t>
  </si>
  <si>
    <t>NYS DCJS PPE GRANT</t>
  </si>
  <si>
    <t>FIRE PREVENTION</t>
  </si>
  <si>
    <t>SICG COMMUNICATIONS GRANT</t>
  </si>
  <si>
    <t>P.S.A.P. GRANT</t>
  </si>
  <si>
    <t>PUBLIC HEALTH WORK</t>
  </si>
  <si>
    <t>IMMUNIZATION</t>
  </si>
  <si>
    <t>PHC</t>
  </si>
  <si>
    <t>ED PHC (ADMIN)</t>
  </si>
  <si>
    <t>EARLY INTERVENTION STATE AID</t>
  </si>
  <si>
    <t>PUBLIC WATER SUPPLY</t>
  </si>
  <si>
    <t>NYS CHILD PASSENGER SAFETY</t>
  </si>
  <si>
    <t>COMMUNITY SUPPORT GROUP</t>
  </si>
  <si>
    <t>SUICIDE PREVENTION GRANT</t>
  </si>
  <si>
    <t>CHEM. DEPENDENCY PROGRAM</t>
  </si>
  <si>
    <t>TOBACCO AWARENESS</t>
  </si>
  <si>
    <t>RADON GRANT</t>
  </si>
  <si>
    <t>RABIES CONTROL</t>
  </si>
  <si>
    <t>CHILDHOOD LEAD POISON PREV.</t>
  </si>
  <si>
    <t>ADULT REHAB CENTER</t>
  </si>
  <si>
    <t>NYS GRANT, RURAL PUBLIC TRAN</t>
  </si>
  <si>
    <t>STOA BUSLINE SUBSIDY</t>
  </si>
  <si>
    <t>C.M.A.Q. GRANT - STATE</t>
  </si>
  <si>
    <t>MEDICAL ASSISTANCE</t>
  </si>
  <si>
    <t>FAMILY ASSISTANCE</t>
  </si>
  <si>
    <t>SOCIAL SERVICES ADMINIS</t>
  </si>
  <si>
    <t>CHILD CARE</t>
  </si>
  <si>
    <t>JUVENILE DELINQUENT CARE</t>
  </si>
  <si>
    <t>SAFETY NET PROGRAM</t>
  </si>
  <si>
    <t>EMERGENCY AID FOR ADULTS</t>
  </si>
  <si>
    <t>SERV FOR RECIP TITLE XX</t>
  </si>
  <si>
    <t>VETERAN'S SERVICE AGENCY</t>
  </si>
  <si>
    <t>TOURISM STATE MATCH</t>
  </si>
  <si>
    <t>UNCLASSIFIED STATE AID</t>
  </si>
  <si>
    <t>PROGRAMS FOR THE AGING</t>
  </si>
  <si>
    <t>SEMO/JAIL ASSISTANCE</t>
  </si>
  <si>
    <t>DIASTER ASST STATE AID</t>
  </si>
  <si>
    <t>NYS AGRICULTURE &amp; MKTS GRANT</t>
  </si>
  <si>
    <t>PETROLEUM QUALITY GRANT</t>
  </si>
  <si>
    <t>YOUTH PROGRAMS</t>
  </si>
  <si>
    <t>PLANNING STUDIES</t>
  </si>
  <si>
    <t>ECON DEV ADMIN AID</t>
  </si>
  <si>
    <t>ECONOMIC DEV PLAN GRANT</t>
  </si>
  <si>
    <t>HHW EXPENSES</t>
  </si>
  <si>
    <t>WATERSHED REVITALIZATION</t>
  </si>
  <si>
    <t>MOHAWK RIVER BASIN GRANT</t>
  </si>
  <si>
    <t>E.S.D./STREAMBANKS</t>
  </si>
  <si>
    <t>FLOOD REMEDIATION GRANT</t>
  </si>
  <si>
    <t>MULTI-USE TRAIL</t>
  </si>
  <si>
    <t>UNCLASSIFIED FEDERAL AID</t>
  </si>
  <si>
    <t>EMERGENCY MANAGEMENT AID</t>
  </si>
  <si>
    <t>HMEP PLANNING GRANT</t>
  </si>
  <si>
    <t>LETPP GRANT</t>
  </si>
  <si>
    <t>HOMELAND SECURITY GRANTS</t>
  </si>
  <si>
    <t>BODY ARMOR - FED AID</t>
  </si>
  <si>
    <t>COMPANION ANIMAL SHELTER GRT</t>
  </si>
  <si>
    <t>EARLY INTERVENTION FEDERAL</t>
  </si>
  <si>
    <t>CHILD W/SPEC HEALTH NEEDS</t>
  </si>
  <si>
    <t>BIOTERRISM</t>
  </si>
  <si>
    <t>EBOLA GRANT</t>
  </si>
  <si>
    <t>OTHER HEALTH</t>
  </si>
  <si>
    <t>M.H. FEDERAL SALARY SHARING</t>
  </si>
  <si>
    <t>DAAA/DSAS</t>
  </si>
  <si>
    <t>FEDERAL GRANT,RURAL PUB TRAN</t>
  </si>
  <si>
    <t>RURAL TRANS. ASSIST. PROGRAM</t>
  </si>
  <si>
    <t>C.M.A.Q. GRANT -FEDERAL</t>
  </si>
  <si>
    <t>SOCIAL SERVICES ADMIN</t>
  </si>
  <si>
    <t>FOOD STAMP ADMINISTRATION</t>
  </si>
  <si>
    <t>FLEXIBLE FAMILY FUND SERVICE</t>
  </si>
  <si>
    <t>CHILD CARE  &lt;TITLE IV-E&gt;</t>
  </si>
  <si>
    <t>BLOCK GRANT</t>
  </si>
  <si>
    <t>ECAP-HEAP</t>
  </si>
  <si>
    <t>OFFICE FOR THE AGING</t>
  </si>
  <si>
    <t>FEMA/JAIL ASSISTANCE</t>
  </si>
  <si>
    <t>DISASTER ASSISTANCE</t>
  </si>
  <si>
    <t>HAZARD MITIGATION GRANT</t>
  </si>
  <si>
    <t>NATIONAL EMPLOYMENT GRANT</t>
  </si>
  <si>
    <t>CDBG-DR (OES)</t>
  </si>
  <si>
    <t>USDA/STREAMBANKS</t>
  </si>
  <si>
    <t>SMALL CITIES GRANT</t>
  </si>
  <si>
    <t>MICRO-ENTERPRISE PROGRAM</t>
  </si>
  <si>
    <t>INTERFUND TRANSFERS</t>
  </si>
  <si>
    <t>PROCEEDS - SERIAL BONDS</t>
  </si>
  <si>
    <t>PROCEEDS-BOND ANTICIPAT NOTE</t>
  </si>
  <si>
    <t/>
  </si>
  <si>
    <t>GENERAL FUND</t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</si>
  <si>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</si>
  <si>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</si>
  <si>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</si>
  <si>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</si>
  <si>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1001</t>
  </si>
  <si>
    <t>1051</t>
  </si>
  <si>
    <t>1081</t>
  </si>
  <si>
    <t>1090</t>
  </si>
  <si>
    <t>1110</t>
  </si>
  <si>
    <t>1113</t>
  </si>
  <si>
    <t>1137</t>
  </si>
  <si>
    <t>1140</t>
  </si>
  <si>
    <t>1230</t>
  </si>
  <si>
    <t>1231</t>
  </si>
  <si>
    <t>1235</t>
  </si>
  <si>
    <t>1255</t>
  </si>
  <si>
    <t>1256</t>
  </si>
  <si>
    <t>1257</t>
  </si>
  <si>
    <t>1260</t>
  </si>
  <si>
    <t>1261</t>
  </si>
  <si>
    <t>1289</t>
  </si>
  <si>
    <t>1510</t>
  </si>
  <si>
    <t>1515</t>
  </si>
  <si>
    <t>1525</t>
  </si>
  <si>
    <t>MISC. JAIL REVENUE</t>
  </si>
  <si>
    <t>1526</t>
  </si>
  <si>
    <t>1562</t>
  </si>
  <si>
    <t>1580</t>
  </si>
  <si>
    <t>1581</t>
  </si>
  <si>
    <t>1582</t>
  </si>
  <si>
    <t>1583</t>
  </si>
  <si>
    <t>1584</t>
  </si>
  <si>
    <t>1585</t>
  </si>
  <si>
    <t>1586</t>
  </si>
  <si>
    <t>1588</t>
  </si>
  <si>
    <t>PROBATION DRUG TEST FEES</t>
  </si>
  <si>
    <t>1589</t>
  </si>
  <si>
    <t>1590</t>
  </si>
  <si>
    <t>PERMA SAFETY REBATE</t>
  </si>
  <si>
    <t>1601</t>
  </si>
  <si>
    <t>1605</t>
  </si>
  <si>
    <t>1610</t>
  </si>
  <si>
    <t>1612</t>
  </si>
  <si>
    <t>1613</t>
  </si>
  <si>
    <t>1620</t>
  </si>
  <si>
    <t>1621</t>
  </si>
  <si>
    <t>1622</t>
  </si>
  <si>
    <t>1623</t>
  </si>
  <si>
    <t>1625</t>
  </si>
  <si>
    <t>1640</t>
  </si>
  <si>
    <t>1689</t>
  </si>
  <si>
    <t>1751</t>
  </si>
  <si>
    <t>1789</t>
  </si>
  <si>
    <t>1790</t>
  </si>
  <si>
    <t>1801</t>
  </si>
  <si>
    <t>1809</t>
  </si>
  <si>
    <t>1811</t>
  </si>
  <si>
    <t>1819</t>
  </si>
  <si>
    <t>1823</t>
  </si>
  <si>
    <t>1840</t>
  </si>
  <si>
    <t>1841</t>
  </si>
  <si>
    <t>1842</t>
  </si>
  <si>
    <t>1848</t>
  </si>
  <si>
    <t>1855</t>
  </si>
  <si>
    <t>1870</t>
  </si>
  <si>
    <t>1894</t>
  </si>
  <si>
    <t>1896</t>
  </si>
  <si>
    <t>1988</t>
  </si>
  <si>
    <t>1989</t>
  </si>
  <si>
    <t>2085</t>
  </si>
  <si>
    <t>2130</t>
  </si>
  <si>
    <t>2189</t>
  </si>
  <si>
    <t>2210</t>
  </si>
  <si>
    <t>2212</t>
  </si>
  <si>
    <t>2215</t>
  </si>
  <si>
    <t>2228</t>
  </si>
  <si>
    <t>2230</t>
  </si>
  <si>
    <t>2260</t>
  </si>
  <si>
    <t>2261</t>
  </si>
  <si>
    <t>2262</t>
  </si>
  <si>
    <t>2264</t>
  </si>
  <si>
    <t>2300</t>
  </si>
  <si>
    <t>2303</t>
  </si>
  <si>
    <t>2356</t>
  </si>
  <si>
    <t>2372</t>
  </si>
  <si>
    <t>2390</t>
  </si>
  <si>
    <t>2397</t>
  </si>
  <si>
    <t>2401</t>
  </si>
  <si>
    <t>2402</t>
  </si>
  <si>
    <t>2404</t>
  </si>
  <si>
    <t>2405</t>
  </si>
  <si>
    <t>2410</t>
  </si>
  <si>
    <t>2414</t>
  </si>
  <si>
    <t>2415</t>
  </si>
  <si>
    <t>2450</t>
  </si>
  <si>
    <t>2480</t>
  </si>
  <si>
    <t>2530</t>
  </si>
  <si>
    <t>2545</t>
  </si>
  <si>
    <t>2590</t>
  </si>
  <si>
    <t>2605</t>
  </si>
  <si>
    <t>2610</t>
  </si>
  <si>
    <t>2615</t>
  </si>
  <si>
    <t>2620</t>
  </si>
  <si>
    <t>2626</t>
  </si>
  <si>
    <t>2627</t>
  </si>
  <si>
    <t>2651</t>
  </si>
  <si>
    <t>2652</t>
  </si>
  <si>
    <t>2654</t>
  </si>
  <si>
    <t>2655</t>
  </si>
  <si>
    <t>2660</t>
  </si>
  <si>
    <t>2675</t>
  </si>
  <si>
    <t>2680</t>
  </si>
  <si>
    <t>2690</t>
  </si>
  <si>
    <t>2691</t>
  </si>
  <si>
    <t>OTHER COMPENSATION FOR LOSS</t>
  </si>
  <si>
    <t>2701</t>
  </si>
  <si>
    <t>2702</t>
  </si>
  <si>
    <t>2703</t>
  </si>
  <si>
    <t>2704</t>
  </si>
  <si>
    <t>NYPA SUPPORT</t>
  </si>
  <si>
    <t>2705</t>
  </si>
  <si>
    <t>2706</t>
  </si>
  <si>
    <t>2707</t>
  </si>
  <si>
    <t>2708</t>
  </si>
  <si>
    <t>PRES. LEAGUE OF NYS - GRANT</t>
  </si>
  <si>
    <t>2709</t>
  </si>
  <si>
    <t>2710</t>
  </si>
  <si>
    <t>2770</t>
  </si>
  <si>
    <t>3001</t>
  </si>
  <si>
    <t>3005</t>
  </si>
  <si>
    <t>3016</t>
  </si>
  <si>
    <t>3025</t>
  </si>
  <si>
    <t>3027</t>
  </si>
  <si>
    <t>3030</t>
  </si>
  <si>
    <t>3088</t>
  </si>
  <si>
    <t>3089</t>
  </si>
  <si>
    <t>3093</t>
  </si>
  <si>
    <t>LOCAL GOVT REC IMPROVEMENT</t>
  </si>
  <si>
    <t>3277</t>
  </si>
  <si>
    <t>3304</t>
  </si>
  <si>
    <t>3306</t>
  </si>
  <si>
    <t>3308</t>
  </si>
  <si>
    <t>3309</t>
  </si>
  <si>
    <t>3310</t>
  </si>
  <si>
    <t>3314</t>
  </si>
  <si>
    <t>3317</t>
  </si>
  <si>
    <t>3330</t>
  </si>
  <si>
    <t>3331</t>
  </si>
  <si>
    <t>3332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</si>
  <si>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</si>
  <si>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</si>
  <si>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</si>
  <si>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</si>
  <si>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</si>
  <si>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</si>
  <si>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</si>
  <si>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</si>
  <si>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</si>
  <si>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</si>
  <si>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</si>
  <si>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SHERIFF DCJS GRANTS</t>
  </si>
  <si>
    <t>3398</t>
  </si>
  <si>
    <t>3399</t>
  </si>
  <si>
    <t>3401</t>
  </si>
  <si>
    <t>3410</t>
  </si>
  <si>
    <t>3446</t>
  </si>
  <si>
    <t>3447</t>
  </si>
  <si>
    <t>3449</t>
  </si>
  <si>
    <t>3450</t>
  </si>
  <si>
    <t>3451</t>
  </si>
  <si>
    <t>3472</t>
  </si>
  <si>
    <t>3474</t>
  </si>
  <si>
    <t>3483</t>
  </si>
  <si>
    <t>3485</t>
  </si>
  <si>
    <t>3486</t>
  </si>
  <si>
    <t>3488</t>
  </si>
  <si>
    <t>3489</t>
  </si>
  <si>
    <t>3491</t>
  </si>
  <si>
    <t>3590</t>
  </si>
  <si>
    <t>3594</t>
  </si>
  <si>
    <t>3597</t>
  </si>
  <si>
    <t>3601</t>
  </si>
  <si>
    <t>3609</t>
  </si>
  <si>
    <t>3610</t>
  </si>
  <si>
    <t>3616</t>
  </si>
  <si>
    <t>LOCAL ADMINISTRATION FUND</t>
  </si>
  <si>
    <t>3619</t>
  </si>
  <si>
    <t>3623</t>
  </si>
  <si>
    <t>3640</t>
  </si>
  <si>
    <t>3642</t>
  </si>
  <si>
    <t>3655</t>
  </si>
  <si>
    <t>3670</t>
  </si>
  <si>
    <t>3710</t>
  </si>
  <si>
    <t>3715</t>
  </si>
  <si>
    <t>3770</t>
  </si>
  <si>
    <t>3772</t>
  </si>
  <si>
    <t>3784</t>
  </si>
  <si>
    <t>3785</t>
  </si>
  <si>
    <t>3788</t>
  </si>
  <si>
    <t>3789</t>
  </si>
  <si>
    <t>3810</t>
  </si>
  <si>
    <t>3902</t>
  </si>
  <si>
    <t>3903</t>
  </si>
  <si>
    <t>3983</t>
  </si>
  <si>
    <t>3984</t>
  </si>
  <si>
    <t>3985</t>
  </si>
  <si>
    <t>3986</t>
  </si>
  <si>
    <t>3987</t>
  </si>
  <si>
    <t>3988</t>
  </si>
  <si>
    <t>3989</t>
  </si>
  <si>
    <t>4089</t>
  </si>
  <si>
    <t>4090</t>
  </si>
  <si>
    <t>DHSES I.T. CYBER GRANT</t>
  </si>
  <si>
    <t>4305</t>
  </si>
  <si>
    <t>4306</t>
  </si>
  <si>
    <t>4325</t>
  </si>
  <si>
    <t>4389</t>
  </si>
  <si>
    <t>4391</t>
  </si>
  <si>
    <t>4397</t>
  </si>
  <si>
    <t>4451</t>
  </si>
  <si>
    <t>4456</t>
  </si>
  <si>
    <t>4457</t>
  </si>
  <si>
    <t>4459</t>
  </si>
  <si>
    <t>4489</t>
  </si>
  <si>
    <t>4490</t>
  </si>
  <si>
    <t>4491</t>
  </si>
  <si>
    <t>S.O.R. FUNDING</t>
  </si>
  <si>
    <t>4492</t>
  </si>
  <si>
    <t>4590</t>
  </si>
  <si>
    <t>4592</t>
  </si>
  <si>
    <t>4597</t>
  </si>
  <si>
    <t>4601</t>
  </si>
  <si>
    <t>4609</t>
  </si>
  <si>
    <t>4610</t>
  </si>
  <si>
    <t>4611</t>
  </si>
  <si>
    <t>4615</t>
  </si>
  <si>
    <t>4619</t>
  </si>
  <si>
    <t>4626</t>
  </si>
  <si>
    <t>4661</t>
  </si>
  <si>
    <t>4670</t>
  </si>
  <si>
    <t>4671</t>
  </si>
  <si>
    <t>4770</t>
  </si>
  <si>
    <t>4772</t>
  </si>
  <si>
    <t>4784</t>
  </si>
  <si>
    <t>4785</t>
  </si>
  <si>
    <t>4786</t>
  </si>
  <si>
    <t>4787</t>
  </si>
  <si>
    <t>4788</t>
  </si>
  <si>
    <t>CDBG-DISASTER RECOVERY</t>
  </si>
  <si>
    <t>4789</t>
  </si>
  <si>
    <t>4987</t>
  </si>
  <si>
    <t>4988</t>
  </si>
  <si>
    <t>4989</t>
  </si>
  <si>
    <t>5031</t>
  </si>
  <si>
    <t>5710</t>
  </si>
  <si>
    <t>5730</t>
  </si>
  <si>
    <t>2711</t>
  </si>
  <si>
    <t>DONATIONS-VETERANS</t>
  </si>
  <si>
    <t>3312</t>
  </si>
  <si>
    <t>PAROLE/DOCS - BOARDING</t>
  </si>
  <si>
    <t>3383</t>
  </si>
  <si>
    <t>DA DCJS GRANTS</t>
  </si>
  <si>
    <t>3452</t>
  </si>
  <si>
    <t>MISC PUBLIC HEALTH GRANTS</t>
  </si>
  <si>
    <t>3982</t>
  </si>
  <si>
    <t>MISC. PLANNING GRANTS</t>
  </si>
  <si>
    <t>4487</t>
  </si>
  <si>
    <t>ELC COVID-19</t>
  </si>
  <si>
    <t>4493</t>
  </si>
  <si>
    <t>MH CLINIC UPL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</si>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</sst>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265</v>
      </c>
      <c r="B11" s="20">
        <v>2020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A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>4610</v>
      </c>
      <c r="H5" t="str">
        <f>IF($Q5="","",VLOOKUP($Q5,'Adopted vs YTD acct'!$A$5:$M$500,9,FALSE))</f>
        <v>SOCIAL SERVICES ADMIN</v>
      </c>
      <c r="I5" s="10">
        <f>IF($Q5="","",VLOOKUP($Q5,'Adopted vs YTD acct'!$A$5:$M$500,10,FALSE))</f>
        <v>2000000</v>
      </c>
      <c r="J5" s="10">
        <f>IF($Q5="","",VLOOKUP($Q5,'Adopted vs YTD acct'!$A$5:$M$500,11,FALSE))</f>
        <v>1331627</v>
      </c>
      <c r="K5" s="10">
        <f>IF(Q5="","",I5-J5)</f>
        <v>668373</v>
      </c>
      <c r="L5" s="6">
        <f>IF(Q5="","",IF(I5=0,0,ROUND((J5)/I5,4)))</f>
        <v>0.66579999999999995</v>
      </c>
      <c r="Q5">
        <v>1</v>
      </c>
    </row>
    <row r="6" spans="1:17" x14ac:dyDescent="0.2">
      <c r="A6" t="str">
        <f>IF($Q6="","",VLOOKUP($Q6,'Adopted vs YTD acct'!$A$5:$M$500,2,FALSE))</f>
        <v>A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>3610</v>
      </c>
      <c r="H6" t="str">
        <f>IF($Q6="","",VLOOKUP($Q6,'Adopted vs YTD acct'!$A$5:$M$500,9,FALSE))</f>
        <v>SOCIAL SERVICES ADMINIS</v>
      </c>
      <c r="I6" s="10">
        <f>IF($Q6="","",VLOOKUP($Q6,'Adopted vs YTD acct'!$A$5:$M$500,10,FALSE))</f>
        <v>1065617</v>
      </c>
      <c r="J6" s="10">
        <f>IF($Q6="","",VLOOKUP($Q6,'Adopted vs YTD acct'!$A$5:$M$500,11,FALSE))</f>
        <v>779479</v>
      </c>
      <c r="K6" s="10">
        <f t="shared" ref="K6:K69" si="0">IF(Q6="","",I6-J6)</f>
        <v>286138</v>
      </c>
      <c r="L6" s="6">
        <f t="shared" ref="L6:L69" si="1">IF(Q6="","",IF(I6=0,0,ROUND((J6)/I6,4)))</f>
        <v>0.73150000000000004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 t="str">
        <f>IF($Q7="","",VLOOKUP($Q7,'Adopted vs YTD acct'!$A$5:$M$500,8,FALSE))</f>
        <v>4609</v>
      </c>
      <c r="H7" t="str">
        <f>IF($Q7="","",VLOOKUP($Q7,'Adopted vs YTD acct'!$A$5:$M$500,9,FALSE))</f>
        <v>FAMILY ASSISTANCE</v>
      </c>
      <c r="I7" s="10">
        <f>IF($Q7="","",VLOOKUP($Q7,'Adopted vs YTD acct'!$A$5:$M$500,10,FALSE))</f>
        <v>800000</v>
      </c>
      <c r="J7" s="10">
        <f>IF($Q7="","",VLOOKUP($Q7,'Adopted vs YTD acct'!$A$5:$M$500,11,FALSE))</f>
        <v>514395</v>
      </c>
      <c r="K7" s="10">
        <f t="shared" si="0"/>
        <v>285605</v>
      </c>
      <c r="L7" s="6">
        <f t="shared" si="1"/>
        <v>0.64300000000000002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 t="str">
        <f>IF($Q8="","",VLOOKUP($Q8,'Adopted vs YTD acct'!$A$5:$M$500,8,FALSE))</f>
        <v>3398</v>
      </c>
      <c r="H8" t="str">
        <f>IF($Q8="","",VLOOKUP($Q8,'Adopted vs YTD acct'!$A$5:$M$500,9,FALSE))</f>
        <v>SICG COMMUNICATIONS GRANT</v>
      </c>
      <c r="I8" s="10">
        <f>IF($Q8="","",VLOOKUP($Q8,'Adopted vs YTD acct'!$A$5:$M$500,10,FALSE))</f>
        <v>940383</v>
      </c>
      <c r="J8" s="10">
        <f>IF($Q8="","",VLOOKUP($Q8,'Adopted vs YTD acct'!$A$5:$M$500,11,FALSE))</f>
        <v>691371.51</v>
      </c>
      <c r="K8" s="10">
        <f t="shared" si="0"/>
        <v>249011.49</v>
      </c>
      <c r="L8" s="6">
        <f t="shared" si="1"/>
        <v>0.73519999999999996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>3027</v>
      </c>
      <c r="H9" t="str">
        <f>IF($Q9="","",VLOOKUP($Q9,'Adopted vs YTD acct'!$A$5:$M$500,9,FALSE))</f>
        <v>INDIGENT LEGAL SERVICES</v>
      </c>
      <c r="I9" s="10">
        <f>IF($Q9="","",VLOOKUP($Q9,'Adopted vs YTD acct'!$A$5:$M$500,10,FALSE))</f>
        <v>437285</v>
      </c>
      <c r="J9" s="10">
        <f>IF($Q9="","",VLOOKUP($Q9,'Adopted vs YTD acct'!$A$5:$M$500,11,FALSE))</f>
        <v>254035.62</v>
      </c>
      <c r="K9" s="10">
        <f t="shared" si="0"/>
        <v>183249.38</v>
      </c>
      <c r="L9" s="6">
        <f t="shared" si="1"/>
        <v>0.58089999999999997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 t="str">
        <f>IF($Q10="","",VLOOKUP($Q10,'Adopted vs YTD acct'!$A$5:$M$500,8,FALSE))</f>
        <v>1790</v>
      </c>
      <c r="H10" t="str">
        <f>IF($Q10="","",VLOOKUP($Q10,'Adopted vs YTD acct'!$A$5:$M$500,9,FALSE))</f>
        <v>MEDICAID TRANSPORT SEDANS</v>
      </c>
      <c r="I10" s="10">
        <f>IF($Q10="","",VLOOKUP($Q10,'Adopted vs YTD acct'!$A$5:$M$500,10,FALSE))</f>
        <v>410000</v>
      </c>
      <c r="J10" s="10">
        <f>IF($Q10="","",VLOOKUP($Q10,'Adopted vs YTD acct'!$A$5:$M$500,11,FALSE))</f>
        <v>226928.19</v>
      </c>
      <c r="K10" s="10">
        <f t="shared" si="0"/>
        <v>183071.81</v>
      </c>
      <c r="L10" s="6">
        <f t="shared" si="1"/>
        <v>0.55349999999999999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 t="str">
        <f>IF($Q11="","",VLOOKUP($Q11,'Adopted vs YTD acct'!$A$5:$M$500,8,FALSE))</f>
        <v>2701</v>
      </c>
      <c r="H11" t="str">
        <f>IF($Q11="","",VLOOKUP($Q11,'Adopted vs YTD acct'!$A$5:$M$500,9,FALSE))</f>
        <v>REFUNDS OF PRIOR YEARS EXPEN</v>
      </c>
      <c r="I11" s="10">
        <f>IF($Q11="","",VLOOKUP($Q11,'Adopted vs YTD acct'!$A$5:$M$500,10,FALSE))</f>
        <v>300000</v>
      </c>
      <c r="J11" s="10">
        <f>IF($Q11="","",VLOOKUP($Q11,'Adopted vs YTD acct'!$A$5:$M$500,11,FALSE))</f>
        <v>122307.11</v>
      </c>
      <c r="K11" s="10">
        <f t="shared" si="0"/>
        <v>177692.89</v>
      </c>
      <c r="L11" s="6">
        <f t="shared" si="1"/>
        <v>0.40770000000000001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 t="str">
        <f>IF($Q12="","",VLOOKUP($Q12,'Adopted vs YTD acct'!$A$5:$M$500,8,FALSE))</f>
        <v>1751</v>
      </c>
      <c r="H12" t="str">
        <f>IF($Q12="","",VLOOKUP($Q12,'Adopted vs YTD acct'!$A$5:$M$500,9,FALSE))</f>
        <v>BUS FARES</v>
      </c>
      <c r="I12" s="10">
        <f>IF($Q12="","",VLOOKUP($Q12,'Adopted vs YTD acct'!$A$5:$M$500,10,FALSE))</f>
        <v>261000</v>
      </c>
      <c r="J12" s="10">
        <f>IF($Q12="","",VLOOKUP($Q12,'Adopted vs YTD acct'!$A$5:$M$500,11,FALSE))</f>
        <v>99365.01</v>
      </c>
      <c r="K12" s="10">
        <f t="shared" si="0"/>
        <v>161634.99</v>
      </c>
      <c r="L12" s="6">
        <f t="shared" si="1"/>
        <v>0.38069999999999998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 t="str">
        <f>IF($Q13="","",VLOOKUP($Q13,'Adopted vs YTD acct'!$A$5:$M$500,8,FALSE))</f>
        <v>4389</v>
      </c>
      <c r="H13" t="str">
        <f>IF($Q13="","",VLOOKUP($Q13,'Adopted vs YTD acct'!$A$5:$M$500,9,FALSE))</f>
        <v>HOMELAND SECURITY GRANTS</v>
      </c>
      <c r="I13" s="10">
        <f>IF($Q13="","",VLOOKUP($Q13,'Adopted vs YTD acct'!$A$5:$M$500,10,FALSE))</f>
        <v>235600</v>
      </c>
      <c r="J13" s="10">
        <f>IF($Q13="","",VLOOKUP($Q13,'Adopted vs YTD acct'!$A$5:$M$500,11,FALSE))</f>
        <v>86819.69</v>
      </c>
      <c r="K13" s="10">
        <f t="shared" si="0"/>
        <v>148780.31</v>
      </c>
      <c r="L13" s="6">
        <f t="shared" si="1"/>
        <v>0.36849999999999999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 t="str">
        <f>IF($Q14="","",VLOOKUP($Q14,'Adopted vs YTD acct'!$A$5:$M$500,8,FALSE))</f>
        <v>3670</v>
      </c>
      <c r="H14" t="str">
        <f>IF($Q14="","",VLOOKUP($Q14,'Adopted vs YTD acct'!$A$5:$M$500,9,FALSE))</f>
        <v>SERV FOR RECIP TITLE XX</v>
      </c>
      <c r="I14" s="10">
        <f>IF($Q14="","",VLOOKUP($Q14,'Adopted vs YTD acct'!$A$5:$M$500,10,FALSE))</f>
        <v>684000</v>
      </c>
      <c r="J14" s="10">
        <f>IF($Q14="","",VLOOKUP($Q14,'Adopted vs YTD acct'!$A$5:$M$500,11,FALSE))</f>
        <v>552209</v>
      </c>
      <c r="K14" s="10">
        <f t="shared" si="0"/>
        <v>131791</v>
      </c>
      <c r="L14" s="6">
        <f t="shared" si="1"/>
        <v>0.80730000000000002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 t="str">
        <f>IF($Q15="","",VLOOKUP($Q15,'Adopted vs YTD acct'!$A$5:$M$500,8,FALSE))</f>
        <v>3016</v>
      </c>
      <c r="H15" t="str">
        <f>IF($Q15="","",VLOOKUP($Q15,'Adopted vs YTD acct'!$A$5:$M$500,9,FALSE))</f>
        <v>CASINO REVENUE</v>
      </c>
      <c r="I15" s="10">
        <f>IF($Q15="","",VLOOKUP($Q15,'Adopted vs YTD acct'!$A$5:$M$500,10,FALSE))</f>
        <v>225000</v>
      </c>
      <c r="J15" s="10">
        <f>IF($Q15="","",VLOOKUP($Q15,'Adopted vs YTD acct'!$A$5:$M$500,11,FALSE))</f>
        <v>98576.67</v>
      </c>
      <c r="K15" s="10">
        <f t="shared" si="0"/>
        <v>126423.33</v>
      </c>
      <c r="L15" s="6">
        <f t="shared" si="1"/>
        <v>0.43809999999999999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>
        <f>IF($Q16="","",VLOOKUP($Q16,'Adopted vs YTD acct'!$A$5:$M$500,3,FALSE))</f>
        <v>0</v>
      </c>
      <c r="C16">
        <f>IF($Q16="","",VLOOKUP($Q16,'Adopted vs YTD acct'!$A$5:$M$500,4,FALSE))</f>
        <v>0</v>
      </c>
      <c r="D16">
        <f>IF($Q16="","",VLOOKUP($Q16,'Adopted vs YTD acct'!$A$5:$M$500,5,FALSE))</f>
        <v>0</v>
      </c>
      <c r="E16">
        <f>IF($Q16="","",VLOOKUP($Q16,'Adopted vs YTD acct'!$A$5:$M$500,6,FALSE))</f>
        <v>0</v>
      </c>
      <c r="F16">
        <f>IF($Q16="","",VLOOKUP($Q16,'Adopted vs YTD acct'!$A$5:$M$500,7,FALSE))</f>
        <v>0</v>
      </c>
      <c r="G16" t="str">
        <f>IF($Q16="","",VLOOKUP($Q16,'Adopted vs YTD acct'!$A$5:$M$500,8,FALSE))</f>
        <v>1256</v>
      </c>
      <c r="H16" t="str">
        <f>IF($Q16="","",VLOOKUP($Q16,'Adopted vs YTD acct'!$A$5:$M$500,9,FALSE))</f>
        <v>CLERK DMV FEES</v>
      </c>
      <c r="I16" s="10">
        <f>IF($Q16="","",VLOOKUP($Q16,'Adopted vs YTD acct'!$A$5:$M$500,10,FALSE))</f>
        <v>460000</v>
      </c>
      <c r="J16" s="10">
        <f>IF($Q16="","",VLOOKUP($Q16,'Adopted vs YTD acct'!$A$5:$M$500,11,FALSE))</f>
        <v>341960.56</v>
      </c>
      <c r="K16" s="10">
        <f t="shared" si="0"/>
        <v>118039.44</v>
      </c>
      <c r="L16" s="6">
        <f t="shared" si="1"/>
        <v>0.74339999999999995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>
        <f>IF($Q17="","",VLOOKUP($Q17,'Adopted vs YTD acct'!$A$5:$M$500,3,FALSE))</f>
        <v>0</v>
      </c>
      <c r="C17">
        <f>IF($Q17="","",VLOOKUP($Q17,'Adopted vs YTD acct'!$A$5:$M$500,4,FALSE))</f>
        <v>0</v>
      </c>
      <c r="D17">
        <f>IF($Q17="","",VLOOKUP($Q17,'Adopted vs YTD acct'!$A$5:$M$500,5,FALSE))</f>
        <v>0</v>
      </c>
      <c r="E17">
        <f>IF($Q17="","",VLOOKUP($Q17,'Adopted vs YTD acct'!$A$5:$M$500,6,FALSE))</f>
        <v>0</v>
      </c>
      <c r="F17">
        <f>IF($Q17="","",VLOOKUP($Q17,'Adopted vs YTD acct'!$A$5:$M$500,7,FALSE))</f>
        <v>0</v>
      </c>
      <c r="G17" t="str">
        <f>IF($Q17="","",VLOOKUP($Q17,'Adopted vs YTD acct'!$A$5:$M$500,8,FALSE))</f>
        <v>2401</v>
      </c>
      <c r="H17" t="str">
        <f>IF($Q17="","",VLOOKUP($Q17,'Adopted vs YTD acct'!$A$5:$M$500,9,FALSE))</f>
        <v>INTEREST ON DEPOSITS</v>
      </c>
      <c r="I17" s="10">
        <f>IF($Q17="","",VLOOKUP($Q17,'Adopted vs YTD acct'!$A$5:$M$500,10,FALSE))</f>
        <v>235000</v>
      </c>
      <c r="J17" s="10">
        <f>IF($Q17="","",VLOOKUP($Q17,'Adopted vs YTD acct'!$A$5:$M$500,11,FALSE))</f>
        <v>117118.59</v>
      </c>
      <c r="K17" s="10">
        <f t="shared" si="0"/>
        <v>117881.41</v>
      </c>
      <c r="L17" s="6">
        <f t="shared" si="1"/>
        <v>0.49840000000000001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>
        <f>IF($Q18="","",VLOOKUP($Q18,'Adopted vs YTD acct'!$A$5:$M$500,3,FALSE))</f>
        <v>0</v>
      </c>
      <c r="C18">
        <f>IF($Q18="","",VLOOKUP($Q18,'Adopted vs YTD acct'!$A$5:$M$500,4,FALSE))</f>
        <v>0</v>
      </c>
      <c r="D18">
        <f>IF($Q18="","",VLOOKUP($Q18,'Adopted vs YTD acct'!$A$5:$M$500,5,FALSE))</f>
        <v>0</v>
      </c>
      <c r="E18">
        <f>IF($Q18="","",VLOOKUP($Q18,'Adopted vs YTD acct'!$A$5:$M$500,6,FALSE))</f>
        <v>0</v>
      </c>
      <c r="F18">
        <f>IF($Q18="","",VLOOKUP($Q18,'Adopted vs YTD acct'!$A$5:$M$500,7,FALSE))</f>
        <v>0</v>
      </c>
      <c r="G18" t="str">
        <f>IF($Q18="","",VLOOKUP($Q18,'Adopted vs YTD acct'!$A$5:$M$500,8,FALSE))</f>
        <v>3619</v>
      </c>
      <c r="H18" t="str">
        <f>IF($Q18="","",VLOOKUP($Q18,'Adopted vs YTD acct'!$A$5:$M$500,9,FALSE))</f>
        <v>CHILD CARE</v>
      </c>
      <c r="I18" s="10">
        <f>IF($Q18="","",VLOOKUP($Q18,'Adopted vs YTD acct'!$A$5:$M$500,10,FALSE))</f>
        <v>1353057</v>
      </c>
      <c r="J18" s="10">
        <f>IF($Q18="","",VLOOKUP($Q18,'Adopted vs YTD acct'!$A$5:$M$500,11,FALSE))</f>
        <v>1261999</v>
      </c>
      <c r="K18" s="10">
        <f t="shared" si="0"/>
        <v>91058</v>
      </c>
      <c r="L18" s="6">
        <f t="shared" si="1"/>
        <v>0.93269999999999997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>
        <f>IF($Q19="","",VLOOKUP($Q19,'Adopted vs YTD acct'!$A$5:$M$500,3,FALSE))</f>
        <v>0</v>
      </c>
      <c r="C19">
        <f>IF($Q19="","",VLOOKUP($Q19,'Adopted vs YTD acct'!$A$5:$M$500,4,FALSE))</f>
        <v>0</v>
      </c>
      <c r="D19">
        <f>IF($Q19="","",VLOOKUP($Q19,'Adopted vs YTD acct'!$A$5:$M$500,5,FALSE))</f>
        <v>0</v>
      </c>
      <c r="E19">
        <f>IF($Q19="","",VLOOKUP($Q19,'Adopted vs YTD acct'!$A$5:$M$500,6,FALSE))</f>
        <v>0</v>
      </c>
      <c r="F19">
        <f>IF($Q19="","",VLOOKUP($Q19,'Adopted vs YTD acct'!$A$5:$M$500,7,FALSE))</f>
        <v>0</v>
      </c>
      <c r="G19" t="str">
        <f>IF($Q19="","",VLOOKUP($Q19,'Adopted vs YTD acct'!$A$5:$M$500,8,FALSE))</f>
        <v>3594</v>
      </c>
      <c r="H19" t="str">
        <f>IF($Q19="","",VLOOKUP($Q19,'Adopted vs YTD acct'!$A$5:$M$500,9,FALSE))</f>
        <v>STOA BUSLINE SUBSIDY</v>
      </c>
      <c r="I19" s="10">
        <f>IF($Q19="","",VLOOKUP($Q19,'Adopted vs YTD acct'!$A$5:$M$500,10,FALSE))</f>
        <v>460000</v>
      </c>
      <c r="J19" s="10">
        <f>IF($Q19="","",VLOOKUP($Q19,'Adopted vs YTD acct'!$A$5:$M$500,11,FALSE))</f>
        <v>374625.33</v>
      </c>
      <c r="K19" s="10">
        <f t="shared" si="0"/>
        <v>85374.669999999984</v>
      </c>
      <c r="L19" s="6">
        <f t="shared" si="1"/>
        <v>0.81440000000000001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>
        <f>IF($Q20="","",VLOOKUP($Q20,'Adopted vs YTD acct'!$A$5:$M$500,3,FALSE))</f>
        <v>0</v>
      </c>
      <c r="C20">
        <f>IF($Q20="","",VLOOKUP($Q20,'Adopted vs YTD acct'!$A$5:$M$500,4,FALSE))</f>
        <v>0</v>
      </c>
      <c r="D20">
        <f>IF($Q20="","",VLOOKUP($Q20,'Adopted vs YTD acct'!$A$5:$M$500,5,FALSE))</f>
        <v>0</v>
      </c>
      <c r="E20">
        <f>IF($Q20="","",VLOOKUP($Q20,'Adopted vs YTD acct'!$A$5:$M$500,6,FALSE))</f>
        <v>0</v>
      </c>
      <c r="F20">
        <f>IF($Q20="","",VLOOKUP($Q20,'Adopted vs YTD acct'!$A$5:$M$500,7,FALSE))</f>
        <v>0</v>
      </c>
      <c r="G20" t="str">
        <f>IF($Q20="","",VLOOKUP($Q20,'Adopted vs YTD acct'!$A$5:$M$500,8,FALSE))</f>
        <v>4619</v>
      </c>
      <c r="H20" t="str">
        <f>IF($Q20="","",VLOOKUP($Q20,'Adopted vs YTD acct'!$A$5:$M$500,9,FALSE))</f>
        <v>CHILD CARE  &lt;TITLE IV-E&gt;</v>
      </c>
      <c r="I20" s="10">
        <f>IF($Q20="","",VLOOKUP($Q20,'Adopted vs YTD acct'!$A$5:$M$500,10,FALSE))</f>
        <v>500000</v>
      </c>
      <c r="J20" s="10">
        <f>IF($Q20="","",VLOOKUP($Q20,'Adopted vs YTD acct'!$A$5:$M$500,11,FALSE))</f>
        <v>418757</v>
      </c>
      <c r="K20" s="10">
        <f t="shared" si="0"/>
        <v>81243</v>
      </c>
      <c r="L20" s="6">
        <f t="shared" si="1"/>
        <v>0.83750000000000002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>
        <f>IF($Q21="","",VLOOKUP($Q21,'Adopted vs YTD acct'!$A$5:$M$500,3,FALSE))</f>
        <v>0</v>
      </c>
      <c r="C21">
        <f>IF($Q21="","",VLOOKUP($Q21,'Adopted vs YTD acct'!$A$5:$M$500,4,FALSE))</f>
        <v>0</v>
      </c>
      <c r="D21">
        <f>IF($Q21="","",VLOOKUP($Q21,'Adopted vs YTD acct'!$A$5:$M$500,5,FALSE))</f>
        <v>0</v>
      </c>
      <c r="E21">
        <f>IF($Q21="","",VLOOKUP($Q21,'Adopted vs YTD acct'!$A$5:$M$500,6,FALSE))</f>
        <v>0</v>
      </c>
      <c r="F21">
        <f>IF($Q21="","",VLOOKUP($Q21,'Adopted vs YTD acct'!$A$5:$M$500,7,FALSE))</f>
        <v>0</v>
      </c>
      <c r="G21" t="str">
        <f>IF($Q21="","",VLOOKUP($Q21,'Adopted vs YTD acct'!$A$5:$M$500,8,FALSE))</f>
        <v>4615</v>
      </c>
      <c r="H21" t="str">
        <f>IF($Q21="","",VLOOKUP($Q21,'Adopted vs YTD acct'!$A$5:$M$500,9,FALSE))</f>
        <v>FLEXIBLE FAMILY FUND SERVICE</v>
      </c>
      <c r="I21" s="10">
        <f>IF($Q21="","",VLOOKUP($Q21,'Adopted vs YTD acct'!$A$5:$M$500,10,FALSE))</f>
        <v>1702000</v>
      </c>
      <c r="J21" s="10">
        <f>IF($Q21="","",VLOOKUP($Q21,'Adopted vs YTD acct'!$A$5:$M$500,11,FALSE))</f>
        <v>1630993</v>
      </c>
      <c r="K21" s="10">
        <f t="shared" si="0"/>
        <v>71007</v>
      </c>
      <c r="L21" s="6">
        <f t="shared" si="1"/>
        <v>0.95830000000000004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>
        <f>IF($Q22="","",VLOOKUP($Q22,'Adopted vs YTD acct'!$A$5:$M$500,3,FALSE))</f>
        <v>0</v>
      </c>
      <c r="C22">
        <f>IF($Q22="","",VLOOKUP($Q22,'Adopted vs YTD acct'!$A$5:$M$500,4,FALSE))</f>
        <v>0</v>
      </c>
      <c r="D22">
        <f>IF($Q22="","",VLOOKUP($Q22,'Adopted vs YTD acct'!$A$5:$M$500,5,FALSE))</f>
        <v>0</v>
      </c>
      <c r="E22">
        <f>IF($Q22="","",VLOOKUP($Q22,'Adopted vs YTD acct'!$A$5:$M$500,6,FALSE))</f>
        <v>0</v>
      </c>
      <c r="F22">
        <f>IF($Q22="","",VLOOKUP($Q22,'Adopted vs YTD acct'!$A$5:$M$500,7,FALSE))</f>
        <v>0</v>
      </c>
      <c r="G22" t="str">
        <f>IF($Q22="","",VLOOKUP($Q22,'Adopted vs YTD acct'!$A$5:$M$500,8,FALSE))</f>
        <v>1613</v>
      </c>
      <c r="H22" t="str">
        <f>IF($Q22="","",VLOOKUP($Q22,'Adopted vs YTD acct'!$A$5:$M$500,9,FALSE))</f>
        <v>MEDICAID - AGE 3-5 YEARS</v>
      </c>
      <c r="I22" s="10">
        <f>IF($Q22="","",VLOOKUP($Q22,'Adopted vs YTD acct'!$A$5:$M$500,10,FALSE))</f>
        <v>180000</v>
      </c>
      <c r="J22" s="10">
        <f>IF($Q22="","",VLOOKUP($Q22,'Adopted vs YTD acct'!$A$5:$M$500,11,FALSE))</f>
        <v>115773.01</v>
      </c>
      <c r="K22" s="10">
        <f t="shared" si="0"/>
        <v>64226.990000000005</v>
      </c>
      <c r="L22" s="6">
        <f t="shared" si="1"/>
        <v>0.64319999999999999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>
        <f>IF($Q23="","",VLOOKUP($Q23,'Adopted vs YTD acct'!$A$5:$M$500,3,FALSE))</f>
        <v>0</v>
      </c>
      <c r="C23">
        <f>IF($Q23="","",VLOOKUP($Q23,'Adopted vs YTD acct'!$A$5:$M$500,4,FALSE))</f>
        <v>0</v>
      </c>
      <c r="D23">
        <f>IF($Q23="","",VLOOKUP($Q23,'Adopted vs YTD acct'!$A$5:$M$500,5,FALSE))</f>
        <v>0</v>
      </c>
      <c r="E23">
        <f>IF($Q23="","",VLOOKUP($Q23,'Adopted vs YTD acct'!$A$5:$M$500,6,FALSE))</f>
        <v>0</v>
      </c>
      <c r="F23">
        <f>IF($Q23="","",VLOOKUP($Q23,'Adopted vs YTD acct'!$A$5:$M$500,7,FALSE))</f>
        <v>0</v>
      </c>
      <c r="G23" t="str">
        <f>IF($Q23="","",VLOOKUP($Q23,'Adopted vs YTD acct'!$A$5:$M$500,8,FALSE))</f>
        <v>1622</v>
      </c>
      <c r="H23" t="str">
        <f>IF($Q23="","",VLOOKUP($Q23,'Adopted vs YTD acct'!$A$5:$M$500,9,FALSE))</f>
        <v>DSRIP PROGRAM</v>
      </c>
      <c r="I23" s="10">
        <f>IF($Q23="","",VLOOKUP($Q23,'Adopted vs YTD acct'!$A$5:$M$500,10,FALSE))</f>
        <v>100000</v>
      </c>
      <c r="J23" s="10">
        <f>IF($Q23="","",VLOOKUP($Q23,'Adopted vs YTD acct'!$A$5:$M$500,11,FALSE))</f>
        <v>36195.370000000003</v>
      </c>
      <c r="K23" s="10">
        <f t="shared" si="0"/>
        <v>63804.63</v>
      </c>
      <c r="L23" s="6">
        <f t="shared" si="1"/>
        <v>0.36199999999999999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>
        <f>IF($Q24="","",VLOOKUP($Q24,'Adopted vs YTD acct'!$A$5:$M$500,3,FALSE))</f>
        <v>0</v>
      </c>
      <c r="C24">
        <f>IF($Q24="","",VLOOKUP($Q24,'Adopted vs YTD acct'!$A$5:$M$500,4,FALSE))</f>
        <v>0</v>
      </c>
      <c r="D24">
        <f>IF($Q24="","",VLOOKUP($Q24,'Adopted vs YTD acct'!$A$5:$M$500,5,FALSE))</f>
        <v>0</v>
      </c>
      <c r="E24">
        <f>IF($Q24="","",VLOOKUP($Q24,'Adopted vs YTD acct'!$A$5:$M$500,6,FALSE))</f>
        <v>0</v>
      </c>
      <c r="F24">
        <f>IF($Q24="","",VLOOKUP($Q24,'Adopted vs YTD acct'!$A$5:$M$500,7,FALSE))</f>
        <v>0</v>
      </c>
      <c r="G24" t="str">
        <f>IF($Q24="","",VLOOKUP($Q24,'Adopted vs YTD acct'!$A$5:$M$500,8,FALSE))</f>
        <v>1051</v>
      </c>
      <c r="H24" t="str">
        <f>IF($Q24="","",VLOOKUP($Q24,'Adopted vs YTD acct'!$A$5:$M$500,9,FALSE))</f>
        <v>GAIN ON SALE OF TAX ACQ PROP</v>
      </c>
      <c r="I24" s="10">
        <f>IF($Q24="","",VLOOKUP($Q24,'Adopted vs YTD acct'!$A$5:$M$500,10,FALSE))</f>
        <v>60000</v>
      </c>
      <c r="J24" s="10">
        <f>IF($Q24="","",VLOOKUP($Q24,'Adopted vs YTD acct'!$A$5:$M$500,11,FALSE))</f>
        <v>0</v>
      </c>
      <c r="K24" s="10">
        <f t="shared" si="0"/>
        <v>60000</v>
      </c>
      <c r="L24" s="6">
        <f t="shared" si="1"/>
        <v>0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>
        <f>IF($Q25="","",VLOOKUP($Q25,'Adopted vs YTD acct'!$A$5:$M$500,3,FALSE))</f>
        <v>0</v>
      </c>
      <c r="C25">
        <f>IF($Q25="","",VLOOKUP($Q25,'Adopted vs YTD acct'!$A$5:$M$500,4,FALSE))</f>
        <v>0</v>
      </c>
      <c r="D25">
        <f>IF($Q25="","",VLOOKUP($Q25,'Adopted vs YTD acct'!$A$5:$M$500,5,FALSE))</f>
        <v>0</v>
      </c>
      <c r="E25">
        <f>IF($Q25="","",VLOOKUP($Q25,'Adopted vs YTD acct'!$A$5:$M$500,6,FALSE))</f>
        <v>0</v>
      </c>
      <c r="F25">
        <f>IF($Q25="","",VLOOKUP($Q25,'Adopted vs YTD acct'!$A$5:$M$500,7,FALSE))</f>
        <v>0</v>
      </c>
      <c r="G25" t="str">
        <f>IF($Q25="","",VLOOKUP($Q25,'Adopted vs YTD acct'!$A$5:$M$500,8,FALSE))</f>
        <v>3330</v>
      </c>
      <c r="H25" t="str">
        <f>IF($Q25="","",VLOOKUP($Q25,'Adopted vs YTD acct'!$A$5:$M$500,9,FALSE))</f>
        <v>SECURITY COSTS-COURT</v>
      </c>
      <c r="I25" s="10">
        <f>IF($Q25="","",VLOOKUP($Q25,'Adopted vs YTD acct'!$A$5:$M$500,10,FALSE))</f>
        <v>401199</v>
      </c>
      <c r="J25" s="10">
        <f>IF($Q25="","",VLOOKUP($Q25,'Adopted vs YTD acct'!$A$5:$M$500,11,FALSE))</f>
        <v>351205.83</v>
      </c>
      <c r="K25" s="10">
        <f t="shared" si="0"/>
        <v>49993.169999999984</v>
      </c>
      <c r="L25" s="6">
        <f t="shared" si="1"/>
        <v>0.87539999999999996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>
        <f>IF($Q26="","",VLOOKUP($Q26,'Adopted vs YTD acct'!$A$5:$M$500,3,FALSE))</f>
        <v>0</v>
      </c>
      <c r="C26">
        <f>IF($Q26="","",VLOOKUP($Q26,'Adopted vs YTD acct'!$A$5:$M$500,4,FALSE))</f>
        <v>0</v>
      </c>
      <c r="D26">
        <f>IF($Q26="","",VLOOKUP($Q26,'Adopted vs YTD acct'!$A$5:$M$500,5,FALSE))</f>
        <v>0</v>
      </c>
      <c r="E26">
        <f>IF($Q26="","",VLOOKUP($Q26,'Adopted vs YTD acct'!$A$5:$M$500,6,FALSE))</f>
        <v>0</v>
      </c>
      <c r="F26">
        <f>IF($Q26="","",VLOOKUP($Q26,'Adopted vs YTD acct'!$A$5:$M$500,7,FALSE))</f>
        <v>0</v>
      </c>
      <c r="G26" t="str">
        <f>IF($Q26="","",VLOOKUP($Q26,'Adopted vs YTD acct'!$A$5:$M$500,8,FALSE))</f>
        <v>2372</v>
      </c>
      <c r="H26" t="str">
        <f>IF($Q26="","",VLOOKUP($Q26,'Adopted vs YTD acct'!$A$5:$M$500,9,FALSE))</f>
        <v>PLANNING SERVICES</v>
      </c>
      <c r="I26" s="10">
        <f>IF($Q26="","",VLOOKUP($Q26,'Adopted vs YTD acct'!$A$5:$M$500,10,FALSE))</f>
        <v>34000</v>
      </c>
      <c r="J26" s="10">
        <f>IF($Q26="","",VLOOKUP($Q26,'Adopted vs YTD acct'!$A$5:$M$500,11,FALSE))</f>
        <v>0</v>
      </c>
      <c r="K26" s="10">
        <f t="shared" si="0"/>
        <v>34000</v>
      </c>
      <c r="L26" s="6">
        <f t="shared" si="1"/>
        <v>0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>
        <f>IF($Q27="","",VLOOKUP($Q27,'Adopted vs YTD acct'!$A$5:$M$500,3,FALSE))</f>
        <v>0</v>
      </c>
      <c r="C27">
        <f>IF($Q27="","",VLOOKUP($Q27,'Adopted vs YTD acct'!$A$5:$M$500,4,FALSE))</f>
        <v>0</v>
      </c>
      <c r="D27">
        <f>IF($Q27="","",VLOOKUP($Q27,'Adopted vs YTD acct'!$A$5:$M$500,5,FALSE))</f>
        <v>0</v>
      </c>
      <c r="E27">
        <f>IF($Q27="","",VLOOKUP($Q27,'Adopted vs YTD acct'!$A$5:$M$500,6,FALSE))</f>
        <v>0</v>
      </c>
      <c r="F27">
        <f>IF($Q27="","",VLOOKUP($Q27,'Adopted vs YTD acct'!$A$5:$M$500,7,FALSE))</f>
        <v>0</v>
      </c>
      <c r="G27" t="str">
        <f>IF($Q27="","",VLOOKUP($Q27,'Adopted vs YTD acct'!$A$5:$M$500,8,FALSE))</f>
        <v>3450</v>
      </c>
      <c r="H27" t="str">
        <f>IF($Q27="","",VLOOKUP($Q27,'Adopted vs YTD acct'!$A$5:$M$500,9,FALSE))</f>
        <v>PUBLIC WATER SUPPLY</v>
      </c>
      <c r="I27" s="10">
        <f>IF($Q27="","",VLOOKUP($Q27,'Adopted vs YTD acct'!$A$5:$M$500,10,FALSE))</f>
        <v>105758</v>
      </c>
      <c r="J27" s="10">
        <f>IF($Q27="","",VLOOKUP($Q27,'Adopted vs YTD acct'!$A$5:$M$500,11,FALSE))</f>
        <v>73833.87</v>
      </c>
      <c r="K27" s="10">
        <f t="shared" si="0"/>
        <v>31924.130000000005</v>
      </c>
      <c r="L27" s="6">
        <f t="shared" si="1"/>
        <v>0.69810000000000005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>
        <f>IF($Q28="","",VLOOKUP($Q28,'Adopted vs YTD acct'!$A$5:$M$500,3,FALSE))</f>
        <v>0</v>
      </c>
      <c r="C28">
        <f>IF($Q28="","",VLOOKUP($Q28,'Adopted vs YTD acct'!$A$5:$M$500,4,FALSE))</f>
        <v>0</v>
      </c>
      <c r="D28">
        <f>IF($Q28="","",VLOOKUP($Q28,'Adopted vs YTD acct'!$A$5:$M$500,5,FALSE))</f>
        <v>0</v>
      </c>
      <c r="E28">
        <f>IF($Q28="","",VLOOKUP($Q28,'Adopted vs YTD acct'!$A$5:$M$500,6,FALSE))</f>
        <v>0</v>
      </c>
      <c r="F28">
        <f>IF($Q28="","",VLOOKUP($Q28,'Adopted vs YTD acct'!$A$5:$M$500,7,FALSE))</f>
        <v>0</v>
      </c>
      <c r="G28" t="str">
        <f>IF($Q28="","",VLOOKUP($Q28,'Adopted vs YTD acct'!$A$5:$M$500,8,FALSE))</f>
        <v>4325</v>
      </c>
      <c r="H28" t="str">
        <f>IF($Q28="","",VLOOKUP($Q28,'Adopted vs YTD acct'!$A$5:$M$500,9,FALSE))</f>
        <v>LETPP GRANT</v>
      </c>
      <c r="I28" s="10">
        <f>IF($Q28="","",VLOOKUP($Q28,'Adopted vs YTD acct'!$A$5:$M$500,10,FALSE))</f>
        <v>47486</v>
      </c>
      <c r="J28" s="10">
        <f>IF($Q28="","",VLOOKUP($Q28,'Adopted vs YTD acct'!$A$5:$M$500,11,FALSE))</f>
        <v>20082.53</v>
      </c>
      <c r="K28" s="10">
        <f t="shared" si="0"/>
        <v>27403.47</v>
      </c>
      <c r="L28" s="6">
        <f t="shared" si="1"/>
        <v>0.4229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>
        <f>IF($Q29="","",VLOOKUP($Q29,'Adopted vs YTD acct'!$A$5:$M$500,3,FALSE))</f>
        <v>0</v>
      </c>
      <c r="C29">
        <f>IF($Q29="","",VLOOKUP($Q29,'Adopted vs YTD acct'!$A$5:$M$500,4,FALSE))</f>
        <v>0</v>
      </c>
      <c r="D29">
        <f>IF($Q29="","",VLOOKUP($Q29,'Adopted vs YTD acct'!$A$5:$M$500,5,FALSE))</f>
        <v>0</v>
      </c>
      <c r="E29">
        <f>IF($Q29="","",VLOOKUP($Q29,'Adopted vs YTD acct'!$A$5:$M$500,6,FALSE))</f>
        <v>0</v>
      </c>
      <c r="F29">
        <f>IF($Q29="","",VLOOKUP($Q29,'Adopted vs YTD acct'!$A$5:$M$500,7,FALSE))</f>
        <v>0</v>
      </c>
      <c r="G29" t="str">
        <f>IF($Q29="","",VLOOKUP($Q29,'Adopted vs YTD acct'!$A$5:$M$500,8,FALSE))</f>
        <v>2615</v>
      </c>
      <c r="H29" t="str">
        <f>IF($Q29="","",VLOOKUP($Q29,'Adopted vs YTD acct'!$A$5:$M$500,9,FALSE))</f>
        <v>STOP DWI FINES</v>
      </c>
      <c r="I29" s="10">
        <f>IF($Q29="","",VLOOKUP($Q29,'Adopted vs YTD acct'!$A$5:$M$500,10,FALSE))</f>
        <v>55000</v>
      </c>
      <c r="J29" s="10">
        <f>IF($Q29="","",VLOOKUP($Q29,'Adopted vs YTD acct'!$A$5:$M$500,11,FALSE))</f>
        <v>36031</v>
      </c>
      <c r="K29" s="10">
        <f t="shared" si="0"/>
        <v>18969</v>
      </c>
      <c r="L29" s="6">
        <f t="shared" si="1"/>
        <v>0.65510000000000002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>
        <f>IF($Q30="","",VLOOKUP($Q30,'Adopted vs YTD acct'!$A$5:$M$500,3,FALSE))</f>
        <v>0</v>
      </c>
      <c r="C30">
        <f>IF($Q30="","",VLOOKUP($Q30,'Adopted vs YTD acct'!$A$5:$M$500,4,FALSE))</f>
        <v>0</v>
      </c>
      <c r="D30">
        <f>IF($Q30="","",VLOOKUP($Q30,'Adopted vs YTD acct'!$A$5:$M$500,5,FALSE))</f>
        <v>0</v>
      </c>
      <c r="E30">
        <f>IF($Q30="","",VLOOKUP($Q30,'Adopted vs YTD acct'!$A$5:$M$500,6,FALSE))</f>
        <v>0</v>
      </c>
      <c r="F30">
        <f>IF($Q30="","",VLOOKUP($Q30,'Adopted vs YTD acct'!$A$5:$M$500,7,FALSE))</f>
        <v>0</v>
      </c>
      <c r="G30" t="str">
        <f>IF($Q30="","",VLOOKUP($Q30,'Adopted vs YTD acct'!$A$5:$M$500,8,FALSE))</f>
        <v>3810</v>
      </c>
      <c r="H30" t="str">
        <f>IF($Q30="","",VLOOKUP($Q30,'Adopted vs YTD acct'!$A$5:$M$500,9,FALSE))</f>
        <v>YOUTH PROGRAMS</v>
      </c>
      <c r="I30" s="10">
        <f>IF($Q30="","",VLOOKUP($Q30,'Adopted vs YTD acct'!$A$5:$M$500,10,FALSE))</f>
        <v>59678</v>
      </c>
      <c r="J30" s="10">
        <f>IF($Q30="","",VLOOKUP($Q30,'Adopted vs YTD acct'!$A$5:$M$500,11,FALSE))</f>
        <v>40908.49</v>
      </c>
      <c r="K30" s="10">
        <f t="shared" si="0"/>
        <v>18769.510000000002</v>
      </c>
      <c r="L30" s="6">
        <f t="shared" si="1"/>
        <v>0.6855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>
        <f>IF($Q31="","",VLOOKUP($Q31,'Adopted vs YTD acct'!$A$5:$M$500,3,FALSE))</f>
        <v>0</v>
      </c>
      <c r="C31">
        <f>IF($Q31="","",VLOOKUP($Q31,'Adopted vs YTD acct'!$A$5:$M$500,4,FALSE))</f>
        <v>0</v>
      </c>
      <c r="D31">
        <f>IF($Q31="","",VLOOKUP($Q31,'Adopted vs YTD acct'!$A$5:$M$500,5,FALSE))</f>
        <v>0</v>
      </c>
      <c r="E31">
        <f>IF($Q31="","",VLOOKUP($Q31,'Adopted vs YTD acct'!$A$5:$M$500,6,FALSE))</f>
        <v>0</v>
      </c>
      <c r="F31">
        <f>IF($Q31="","",VLOOKUP($Q31,'Adopted vs YTD acct'!$A$5:$M$500,7,FALSE))</f>
        <v>0</v>
      </c>
      <c r="G31" t="str">
        <f>IF($Q31="","",VLOOKUP($Q31,'Adopted vs YTD acct'!$A$5:$M$500,8,FALSE))</f>
        <v>3472</v>
      </c>
      <c r="H31" t="str">
        <f>IF($Q31="","",VLOOKUP($Q31,'Adopted vs YTD acct'!$A$5:$M$500,9,FALSE))</f>
        <v>COMMUNITY SUPPORT GROUP</v>
      </c>
      <c r="I31" s="10">
        <f>IF($Q31="","",VLOOKUP($Q31,'Adopted vs YTD acct'!$A$5:$M$500,10,FALSE))</f>
        <v>1688674</v>
      </c>
      <c r="J31" s="10">
        <f>IF($Q31="","",VLOOKUP($Q31,'Adopted vs YTD acct'!$A$5:$M$500,11,FALSE))</f>
        <v>1670204</v>
      </c>
      <c r="K31" s="10">
        <f t="shared" si="0"/>
        <v>18470</v>
      </c>
      <c r="L31" s="6">
        <f t="shared" si="1"/>
        <v>0.98909999999999998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>
        <f>IF($Q32="","",VLOOKUP($Q32,'Adopted vs YTD acct'!$A$5:$M$500,3,FALSE))</f>
        <v>0</v>
      </c>
      <c r="C32">
        <f>IF($Q32="","",VLOOKUP($Q32,'Adopted vs YTD acct'!$A$5:$M$500,4,FALSE))</f>
        <v>0</v>
      </c>
      <c r="D32">
        <f>IF($Q32="","",VLOOKUP($Q32,'Adopted vs YTD acct'!$A$5:$M$500,5,FALSE))</f>
        <v>0</v>
      </c>
      <c r="E32">
        <f>IF($Q32="","",VLOOKUP($Q32,'Adopted vs YTD acct'!$A$5:$M$500,6,FALSE))</f>
        <v>0</v>
      </c>
      <c r="F32">
        <f>IF($Q32="","",VLOOKUP($Q32,'Adopted vs YTD acct'!$A$5:$M$500,7,FALSE))</f>
        <v>0</v>
      </c>
      <c r="G32" t="str">
        <f>IF($Q32="","",VLOOKUP($Q32,'Adopted vs YTD acct'!$A$5:$M$500,8,FALSE))</f>
        <v>1255</v>
      </c>
      <c r="H32" t="str">
        <f>IF($Q32="","",VLOOKUP($Q32,'Adopted vs YTD acct'!$A$5:$M$500,9,FALSE))</f>
        <v>CLERK FEES</v>
      </c>
      <c r="I32" s="10">
        <f>IF($Q32="","",VLOOKUP($Q32,'Adopted vs YTD acct'!$A$5:$M$500,10,FALSE))</f>
        <v>290000</v>
      </c>
      <c r="J32" s="10">
        <f>IF($Q32="","",VLOOKUP($Q32,'Adopted vs YTD acct'!$A$5:$M$500,11,FALSE))</f>
        <v>273797.78999999998</v>
      </c>
      <c r="K32" s="10">
        <f t="shared" si="0"/>
        <v>16202.210000000021</v>
      </c>
      <c r="L32" s="6">
        <f t="shared" si="1"/>
        <v>0.94410000000000005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>
        <f>IF($Q33="","",VLOOKUP($Q33,'Adopted vs YTD acct'!$A$5:$M$500,3,FALSE))</f>
        <v>0</v>
      </c>
      <c r="C33">
        <f>IF($Q33="","",VLOOKUP($Q33,'Adopted vs YTD acct'!$A$5:$M$500,4,FALSE))</f>
        <v>0</v>
      </c>
      <c r="D33">
        <f>IF($Q33="","",VLOOKUP($Q33,'Adopted vs YTD acct'!$A$5:$M$500,5,FALSE))</f>
        <v>0</v>
      </c>
      <c r="E33">
        <f>IF($Q33="","",VLOOKUP($Q33,'Adopted vs YTD acct'!$A$5:$M$500,6,FALSE))</f>
        <v>0</v>
      </c>
      <c r="F33">
        <f>IF($Q33="","",VLOOKUP($Q33,'Adopted vs YTD acct'!$A$5:$M$500,7,FALSE))</f>
        <v>0</v>
      </c>
      <c r="G33" t="str">
        <f>IF($Q33="","",VLOOKUP($Q33,'Adopted vs YTD acct'!$A$5:$M$500,8,FALSE))</f>
        <v>3623</v>
      </c>
      <c r="H33" t="str">
        <f>IF($Q33="","",VLOOKUP($Q33,'Adopted vs YTD acct'!$A$5:$M$500,9,FALSE))</f>
        <v>JUVENILE DELINQUENT CARE</v>
      </c>
      <c r="I33" s="10">
        <f>IF($Q33="","",VLOOKUP($Q33,'Adopted vs YTD acct'!$A$5:$M$500,10,FALSE))</f>
        <v>42000</v>
      </c>
      <c r="J33" s="10">
        <f>IF($Q33="","",VLOOKUP($Q33,'Adopted vs YTD acct'!$A$5:$M$500,11,FALSE))</f>
        <v>26549</v>
      </c>
      <c r="K33" s="10">
        <f t="shared" si="0"/>
        <v>15451</v>
      </c>
      <c r="L33" s="6">
        <f t="shared" si="1"/>
        <v>0.6321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>
        <f>IF($Q34="","",VLOOKUP($Q34,'Adopted vs YTD acct'!$A$5:$M$500,3,FALSE))</f>
        <v>0</v>
      </c>
      <c r="C34">
        <f>IF($Q34="","",VLOOKUP($Q34,'Adopted vs YTD acct'!$A$5:$M$500,4,FALSE))</f>
        <v>0</v>
      </c>
      <c r="D34">
        <f>IF($Q34="","",VLOOKUP($Q34,'Adopted vs YTD acct'!$A$5:$M$500,5,FALSE))</f>
        <v>0</v>
      </c>
      <c r="E34">
        <f>IF($Q34="","",VLOOKUP($Q34,'Adopted vs YTD acct'!$A$5:$M$500,6,FALSE))</f>
        <v>0</v>
      </c>
      <c r="F34">
        <f>IF($Q34="","",VLOOKUP($Q34,'Adopted vs YTD acct'!$A$5:$M$500,7,FALSE))</f>
        <v>0</v>
      </c>
      <c r="G34" t="str">
        <f>IF($Q34="","",VLOOKUP($Q34,'Adopted vs YTD acct'!$A$5:$M$500,8,FALSE))</f>
        <v>1989</v>
      </c>
      <c r="H34" t="str">
        <f>IF($Q34="","",VLOOKUP($Q34,'Adopted vs YTD acct'!$A$5:$M$500,9,FALSE))</f>
        <v>OFA FEES</v>
      </c>
      <c r="I34" s="10">
        <f>IF($Q34="","",VLOOKUP($Q34,'Adopted vs YTD acct'!$A$5:$M$500,10,FALSE))</f>
        <v>15000</v>
      </c>
      <c r="J34" s="10">
        <f>IF($Q34="","",VLOOKUP($Q34,'Adopted vs YTD acct'!$A$5:$M$500,11,FALSE))</f>
        <v>0</v>
      </c>
      <c r="K34" s="10">
        <f t="shared" si="0"/>
        <v>15000</v>
      </c>
      <c r="L34" s="6">
        <f t="shared" si="1"/>
        <v>0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>
        <f>IF($Q35="","",VLOOKUP($Q35,'Adopted vs YTD acct'!$A$5:$M$500,3,FALSE))</f>
        <v>0</v>
      </c>
      <c r="C35">
        <f>IF($Q35="","",VLOOKUP($Q35,'Adopted vs YTD acct'!$A$5:$M$500,4,FALSE))</f>
        <v>0</v>
      </c>
      <c r="D35">
        <f>IF($Q35="","",VLOOKUP($Q35,'Adopted vs YTD acct'!$A$5:$M$500,5,FALSE))</f>
        <v>0</v>
      </c>
      <c r="E35">
        <f>IF($Q35="","",VLOOKUP($Q35,'Adopted vs YTD acct'!$A$5:$M$500,6,FALSE))</f>
        <v>0</v>
      </c>
      <c r="F35">
        <f>IF($Q35="","",VLOOKUP($Q35,'Adopted vs YTD acct'!$A$5:$M$500,7,FALSE))</f>
        <v>0</v>
      </c>
      <c r="G35" t="str">
        <f>IF($Q35="","",VLOOKUP($Q35,'Adopted vs YTD acct'!$A$5:$M$500,8,FALSE))</f>
        <v>3331</v>
      </c>
      <c r="H35" t="str">
        <f>IF($Q35="","",VLOOKUP($Q35,'Adopted vs YTD acct'!$A$5:$M$500,9,FALSE))</f>
        <v>COURT FACILITIES AID</v>
      </c>
      <c r="I35" s="10">
        <f>IF($Q35="","",VLOOKUP($Q35,'Adopted vs YTD acct'!$A$5:$M$500,10,FALSE))</f>
        <v>130000</v>
      </c>
      <c r="J35" s="10">
        <f>IF($Q35="","",VLOOKUP($Q35,'Adopted vs YTD acct'!$A$5:$M$500,11,FALSE))</f>
        <v>115526</v>
      </c>
      <c r="K35" s="10">
        <f t="shared" si="0"/>
        <v>14474</v>
      </c>
      <c r="L35" s="6">
        <f t="shared" si="1"/>
        <v>0.88870000000000005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>
        <f>IF($Q36="","",VLOOKUP($Q36,'Adopted vs YTD acct'!$A$5:$M$500,3,FALSE))</f>
        <v>0</v>
      </c>
      <c r="C36">
        <f>IF($Q36="","",VLOOKUP($Q36,'Adopted vs YTD acct'!$A$5:$M$500,4,FALSE))</f>
        <v>0</v>
      </c>
      <c r="D36">
        <f>IF($Q36="","",VLOOKUP($Q36,'Adopted vs YTD acct'!$A$5:$M$500,5,FALSE))</f>
        <v>0</v>
      </c>
      <c r="E36">
        <f>IF($Q36="","",VLOOKUP($Q36,'Adopted vs YTD acct'!$A$5:$M$500,6,FALSE))</f>
        <v>0</v>
      </c>
      <c r="F36">
        <f>IF($Q36="","",VLOOKUP($Q36,'Adopted vs YTD acct'!$A$5:$M$500,7,FALSE))</f>
        <v>0</v>
      </c>
      <c r="G36" t="str">
        <f>IF($Q36="","",VLOOKUP($Q36,'Adopted vs YTD acct'!$A$5:$M$500,8,FALSE))</f>
        <v>3485</v>
      </c>
      <c r="H36" t="str">
        <f>IF($Q36="","",VLOOKUP($Q36,'Adopted vs YTD acct'!$A$5:$M$500,9,FALSE))</f>
        <v>TOBACCO AWARENESS</v>
      </c>
      <c r="I36" s="10">
        <f>IF($Q36="","",VLOOKUP($Q36,'Adopted vs YTD acct'!$A$5:$M$500,10,FALSE))</f>
        <v>25876</v>
      </c>
      <c r="J36" s="10">
        <f>IF($Q36="","",VLOOKUP($Q36,'Adopted vs YTD acct'!$A$5:$M$500,11,FALSE))</f>
        <v>11568.97</v>
      </c>
      <c r="K36" s="10">
        <f t="shared" si="0"/>
        <v>14307.03</v>
      </c>
      <c r="L36" s="6">
        <f t="shared" si="1"/>
        <v>0.4471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>
        <f>IF($Q37="","",VLOOKUP($Q37,'Adopted vs YTD acct'!$A$5:$M$500,3,FALSE))</f>
        <v>0</v>
      </c>
      <c r="C37">
        <f>IF($Q37="","",VLOOKUP($Q37,'Adopted vs YTD acct'!$A$5:$M$500,4,FALSE))</f>
        <v>0</v>
      </c>
      <c r="D37">
        <f>IF($Q37="","",VLOOKUP($Q37,'Adopted vs YTD acct'!$A$5:$M$500,5,FALSE))</f>
        <v>0</v>
      </c>
      <c r="E37">
        <f>IF($Q37="","",VLOOKUP($Q37,'Adopted vs YTD acct'!$A$5:$M$500,6,FALSE))</f>
        <v>0</v>
      </c>
      <c r="F37">
        <f>IF($Q37="","",VLOOKUP($Q37,'Adopted vs YTD acct'!$A$5:$M$500,7,FALSE))</f>
        <v>0</v>
      </c>
      <c r="G37" t="str">
        <f>IF($Q37="","",VLOOKUP($Q37,'Adopted vs YTD acct'!$A$5:$M$500,8,FALSE))</f>
        <v>1510</v>
      </c>
      <c r="H37" t="str">
        <f>IF($Q37="","",VLOOKUP($Q37,'Adopted vs YTD acct'!$A$5:$M$500,9,FALSE))</f>
        <v>SHERIFF FEES</v>
      </c>
      <c r="I37" s="10">
        <f>IF($Q37="","",VLOOKUP($Q37,'Adopted vs YTD acct'!$A$5:$M$500,10,FALSE))</f>
        <v>50000</v>
      </c>
      <c r="J37" s="10">
        <f>IF($Q37="","",VLOOKUP($Q37,'Adopted vs YTD acct'!$A$5:$M$500,11,FALSE))</f>
        <v>36295.589999999997</v>
      </c>
      <c r="K37" s="10">
        <f t="shared" si="0"/>
        <v>13704.410000000003</v>
      </c>
      <c r="L37" s="6">
        <f t="shared" si="1"/>
        <v>0.72589999999999999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>
        <f>IF($Q38="","",VLOOKUP($Q38,'Adopted vs YTD acct'!$A$5:$M$500,3,FALSE))</f>
        <v>0</v>
      </c>
      <c r="C38">
        <f>IF($Q38="","",VLOOKUP($Q38,'Adopted vs YTD acct'!$A$5:$M$500,4,FALSE))</f>
        <v>0</v>
      </c>
      <c r="D38">
        <f>IF($Q38="","",VLOOKUP($Q38,'Adopted vs YTD acct'!$A$5:$M$500,5,FALSE))</f>
        <v>0</v>
      </c>
      <c r="E38">
        <f>IF($Q38="","",VLOOKUP($Q38,'Adopted vs YTD acct'!$A$5:$M$500,6,FALSE))</f>
        <v>0</v>
      </c>
      <c r="F38">
        <f>IF($Q38="","",VLOOKUP($Q38,'Adopted vs YTD acct'!$A$5:$M$500,7,FALSE))</f>
        <v>0</v>
      </c>
      <c r="G38" t="str">
        <f>IF($Q38="","",VLOOKUP($Q38,'Adopted vs YTD acct'!$A$5:$M$500,8,FALSE))</f>
        <v>3025</v>
      </c>
      <c r="H38" t="str">
        <f>IF($Q38="","",VLOOKUP($Q38,'Adopted vs YTD acct'!$A$5:$M$500,9,FALSE))</f>
        <v>SPECIAL RECREATIONAL FACIL.</v>
      </c>
      <c r="I38" s="10">
        <f>IF($Q38="","",VLOOKUP($Q38,'Adopted vs YTD acct'!$A$5:$M$500,10,FALSE))</f>
        <v>68000</v>
      </c>
      <c r="J38" s="10">
        <f>IF($Q38="","",VLOOKUP($Q38,'Adopted vs YTD acct'!$A$5:$M$500,11,FALSE))</f>
        <v>54766.28</v>
      </c>
      <c r="K38" s="10">
        <f t="shared" si="0"/>
        <v>13233.720000000001</v>
      </c>
      <c r="L38" s="6">
        <f t="shared" si="1"/>
        <v>0.8054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>
        <f>IF($Q39="","",VLOOKUP($Q39,'Adopted vs YTD acct'!$A$5:$M$500,3,FALSE))</f>
        <v>0</v>
      </c>
      <c r="C39">
        <f>IF($Q39="","",VLOOKUP($Q39,'Adopted vs YTD acct'!$A$5:$M$500,4,FALSE))</f>
        <v>0</v>
      </c>
      <c r="D39">
        <f>IF($Q39="","",VLOOKUP($Q39,'Adopted vs YTD acct'!$A$5:$M$500,5,FALSE))</f>
        <v>0</v>
      </c>
      <c r="E39">
        <f>IF($Q39="","",VLOOKUP($Q39,'Adopted vs YTD acct'!$A$5:$M$500,6,FALSE))</f>
        <v>0</v>
      </c>
      <c r="F39">
        <f>IF($Q39="","",VLOOKUP($Q39,'Adopted vs YTD acct'!$A$5:$M$500,7,FALSE))</f>
        <v>0</v>
      </c>
      <c r="G39" t="str">
        <f>IF($Q39="","",VLOOKUP($Q39,'Adopted vs YTD acct'!$A$5:$M$500,8,FALSE))</f>
        <v>2228</v>
      </c>
      <c r="H39" t="str">
        <f>IF($Q39="","",VLOOKUP($Q39,'Adopted vs YTD acct'!$A$5:$M$500,9,FALSE))</f>
        <v>DATA PROCESSING SERVICES</v>
      </c>
      <c r="I39" s="10">
        <f>IF($Q39="","",VLOOKUP($Q39,'Adopted vs YTD acct'!$A$5:$M$500,10,FALSE))</f>
        <v>50000</v>
      </c>
      <c r="J39" s="10">
        <f>IF($Q39="","",VLOOKUP($Q39,'Adopted vs YTD acct'!$A$5:$M$500,11,FALSE))</f>
        <v>37999.15</v>
      </c>
      <c r="K39" s="10">
        <f t="shared" si="0"/>
        <v>12000.849999999999</v>
      </c>
      <c r="L39" s="6">
        <f t="shared" si="1"/>
        <v>0.76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>
        <f>IF($Q40="","",VLOOKUP($Q40,'Adopted vs YTD acct'!$A$5:$M$500,3,FALSE))</f>
        <v>0</v>
      </c>
      <c r="C40">
        <f>IF($Q40="","",VLOOKUP($Q40,'Adopted vs YTD acct'!$A$5:$M$500,4,FALSE))</f>
        <v>0</v>
      </c>
      <c r="D40">
        <f>IF($Q40="","",VLOOKUP($Q40,'Adopted vs YTD acct'!$A$5:$M$500,5,FALSE))</f>
        <v>0</v>
      </c>
      <c r="E40">
        <f>IF($Q40="","",VLOOKUP($Q40,'Adopted vs YTD acct'!$A$5:$M$500,6,FALSE))</f>
        <v>0</v>
      </c>
      <c r="F40">
        <f>IF($Q40="","",VLOOKUP($Q40,'Adopted vs YTD acct'!$A$5:$M$500,7,FALSE))</f>
        <v>0</v>
      </c>
      <c r="G40" t="str">
        <f>IF($Q40="","",VLOOKUP($Q40,'Adopted vs YTD acct'!$A$5:$M$500,8,FALSE))</f>
        <v>3399</v>
      </c>
      <c r="H40" t="str">
        <f>IF($Q40="","",VLOOKUP($Q40,'Adopted vs YTD acct'!$A$5:$M$500,9,FALSE))</f>
        <v>P.S.A.P. GRANT</v>
      </c>
      <c r="I40" s="10">
        <f>IF($Q40="","",VLOOKUP($Q40,'Adopted vs YTD acct'!$A$5:$M$500,10,FALSE))</f>
        <v>120000</v>
      </c>
      <c r="J40" s="10">
        <f>IF($Q40="","",VLOOKUP($Q40,'Adopted vs YTD acct'!$A$5:$M$500,11,FALSE))</f>
        <v>109890</v>
      </c>
      <c r="K40" s="10">
        <f t="shared" si="0"/>
        <v>10110</v>
      </c>
      <c r="L40" s="6">
        <f t="shared" si="1"/>
        <v>0.91579999999999995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>
        <f>IF($Q41="","",VLOOKUP($Q41,'Adopted vs YTD acct'!$A$5:$M$500,3,FALSE))</f>
        <v>0</v>
      </c>
      <c r="C41">
        <f>IF($Q41="","",VLOOKUP($Q41,'Adopted vs YTD acct'!$A$5:$M$500,4,FALSE))</f>
        <v>0</v>
      </c>
      <c r="D41">
        <f>IF($Q41="","",VLOOKUP($Q41,'Adopted vs YTD acct'!$A$5:$M$500,5,FALSE))</f>
        <v>0</v>
      </c>
      <c r="E41">
        <f>IF($Q41="","",VLOOKUP($Q41,'Adopted vs YTD acct'!$A$5:$M$500,6,FALSE))</f>
        <v>0</v>
      </c>
      <c r="F41">
        <f>IF($Q41="","",VLOOKUP($Q41,'Adopted vs YTD acct'!$A$5:$M$500,7,FALSE))</f>
        <v>0</v>
      </c>
      <c r="G41" t="str">
        <f>IF($Q41="","",VLOOKUP($Q41,'Adopted vs YTD acct'!$A$5:$M$500,8,FALSE))</f>
        <v>2770</v>
      </c>
      <c r="H41" t="str">
        <f>IF($Q41="","",VLOOKUP($Q41,'Adopted vs YTD acct'!$A$5:$M$500,9,FALSE))</f>
        <v>UNCLASSIFIED REVENUE</v>
      </c>
      <c r="I41" s="10">
        <f>IF($Q41="","",VLOOKUP($Q41,'Adopted vs YTD acct'!$A$5:$M$500,10,FALSE))</f>
        <v>65659</v>
      </c>
      <c r="J41" s="10">
        <f>IF($Q41="","",VLOOKUP($Q41,'Adopted vs YTD acct'!$A$5:$M$500,11,FALSE))</f>
        <v>55561.11</v>
      </c>
      <c r="K41" s="10">
        <f t="shared" si="0"/>
        <v>10097.89</v>
      </c>
      <c r="L41" s="6">
        <f t="shared" si="1"/>
        <v>0.84619999999999995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>
        <f>IF($Q42="","",VLOOKUP($Q42,'Adopted vs YTD acct'!$A$5:$M$500,3,FALSE))</f>
        <v>0</v>
      </c>
      <c r="C42">
        <f>IF($Q42="","",VLOOKUP($Q42,'Adopted vs YTD acct'!$A$5:$M$500,4,FALSE))</f>
        <v>0</v>
      </c>
      <c r="D42">
        <f>IF($Q42="","",VLOOKUP($Q42,'Adopted vs YTD acct'!$A$5:$M$500,5,FALSE))</f>
        <v>0</v>
      </c>
      <c r="E42">
        <f>IF($Q42="","",VLOOKUP($Q42,'Adopted vs YTD acct'!$A$5:$M$500,6,FALSE))</f>
        <v>0</v>
      </c>
      <c r="F42">
        <f>IF($Q42="","",VLOOKUP($Q42,'Adopted vs YTD acct'!$A$5:$M$500,7,FALSE))</f>
        <v>0</v>
      </c>
      <c r="G42" t="str">
        <f>IF($Q42="","",VLOOKUP($Q42,'Adopted vs YTD acct'!$A$5:$M$500,8,FALSE))</f>
        <v>2264</v>
      </c>
      <c r="H42" t="str">
        <f>IF($Q42="","",VLOOKUP($Q42,'Adopted vs YTD acct'!$A$5:$M$500,9,FALSE))</f>
        <v>JAIL FACILITIES</v>
      </c>
      <c r="I42" s="10">
        <f>IF($Q42="","",VLOOKUP($Q42,'Adopted vs YTD acct'!$A$5:$M$500,10,FALSE))</f>
        <v>0</v>
      </c>
      <c r="J42" s="10">
        <f>IF($Q42="","",VLOOKUP($Q42,'Adopted vs YTD acct'!$A$5:$M$500,11,FALSE))</f>
        <v>12100</v>
      </c>
      <c r="K42" s="10">
        <f t="shared" si="0"/>
        <v>-12100</v>
      </c>
      <c r="L42" s="6">
        <f t="shared" si="1"/>
        <v>0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>
        <f>IF($Q43="","",VLOOKUP($Q43,'Adopted vs YTD acct'!$A$5:$M$500,3,FALSE))</f>
        <v>0</v>
      </c>
      <c r="C43">
        <f>IF($Q43="","",VLOOKUP($Q43,'Adopted vs YTD acct'!$A$5:$M$500,4,FALSE))</f>
        <v>0</v>
      </c>
      <c r="D43">
        <f>IF($Q43="","",VLOOKUP($Q43,'Adopted vs YTD acct'!$A$5:$M$500,5,FALSE))</f>
        <v>0</v>
      </c>
      <c r="E43">
        <f>IF($Q43="","",VLOOKUP($Q43,'Adopted vs YTD acct'!$A$5:$M$500,6,FALSE))</f>
        <v>0</v>
      </c>
      <c r="F43">
        <f>IF($Q43="","",VLOOKUP($Q43,'Adopted vs YTD acct'!$A$5:$M$500,7,FALSE))</f>
        <v>0</v>
      </c>
      <c r="G43" t="str">
        <f>IF($Q43="","",VLOOKUP($Q43,'Adopted vs YTD acct'!$A$5:$M$500,8,FALSE))</f>
        <v>2230</v>
      </c>
      <c r="H43" t="str">
        <f>IF($Q43="","",VLOOKUP($Q43,'Adopted vs YTD acct'!$A$5:$M$500,9,FALSE))</f>
        <v>GENERAL SERVICE/OTHER GOVTS.</v>
      </c>
      <c r="I43" s="10">
        <f>IF($Q43="","",VLOOKUP($Q43,'Adopted vs YTD acct'!$A$5:$M$500,10,FALSE))</f>
        <v>2500</v>
      </c>
      <c r="J43" s="10">
        <f>IF($Q43="","",VLOOKUP($Q43,'Adopted vs YTD acct'!$A$5:$M$500,11,FALSE))</f>
        <v>14909.53</v>
      </c>
      <c r="K43" s="10">
        <f t="shared" si="0"/>
        <v>-12409.53</v>
      </c>
      <c r="L43" s="6">
        <f t="shared" si="1"/>
        <v>5.9638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>
        <f>IF($Q44="","",VLOOKUP($Q44,'Adopted vs YTD acct'!$A$5:$M$500,3,FALSE))</f>
        <v>0</v>
      </c>
      <c r="C44">
        <f>IF($Q44="","",VLOOKUP($Q44,'Adopted vs YTD acct'!$A$5:$M$500,4,FALSE))</f>
        <v>0</v>
      </c>
      <c r="D44">
        <f>IF($Q44="","",VLOOKUP($Q44,'Adopted vs YTD acct'!$A$5:$M$500,5,FALSE))</f>
        <v>0</v>
      </c>
      <c r="E44">
        <f>IF($Q44="","",VLOOKUP($Q44,'Adopted vs YTD acct'!$A$5:$M$500,6,FALSE))</f>
        <v>0</v>
      </c>
      <c r="F44">
        <f>IF($Q44="","",VLOOKUP($Q44,'Adopted vs YTD acct'!$A$5:$M$500,7,FALSE))</f>
        <v>0</v>
      </c>
      <c r="G44" t="str">
        <f>IF($Q44="","",VLOOKUP($Q44,'Adopted vs YTD acct'!$A$5:$M$500,8,FALSE))</f>
        <v>3277</v>
      </c>
      <c r="H44" t="str">
        <f>IF($Q44="","",VLOOKUP($Q44,'Adopted vs YTD acct'!$A$5:$M$500,9,FALSE))</f>
        <v>EDUCATION FOR P.H.C.</v>
      </c>
      <c r="I44" s="10">
        <f>IF($Q44="","",VLOOKUP($Q44,'Adopted vs YTD acct'!$A$5:$M$500,10,FALSE))</f>
        <v>450000</v>
      </c>
      <c r="J44" s="10">
        <f>IF($Q44="","",VLOOKUP($Q44,'Adopted vs YTD acct'!$A$5:$M$500,11,FALSE))</f>
        <v>462462.05</v>
      </c>
      <c r="K44" s="10">
        <f t="shared" si="0"/>
        <v>-12462.049999999988</v>
      </c>
      <c r="L44" s="6">
        <f t="shared" si="1"/>
        <v>1.0277000000000001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>
        <f>IF($Q45="","",VLOOKUP($Q45,'Adopted vs YTD acct'!$A$5:$M$500,3,FALSE))</f>
        <v>0</v>
      </c>
      <c r="C45">
        <f>IF($Q45="","",VLOOKUP($Q45,'Adopted vs YTD acct'!$A$5:$M$500,4,FALSE))</f>
        <v>0</v>
      </c>
      <c r="D45">
        <f>IF($Q45="","",VLOOKUP($Q45,'Adopted vs YTD acct'!$A$5:$M$500,5,FALSE))</f>
        <v>0</v>
      </c>
      <c r="E45">
        <f>IF($Q45="","",VLOOKUP($Q45,'Adopted vs YTD acct'!$A$5:$M$500,6,FALSE))</f>
        <v>0</v>
      </c>
      <c r="F45">
        <f>IF($Q45="","",VLOOKUP($Q45,'Adopted vs YTD acct'!$A$5:$M$500,7,FALSE))</f>
        <v>0</v>
      </c>
      <c r="G45" t="str">
        <f>IF($Q45="","",VLOOKUP($Q45,'Adopted vs YTD acct'!$A$5:$M$500,8,FALSE))</f>
        <v>3410</v>
      </c>
      <c r="H45" t="str">
        <f>IF($Q45="","",VLOOKUP($Q45,'Adopted vs YTD acct'!$A$5:$M$500,9,FALSE))</f>
        <v>IMMUNIZATION</v>
      </c>
      <c r="I45" s="10">
        <f>IF($Q45="","",VLOOKUP($Q45,'Adopted vs YTD acct'!$A$5:$M$500,10,FALSE))</f>
        <v>31050</v>
      </c>
      <c r="J45" s="10">
        <f>IF($Q45="","",VLOOKUP($Q45,'Adopted vs YTD acct'!$A$5:$M$500,11,FALSE))</f>
        <v>47594.54</v>
      </c>
      <c r="K45" s="10">
        <f t="shared" si="0"/>
        <v>-16544.54</v>
      </c>
      <c r="L45" s="6">
        <f t="shared" si="1"/>
        <v>1.5327999999999999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>
        <f>IF($Q46="","",VLOOKUP($Q46,'Adopted vs YTD acct'!$A$5:$M$500,3,FALSE))</f>
        <v>0</v>
      </c>
      <c r="C46">
        <f>IF($Q46="","",VLOOKUP($Q46,'Adopted vs YTD acct'!$A$5:$M$500,4,FALSE))</f>
        <v>0</v>
      </c>
      <c r="D46">
        <f>IF($Q46="","",VLOOKUP($Q46,'Adopted vs YTD acct'!$A$5:$M$500,5,FALSE))</f>
        <v>0</v>
      </c>
      <c r="E46">
        <f>IF($Q46="","",VLOOKUP($Q46,'Adopted vs YTD acct'!$A$5:$M$500,6,FALSE))</f>
        <v>0</v>
      </c>
      <c r="F46">
        <f>IF($Q46="","",VLOOKUP($Q46,'Adopted vs YTD acct'!$A$5:$M$500,7,FALSE))</f>
        <v>0</v>
      </c>
      <c r="G46" t="str">
        <f>IF($Q46="","",VLOOKUP($Q46,'Adopted vs YTD acct'!$A$5:$M$500,8,FALSE))</f>
        <v>3483</v>
      </c>
      <c r="H46" t="str">
        <f>IF($Q46="","",VLOOKUP($Q46,'Adopted vs YTD acct'!$A$5:$M$500,9,FALSE))</f>
        <v>CHEM. DEPENDENCY PROGRAM</v>
      </c>
      <c r="I46" s="10">
        <f>IF($Q46="","",VLOOKUP($Q46,'Adopted vs YTD acct'!$A$5:$M$500,10,FALSE))</f>
        <v>487295</v>
      </c>
      <c r="J46" s="10">
        <f>IF($Q46="","",VLOOKUP($Q46,'Adopted vs YTD acct'!$A$5:$M$500,11,FALSE))</f>
        <v>503846</v>
      </c>
      <c r="K46" s="10">
        <f t="shared" si="0"/>
        <v>-16551</v>
      </c>
      <c r="L46" s="6">
        <f t="shared" si="1"/>
        <v>1.034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>
        <f>IF($Q47="","",VLOOKUP($Q47,'Adopted vs YTD acct'!$A$5:$M$500,3,FALSE))</f>
        <v>0</v>
      </c>
      <c r="C47">
        <f>IF($Q47="","",VLOOKUP($Q47,'Adopted vs YTD acct'!$A$5:$M$500,4,FALSE))</f>
        <v>0</v>
      </c>
      <c r="D47">
        <f>IF($Q47="","",VLOOKUP($Q47,'Adopted vs YTD acct'!$A$5:$M$500,5,FALSE))</f>
        <v>0</v>
      </c>
      <c r="E47">
        <f>IF($Q47="","",VLOOKUP($Q47,'Adopted vs YTD acct'!$A$5:$M$500,6,FALSE))</f>
        <v>0</v>
      </c>
      <c r="F47">
        <f>IF($Q47="","",VLOOKUP($Q47,'Adopted vs YTD acct'!$A$5:$M$500,7,FALSE))</f>
        <v>0</v>
      </c>
      <c r="G47" t="str">
        <f>IF($Q47="","",VLOOKUP($Q47,'Adopted vs YTD acct'!$A$5:$M$500,8,FALSE))</f>
        <v>1819</v>
      </c>
      <c r="H47" t="str">
        <f>IF($Q47="","",VLOOKUP($Q47,'Adopted vs YTD acct'!$A$5:$M$500,9,FALSE))</f>
        <v>REPAYMENTS OF CHILD CARE</v>
      </c>
      <c r="I47" s="10">
        <f>IF($Q47="","",VLOOKUP($Q47,'Adopted vs YTD acct'!$A$5:$M$500,10,FALSE))</f>
        <v>21000</v>
      </c>
      <c r="J47" s="10">
        <f>IF($Q47="","",VLOOKUP($Q47,'Adopted vs YTD acct'!$A$5:$M$500,11,FALSE))</f>
        <v>38165.599999999999</v>
      </c>
      <c r="K47" s="10">
        <f t="shared" si="0"/>
        <v>-17165.599999999999</v>
      </c>
      <c r="L47" s="6">
        <f t="shared" si="1"/>
        <v>1.8173999999999999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>
        <f>IF($Q48="","",VLOOKUP($Q48,'Adopted vs YTD acct'!$A$5:$M$500,3,FALSE))</f>
        <v>0</v>
      </c>
      <c r="C48">
        <f>IF($Q48="","",VLOOKUP($Q48,'Adopted vs YTD acct'!$A$5:$M$500,4,FALSE))</f>
        <v>0</v>
      </c>
      <c r="D48">
        <f>IF($Q48="","",VLOOKUP($Q48,'Adopted vs YTD acct'!$A$5:$M$500,5,FALSE))</f>
        <v>0</v>
      </c>
      <c r="E48">
        <f>IF($Q48="","",VLOOKUP($Q48,'Adopted vs YTD acct'!$A$5:$M$500,6,FALSE))</f>
        <v>0</v>
      </c>
      <c r="F48">
        <f>IF($Q48="","",VLOOKUP($Q48,'Adopted vs YTD acct'!$A$5:$M$500,7,FALSE))</f>
        <v>0</v>
      </c>
      <c r="G48" t="str">
        <f>IF($Q48="","",VLOOKUP($Q48,'Adopted vs YTD acct'!$A$5:$M$500,8,FALSE))</f>
        <v>2130</v>
      </c>
      <c r="H48" t="str">
        <f>IF($Q48="","",VLOOKUP($Q48,'Adopted vs YTD acct'!$A$5:$M$500,9,FALSE))</f>
        <v>TIPPING FEE REVENUE</v>
      </c>
      <c r="I48" s="10">
        <f>IF($Q48="","",VLOOKUP($Q48,'Adopted vs YTD acct'!$A$5:$M$500,10,FALSE))</f>
        <v>45000</v>
      </c>
      <c r="J48" s="10">
        <f>IF($Q48="","",VLOOKUP($Q48,'Adopted vs YTD acct'!$A$5:$M$500,11,FALSE))</f>
        <v>62607.81</v>
      </c>
      <c r="K48" s="10">
        <f t="shared" si="0"/>
        <v>-17607.809999999998</v>
      </c>
      <c r="L48" s="6">
        <f t="shared" si="1"/>
        <v>1.3913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>
        <f>IF($Q49="","",VLOOKUP($Q49,'Adopted vs YTD acct'!$A$5:$M$500,3,FALSE))</f>
        <v>0</v>
      </c>
      <c r="C49">
        <f>IF($Q49="","",VLOOKUP($Q49,'Adopted vs YTD acct'!$A$5:$M$500,4,FALSE))</f>
        <v>0</v>
      </c>
      <c r="D49">
        <f>IF($Q49="","",VLOOKUP($Q49,'Adopted vs YTD acct'!$A$5:$M$500,5,FALSE))</f>
        <v>0</v>
      </c>
      <c r="E49">
        <f>IF($Q49="","",VLOOKUP($Q49,'Adopted vs YTD acct'!$A$5:$M$500,6,FALSE))</f>
        <v>0</v>
      </c>
      <c r="F49">
        <f>IF($Q49="","",VLOOKUP($Q49,'Adopted vs YTD acct'!$A$5:$M$500,7,FALSE))</f>
        <v>0</v>
      </c>
      <c r="G49" t="str">
        <f>IF($Q49="","",VLOOKUP($Q49,'Adopted vs YTD acct'!$A$5:$M$500,8,FALSE))</f>
        <v>4772</v>
      </c>
      <c r="H49" t="str">
        <f>IF($Q49="","",VLOOKUP($Q49,'Adopted vs YTD acct'!$A$5:$M$500,9,FALSE))</f>
        <v>OFFICE FOR THE AGING</v>
      </c>
      <c r="I49" s="10">
        <f>IF($Q49="","",VLOOKUP($Q49,'Adopted vs YTD acct'!$A$5:$M$500,10,FALSE))</f>
        <v>213514</v>
      </c>
      <c r="J49" s="10">
        <f>IF($Q49="","",VLOOKUP($Q49,'Adopted vs YTD acct'!$A$5:$M$500,11,FALSE))</f>
        <v>231844.52</v>
      </c>
      <c r="K49" s="10">
        <f t="shared" si="0"/>
        <v>-18330.51999999999</v>
      </c>
      <c r="L49" s="6">
        <f t="shared" si="1"/>
        <v>1.0859000000000001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>
        <f>IF($Q50="","",VLOOKUP($Q50,'Adopted vs YTD acct'!$A$5:$M$500,3,FALSE))</f>
        <v>0</v>
      </c>
      <c r="C50">
        <f>IF($Q50="","",VLOOKUP($Q50,'Adopted vs YTD acct'!$A$5:$M$500,4,FALSE))</f>
        <v>0</v>
      </c>
      <c r="D50">
        <f>IF($Q50="","",VLOOKUP($Q50,'Adopted vs YTD acct'!$A$5:$M$500,5,FALSE))</f>
        <v>0</v>
      </c>
      <c r="E50">
        <f>IF($Q50="","",VLOOKUP($Q50,'Adopted vs YTD acct'!$A$5:$M$500,6,FALSE))</f>
        <v>0</v>
      </c>
      <c r="F50">
        <f>IF($Q50="","",VLOOKUP($Q50,'Adopted vs YTD acct'!$A$5:$M$500,7,FALSE))</f>
        <v>0</v>
      </c>
      <c r="G50" t="str">
        <f>IF($Q50="","",VLOOKUP($Q50,'Adopted vs YTD acct'!$A$5:$M$500,8,FALSE))</f>
        <v>3982</v>
      </c>
      <c r="H50" t="str">
        <f>IF($Q50="","",VLOOKUP($Q50,'Adopted vs YTD acct'!$A$5:$M$500,9,FALSE))</f>
        <v>MISC. PLANNING GRANTS</v>
      </c>
      <c r="I50" s="10">
        <f>IF($Q50="","",VLOOKUP($Q50,'Adopted vs YTD acct'!$A$5:$M$500,10,FALSE))</f>
        <v>0</v>
      </c>
      <c r="J50" s="10">
        <f>IF($Q50="","",VLOOKUP($Q50,'Adopted vs YTD acct'!$A$5:$M$500,11,FALSE))</f>
        <v>19402.75</v>
      </c>
      <c r="K50" s="10">
        <f t="shared" si="0"/>
        <v>-19402.75</v>
      </c>
      <c r="L50" s="6">
        <f t="shared" si="1"/>
        <v>0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>
        <f>IF($Q51="","",VLOOKUP($Q51,'Adopted vs YTD acct'!$A$5:$M$500,3,FALSE))</f>
        <v>0</v>
      </c>
      <c r="C51">
        <f>IF($Q51="","",VLOOKUP($Q51,'Adopted vs YTD acct'!$A$5:$M$500,4,FALSE))</f>
        <v>0</v>
      </c>
      <c r="D51">
        <f>IF($Q51="","",VLOOKUP($Q51,'Adopted vs YTD acct'!$A$5:$M$500,5,FALSE))</f>
        <v>0</v>
      </c>
      <c r="E51">
        <f>IF($Q51="","",VLOOKUP($Q51,'Adopted vs YTD acct'!$A$5:$M$500,6,FALSE))</f>
        <v>0</v>
      </c>
      <c r="F51">
        <f>IF($Q51="","",VLOOKUP($Q51,'Adopted vs YTD acct'!$A$5:$M$500,7,FALSE))</f>
        <v>0</v>
      </c>
      <c r="G51" t="str">
        <f>IF($Q51="","",VLOOKUP($Q51,'Adopted vs YTD acct'!$A$5:$M$500,8,FALSE))</f>
        <v>3449</v>
      </c>
      <c r="H51" t="str">
        <f>IF($Q51="","",VLOOKUP($Q51,'Adopted vs YTD acct'!$A$5:$M$500,9,FALSE))</f>
        <v>EARLY INTERVENTION STATE AID</v>
      </c>
      <c r="I51" s="10">
        <f>IF($Q51="","",VLOOKUP($Q51,'Adopted vs YTD acct'!$A$5:$M$500,10,FALSE))</f>
        <v>38000</v>
      </c>
      <c r="J51" s="10">
        <f>IF($Q51="","",VLOOKUP($Q51,'Adopted vs YTD acct'!$A$5:$M$500,11,FALSE))</f>
        <v>59806.1</v>
      </c>
      <c r="K51" s="10">
        <f t="shared" si="0"/>
        <v>-21806.1</v>
      </c>
      <c r="L51" s="6">
        <f t="shared" si="1"/>
        <v>1.5738000000000001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>
        <f>IF($Q52="","",VLOOKUP($Q52,'Adopted vs YTD acct'!$A$5:$M$500,3,FALSE))</f>
        <v>0</v>
      </c>
      <c r="C52">
        <f>IF($Q52="","",VLOOKUP($Q52,'Adopted vs YTD acct'!$A$5:$M$500,4,FALSE))</f>
        <v>0</v>
      </c>
      <c r="D52">
        <f>IF($Q52="","",VLOOKUP($Q52,'Adopted vs YTD acct'!$A$5:$M$500,5,FALSE))</f>
        <v>0</v>
      </c>
      <c r="E52">
        <f>IF($Q52="","",VLOOKUP($Q52,'Adopted vs YTD acct'!$A$5:$M$500,6,FALSE))</f>
        <v>0</v>
      </c>
      <c r="F52">
        <f>IF($Q52="","",VLOOKUP($Q52,'Adopted vs YTD acct'!$A$5:$M$500,7,FALSE))</f>
        <v>0</v>
      </c>
      <c r="G52" t="str">
        <f>IF($Q52="","",VLOOKUP($Q52,'Adopted vs YTD acct'!$A$5:$M$500,8,FALSE))</f>
        <v>3089</v>
      </c>
      <c r="H52" t="str">
        <f>IF($Q52="","",VLOOKUP($Q52,'Adopted vs YTD acct'!$A$5:$M$500,9,FALSE))</f>
        <v>UNCLASSIFIED STATE AID-GEN</v>
      </c>
      <c r="I52" s="10">
        <f>IF($Q52="","",VLOOKUP($Q52,'Adopted vs YTD acct'!$A$5:$M$500,10,FALSE))</f>
        <v>47000</v>
      </c>
      <c r="J52" s="10">
        <f>IF($Q52="","",VLOOKUP($Q52,'Adopted vs YTD acct'!$A$5:$M$500,11,FALSE))</f>
        <v>69002.960000000006</v>
      </c>
      <c r="K52" s="10">
        <f t="shared" si="0"/>
        <v>-22002.960000000006</v>
      </c>
      <c r="L52" s="6">
        <f t="shared" si="1"/>
        <v>1.4681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>
        <f>IF($Q53="","",VLOOKUP($Q53,'Adopted vs YTD acct'!$A$5:$M$500,3,FALSE))</f>
        <v>0</v>
      </c>
      <c r="C53">
        <f>IF($Q53="","",VLOOKUP($Q53,'Adopted vs YTD acct'!$A$5:$M$500,4,FALSE))</f>
        <v>0</v>
      </c>
      <c r="D53">
        <f>IF($Q53="","",VLOOKUP($Q53,'Adopted vs YTD acct'!$A$5:$M$500,5,FALSE))</f>
        <v>0</v>
      </c>
      <c r="E53">
        <f>IF($Q53="","",VLOOKUP($Q53,'Adopted vs YTD acct'!$A$5:$M$500,6,FALSE))</f>
        <v>0</v>
      </c>
      <c r="F53">
        <f>IF($Q53="","",VLOOKUP($Q53,'Adopted vs YTD acct'!$A$5:$M$500,7,FALSE))</f>
        <v>0</v>
      </c>
      <c r="G53" t="str">
        <f>IF($Q53="","",VLOOKUP($Q53,'Adopted vs YTD acct'!$A$5:$M$500,8,FALSE))</f>
        <v>3715</v>
      </c>
      <c r="H53" t="str">
        <f>IF($Q53="","",VLOOKUP($Q53,'Adopted vs YTD acct'!$A$5:$M$500,9,FALSE))</f>
        <v>TOURISM STATE MATCH</v>
      </c>
      <c r="I53" s="10">
        <f>IF($Q53="","",VLOOKUP($Q53,'Adopted vs YTD acct'!$A$5:$M$500,10,FALSE))</f>
        <v>0</v>
      </c>
      <c r="J53" s="10">
        <f>IF($Q53="","",VLOOKUP($Q53,'Adopted vs YTD acct'!$A$5:$M$500,11,FALSE))</f>
        <v>23397.23</v>
      </c>
      <c r="K53" s="10">
        <f t="shared" si="0"/>
        <v>-23397.23</v>
      </c>
      <c r="L53" s="6">
        <f t="shared" si="1"/>
        <v>0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>
        <f>IF($Q54="","",VLOOKUP($Q54,'Adopted vs YTD acct'!$A$5:$M$500,3,FALSE))</f>
        <v>0</v>
      </c>
      <c r="C54">
        <f>IF($Q54="","",VLOOKUP($Q54,'Adopted vs YTD acct'!$A$5:$M$500,4,FALSE))</f>
        <v>0</v>
      </c>
      <c r="D54">
        <f>IF($Q54="","",VLOOKUP($Q54,'Adopted vs YTD acct'!$A$5:$M$500,5,FALSE))</f>
        <v>0</v>
      </c>
      <c r="E54">
        <f>IF($Q54="","",VLOOKUP($Q54,'Adopted vs YTD acct'!$A$5:$M$500,6,FALSE))</f>
        <v>0</v>
      </c>
      <c r="F54">
        <f>IF($Q54="","",VLOOKUP($Q54,'Adopted vs YTD acct'!$A$5:$M$500,7,FALSE))</f>
        <v>0</v>
      </c>
      <c r="G54" t="str">
        <f>IF($Q54="","",VLOOKUP($Q54,'Adopted vs YTD acct'!$A$5:$M$500,8,FALSE))</f>
        <v>3784</v>
      </c>
      <c r="H54" t="str">
        <f>IF($Q54="","",VLOOKUP($Q54,'Adopted vs YTD acct'!$A$5:$M$500,9,FALSE))</f>
        <v>SEMO/JAIL ASSISTANCE</v>
      </c>
      <c r="I54" s="10">
        <f>IF($Q54="","",VLOOKUP($Q54,'Adopted vs YTD acct'!$A$5:$M$500,10,FALSE))</f>
        <v>22050</v>
      </c>
      <c r="J54" s="10">
        <f>IF($Q54="","",VLOOKUP($Q54,'Adopted vs YTD acct'!$A$5:$M$500,11,FALSE))</f>
        <v>47166</v>
      </c>
      <c r="K54" s="10">
        <f t="shared" si="0"/>
        <v>-25116</v>
      </c>
      <c r="L54" s="6">
        <f t="shared" si="1"/>
        <v>2.1389999999999998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>
        <f>IF($Q55="","",VLOOKUP($Q55,'Adopted vs YTD acct'!$A$5:$M$500,3,FALSE))</f>
        <v>0</v>
      </c>
      <c r="C55">
        <f>IF($Q55="","",VLOOKUP($Q55,'Adopted vs YTD acct'!$A$5:$M$500,4,FALSE))</f>
        <v>0</v>
      </c>
      <c r="D55">
        <f>IF($Q55="","",VLOOKUP($Q55,'Adopted vs YTD acct'!$A$5:$M$500,5,FALSE))</f>
        <v>0</v>
      </c>
      <c r="E55">
        <f>IF($Q55="","",VLOOKUP($Q55,'Adopted vs YTD acct'!$A$5:$M$500,6,FALSE))</f>
        <v>0</v>
      </c>
      <c r="F55">
        <f>IF($Q55="","",VLOOKUP($Q55,'Adopted vs YTD acct'!$A$5:$M$500,7,FALSE))</f>
        <v>0</v>
      </c>
      <c r="G55" t="str">
        <f>IF($Q55="","",VLOOKUP($Q55,'Adopted vs YTD acct'!$A$5:$M$500,8,FALSE))</f>
        <v>3609</v>
      </c>
      <c r="H55" t="str">
        <f>IF($Q55="","",VLOOKUP($Q55,'Adopted vs YTD acct'!$A$5:$M$500,9,FALSE))</f>
        <v>FAMILY ASSISTANCE</v>
      </c>
      <c r="I55" s="10">
        <f>IF($Q55="","",VLOOKUP($Q55,'Adopted vs YTD acct'!$A$5:$M$500,10,FALSE))</f>
        <v>400</v>
      </c>
      <c r="J55" s="10">
        <f>IF($Q55="","",VLOOKUP($Q55,'Adopted vs YTD acct'!$A$5:$M$500,11,FALSE))</f>
        <v>26430</v>
      </c>
      <c r="K55" s="10">
        <f t="shared" si="0"/>
        <v>-26030</v>
      </c>
      <c r="L55" s="6">
        <f t="shared" si="1"/>
        <v>66.075000000000003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>
        <f>IF($Q56="","",VLOOKUP($Q56,'Adopted vs YTD acct'!$A$5:$M$500,3,FALSE))</f>
        <v>0</v>
      </c>
      <c r="C56">
        <f>IF($Q56="","",VLOOKUP($Q56,'Adopted vs YTD acct'!$A$5:$M$500,4,FALSE))</f>
        <v>0</v>
      </c>
      <c r="D56">
        <f>IF($Q56="","",VLOOKUP($Q56,'Adopted vs YTD acct'!$A$5:$M$500,5,FALSE))</f>
        <v>0</v>
      </c>
      <c r="E56">
        <f>IF($Q56="","",VLOOKUP($Q56,'Adopted vs YTD acct'!$A$5:$M$500,6,FALSE))</f>
        <v>0</v>
      </c>
      <c r="F56">
        <f>IF($Q56="","",VLOOKUP($Q56,'Adopted vs YTD acct'!$A$5:$M$500,7,FALSE))</f>
        <v>0</v>
      </c>
      <c r="G56" t="str">
        <f>IF($Q56="","",VLOOKUP($Q56,'Adopted vs YTD acct'!$A$5:$M$500,8,FALSE))</f>
        <v>4305</v>
      </c>
      <c r="H56" t="str">
        <f>IF($Q56="","",VLOOKUP($Q56,'Adopted vs YTD acct'!$A$5:$M$500,9,FALSE))</f>
        <v>EMERGENCY MANAGEMENT AID</v>
      </c>
      <c r="I56" s="10">
        <f>IF($Q56="","",VLOOKUP($Q56,'Adopted vs YTD acct'!$A$5:$M$500,10,FALSE))</f>
        <v>17322</v>
      </c>
      <c r="J56" s="10">
        <f>IF($Q56="","",VLOOKUP($Q56,'Adopted vs YTD acct'!$A$5:$M$500,11,FALSE))</f>
        <v>44015</v>
      </c>
      <c r="K56" s="10">
        <f t="shared" si="0"/>
        <v>-26693</v>
      </c>
      <c r="L56" s="6">
        <f t="shared" si="1"/>
        <v>2.5409999999999999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>
        <f>IF($Q57="","",VLOOKUP($Q57,'Adopted vs YTD acct'!$A$5:$M$500,3,FALSE))</f>
        <v>0</v>
      </c>
      <c r="C57">
        <f>IF($Q57="","",VLOOKUP($Q57,'Adopted vs YTD acct'!$A$5:$M$500,4,FALSE))</f>
        <v>0</v>
      </c>
      <c r="D57">
        <f>IF($Q57="","",VLOOKUP($Q57,'Adopted vs YTD acct'!$A$5:$M$500,5,FALSE))</f>
        <v>0</v>
      </c>
      <c r="E57">
        <f>IF($Q57="","",VLOOKUP($Q57,'Adopted vs YTD acct'!$A$5:$M$500,6,FALSE))</f>
        <v>0</v>
      </c>
      <c r="F57">
        <f>IF($Q57="","",VLOOKUP($Q57,'Adopted vs YTD acct'!$A$5:$M$500,7,FALSE))</f>
        <v>0</v>
      </c>
      <c r="G57" t="str">
        <f>IF($Q57="","",VLOOKUP($Q57,'Adopted vs YTD acct'!$A$5:$M$500,8,FALSE))</f>
        <v>1081</v>
      </c>
      <c r="H57" t="str">
        <f>IF($Q57="","",VLOOKUP($Q57,'Adopted vs YTD acct'!$A$5:$M$500,9,FALSE))</f>
        <v>PAYMENTS IN LIEU OF TAXES</v>
      </c>
      <c r="I57" s="10">
        <f>IF($Q57="","",VLOOKUP($Q57,'Adopted vs YTD acct'!$A$5:$M$500,10,FALSE))</f>
        <v>1379930</v>
      </c>
      <c r="J57" s="10">
        <f>IF($Q57="","",VLOOKUP($Q57,'Adopted vs YTD acct'!$A$5:$M$500,11,FALSE))</f>
        <v>1418377.08</v>
      </c>
      <c r="K57" s="10">
        <f t="shared" si="0"/>
        <v>-38447.080000000075</v>
      </c>
      <c r="L57" s="6">
        <f t="shared" si="1"/>
        <v>1.0279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>
        <f>IF($Q58="","",VLOOKUP($Q58,'Adopted vs YTD acct'!$A$5:$M$500,3,FALSE))</f>
        <v>0</v>
      </c>
      <c r="C58">
        <f>IF($Q58="","",VLOOKUP($Q58,'Adopted vs YTD acct'!$A$5:$M$500,4,FALSE))</f>
        <v>0</v>
      </c>
      <c r="D58">
        <f>IF($Q58="","",VLOOKUP($Q58,'Adopted vs YTD acct'!$A$5:$M$500,5,FALSE))</f>
        <v>0</v>
      </c>
      <c r="E58">
        <f>IF($Q58="","",VLOOKUP($Q58,'Adopted vs YTD acct'!$A$5:$M$500,6,FALSE))</f>
        <v>0</v>
      </c>
      <c r="F58">
        <f>IF($Q58="","",VLOOKUP($Q58,'Adopted vs YTD acct'!$A$5:$M$500,7,FALSE))</f>
        <v>0</v>
      </c>
      <c r="G58" t="str">
        <f>IF($Q58="","",VLOOKUP($Q58,'Adopted vs YTD acct'!$A$5:$M$500,8,FALSE))</f>
        <v>1801</v>
      </c>
      <c r="H58" t="str">
        <f>IF($Q58="","",VLOOKUP($Q58,'Adopted vs YTD acct'!$A$5:$M$500,9,FALSE))</f>
        <v>REPAYMENTS OF MED. ASSIST.</v>
      </c>
      <c r="I58" s="10">
        <f>IF($Q58="","",VLOOKUP($Q58,'Adopted vs YTD acct'!$A$5:$M$500,10,FALSE))</f>
        <v>0</v>
      </c>
      <c r="J58" s="10">
        <f>IF($Q58="","",VLOOKUP($Q58,'Adopted vs YTD acct'!$A$5:$M$500,11,FALSE))</f>
        <v>40547.86</v>
      </c>
      <c r="K58" s="10">
        <f t="shared" si="0"/>
        <v>-40547.86</v>
      </c>
      <c r="L58" s="6">
        <f t="shared" si="1"/>
        <v>0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>
        <f>IF($Q59="","",VLOOKUP($Q59,'Adopted vs YTD acct'!$A$5:$M$500,3,FALSE))</f>
        <v>0</v>
      </c>
      <c r="C59">
        <f>IF($Q59="","",VLOOKUP($Q59,'Adopted vs YTD acct'!$A$5:$M$500,4,FALSE))</f>
        <v>0</v>
      </c>
      <c r="D59">
        <f>IF($Q59="","",VLOOKUP($Q59,'Adopted vs YTD acct'!$A$5:$M$500,5,FALSE))</f>
        <v>0</v>
      </c>
      <c r="E59">
        <f>IF($Q59="","",VLOOKUP($Q59,'Adopted vs YTD acct'!$A$5:$M$500,6,FALSE))</f>
        <v>0</v>
      </c>
      <c r="F59">
        <f>IF($Q59="","",VLOOKUP($Q59,'Adopted vs YTD acct'!$A$5:$M$500,7,FALSE))</f>
        <v>0</v>
      </c>
      <c r="G59" t="str">
        <f>IF($Q59="","",VLOOKUP($Q59,'Adopted vs YTD acct'!$A$5:$M$500,8,FALSE))</f>
        <v>3983</v>
      </c>
      <c r="H59" t="str">
        <f>IF($Q59="","",VLOOKUP($Q59,'Adopted vs YTD acct'!$A$5:$M$500,9,FALSE))</f>
        <v>ECONOMIC DEV PLAN GRANT</v>
      </c>
      <c r="I59" s="10">
        <f>IF($Q59="","",VLOOKUP($Q59,'Adopted vs YTD acct'!$A$5:$M$500,10,FALSE))</f>
        <v>0</v>
      </c>
      <c r="J59" s="10">
        <f>IF($Q59="","",VLOOKUP($Q59,'Adopted vs YTD acct'!$A$5:$M$500,11,FALSE))</f>
        <v>48145</v>
      </c>
      <c r="K59" s="10">
        <f t="shared" si="0"/>
        <v>-48145</v>
      </c>
      <c r="L59" s="6">
        <f t="shared" si="1"/>
        <v>0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>
        <f>IF($Q60="","",VLOOKUP($Q60,'Adopted vs YTD acct'!$A$5:$M$500,3,FALSE))</f>
        <v>0</v>
      </c>
      <c r="C60">
        <f>IF($Q60="","",VLOOKUP($Q60,'Adopted vs YTD acct'!$A$5:$M$500,4,FALSE))</f>
        <v>0</v>
      </c>
      <c r="D60">
        <f>IF($Q60="","",VLOOKUP($Q60,'Adopted vs YTD acct'!$A$5:$M$500,5,FALSE))</f>
        <v>0</v>
      </c>
      <c r="E60">
        <f>IF($Q60="","",VLOOKUP($Q60,'Adopted vs YTD acct'!$A$5:$M$500,6,FALSE))</f>
        <v>0</v>
      </c>
      <c r="F60">
        <f>IF($Q60="","",VLOOKUP($Q60,'Adopted vs YTD acct'!$A$5:$M$500,7,FALSE))</f>
        <v>0</v>
      </c>
      <c r="G60" t="str">
        <f>IF($Q60="","",VLOOKUP($Q60,'Adopted vs YTD acct'!$A$5:$M$500,8,FALSE))</f>
        <v>4457</v>
      </c>
      <c r="H60" t="str">
        <f>IF($Q60="","",VLOOKUP($Q60,'Adopted vs YTD acct'!$A$5:$M$500,9,FALSE))</f>
        <v>BIOTERRISM</v>
      </c>
      <c r="I60" s="10">
        <f>IF($Q60="","",VLOOKUP($Q60,'Adopted vs YTD acct'!$A$5:$M$500,10,FALSE))</f>
        <v>112325</v>
      </c>
      <c r="J60" s="10">
        <f>IF($Q60="","",VLOOKUP($Q60,'Adopted vs YTD acct'!$A$5:$M$500,11,FALSE))</f>
        <v>161986.78</v>
      </c>
      <c r="K60" s="10">
        <f t="shared" si="0"/>
        <v>-49661.78</v>
      </c>
      <c r="L60" s="6">
        <f t="shared" si="1"/>
        <v>1.4420999999999999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>
        <f>IF($Q61="","",VLOOKUP($Q61,'Adopted vs YTD acct'!$A$5:$M$500,3,FALSE))</f>
        <v>0</v>
      </c>
      <c r="C61">
        <f>IF($Q61="","",VLOOKUP($Q61,'Adopted vs YTD acct'!$A$5:$M$500,4,FALSE))</f>
        <v>0</v>
      </c>
      <c r="D61">
        <f>IF($Q61="","",VLOOKUP($Q61,'Adopted vs YTD acct'!$A$5:$M$500,5,FALSE))</f>
        <v>0</v>
      </c>
      <c r="E61">
        <f>IF($Q61="","",VLOOKUP($Q61,'Adopted vs YTD acct'!$A$5:$M$500,6,FALSE))</f>
        <v>0</v>
      </c>
      <c r="F61">
        <f>IF($Q61="","",VLOOKUP($Q61,'Adopted vs YTD acct'!$A$5:$M$500,7,FALSE))</f>
        <v>0</v>
      </c>
      <c r="G61" t="str">
        <f>IF($Q61="","",VLOOKUP($Q61,'Adopted vs YTD acct'!$A$5:$M$500,8,FALSE))</f>
        <v>1640</v>
      </c>
      <c r="H61" t="str">
        <f>IF($Q61="","",VLOOKUP($Q61,'Adopted vs YTD acct'!$A$5:$M$500,9,FALSE))</f>
        <v>EMS FEES</v>
      </c>
      <c r="I61" s="10">
        <f>IF($Q61="","",VLOOKUP($Q61,'Adopted vs YTD acct'!$A$5:$M$500,10,FALSE))</f>
        <v>164000</v>
      </c>
      <c r="J61" s="10">
        <f>IF($Q61="","",VLOOKUP($Q61,'Adopted vs YTD acct'!$A$5:$M$500,11,FALSE))</f>
        <v>217210.25</v>
      </c>
      <c r="K61" s="10">
        <f t="shared" si="0"/>
        <v>-53210.25</v>
      </c>
      <c r="L61" s="6">
        <f t="shared" si="1"/>
        <v>1.3245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>
        <f>IF($Q62="","",VLOOKUP($Q62,'Adopted vs YTD acct'!$A$5:$M$500,3,FALSE))</f>
        <v>0</v>
      </c>
      <c r="C62">
        <f>IF($Q62="","",VLOOKUP($Q62,'Adopted vs YTD acct'!$A$5:$M$500,4,FALSE))</f>
        <v>0</v>
      </c>
      <c r="D62">
        <f>IF($Q62="","",VLOOKUP($Q62,'Adopted vs YTD acct'!$A$5:$M$500,5,FALSE))</f>
        <v>0</v>
      </c>
      <c r="E62">
        <f>IF($Q62="","",VLOOKUP($Q62,'Adopted vs YTD acct'!$A$5:$M$500,6,FALSE))</f>
        <v>0</v>
      </c>
      <c r="F62">
        <f>IF($Q62="","",VLOOKUP($Q62,'Adopted vs YTD acct'!$A$5:$M$500,7,FALSE))</f>
        <v>0</v>
      </c>
      <c r="G62" t="str">
        <f>IF($Q62="","",VLOOKUP($Q62,'Adopted vs YTD acct'!$A$5:$M$500,8,FALSE))</f>
        <v>3401</v>
      </c>
      <c r="H62" t="str">
        <f>IF($Q62="","",VLOOKUP($Q62,'Adopted vs YTD acct'!$A$5:$M$500,9,FALSE))</f>
        <v>PUBLIC HEALTH WORK</v>
      </c>
      <c r="I62" s="10">
        <f>IF($Q62="","",VLOOKUP($Q62,'Adopted vs YTD acct'!$A$5:$M$500,10,FALSE))</f>
        <v>593511</v>
      </c>
      <c r="J62" s="10">
        <f>IF($Q62="","",VLOOKUP($Q62,'Adopted vs YTD acct'!$A$5:$M$500,11,FALSE))</f>
        <v>646918.21</v>
      </c>
      <c r="K62" s="10">
        <f t="shared" si="0"/>
        <v>-53407.209999999963</v>
      </c>
      <c r="L62" s="6">
        <f t="shared" si="1"/>
        <v>1.0900000000000001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>
        <f>IF($Q63="","",VLOOKUP($Q63,'Adopted vs YTD acct'!$A$5:$M$500,3,FALSE))</f>
        <v>0</v>
      </c>
      <c r="C63">
        <f>IF($Q63="","",VLOOKUP($Q63,'Adopted vs YTD acct'!$A$5:$M$500,4,FALSE))</f>
        <v>0</v>
      </c>
      <c r="D63">
        <f>IF($Q63="","",VLOOKUP($Q63,'Adopted vs YTD acct'!$A$5:$M$500,5,FALSE))</f>
        <v>0</v>
      </c>
      <c r="E63">
        <f>IF($Q63="","",VLOOKUP($Q63,'Adopted vs YTD acct'!$A$5:$M$500,6,FALSE))</f>
        <v>0</v>
      </c>
      <c r="F63">
        <f>IF($Q63="","",VLOOKUP($Q63,'Adopted vs YTD acct'!$A$5:$M$500,7,FALSE))</f>
        <v>0</v>
      </c>
      <c r="G63" t="str">
        <f>IF($Q63="","",VLOOKUP($Q63,'Adopted vs YTD acct'!$A$5:$M$500,8,FALSE))</f>
        <v>2690</v>
      </c>
      <c r="H63" t="str">
        <f>IF($Q63="","",VLOOKUP($Q63,'Adopted vs YTD acct'!$A$5:$M$500,9,FALSE))</f>
        <v>TOBACCO SETTLEMENT</v>
      </c>
      <c r="I63" s="10">
        <f>IF($Q63="","",VLOOKUP($Q63,'Adopted vs YTD acct'!$A$5:$M$500,10,FALSE))</f>
        <v>390000</v>
      </c>
      <c r="J63" s="10">
        <f>IF($Q63="","",VLOOKUP($Q63,'Adopted vs YTD acct'!$A$5:$M$500,11,FALSE))</f>
        <v>445312.23</v>
      </c>
      <c r="K63" s="10">
        <f t="shared" si="0"/>
        <v>-55312.229999999981</v>
      </c>
      <c r="L63" s="6">
        <f t="shared" si="1"/>
        <v>1.1417999999999999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>
        <f>IF($Q64="","",VLOOKUP($Q64,'Adopted vs YTD acct'!$A$5:$M$500,3,FALSE))</f>
        <v>0</v>
      </c>
      <c r="C64">
        <f>IF($Q64="","",VLOOKUP($Q64,'Adopted vs YTD acct'!$A$5:$M$500,4,FALSE))</f>
        <v>0</v>
      </c>
      <c r="D64">
        <f>IF($Q64="","",VLOOKUP($Q64,'Adopted vs YTD acct'!$A$5:$M$500,5,FALSE))</f>
        <v>0</v>
      </c>
      <c r="E64">
        <f>IF($Q64="","",VLOOKUP($Q64,'Adopted vs YTD acct'!$A$5:$M$500,6,FALSE))</f>
        <v>0</v>
      </c>
      <c r="F64">
        <f>IF($Q64="","",VLOOKUP($Q64,'Adopted vs YTD acct'!$A$5:$M$500,7,FALSE))</f>
        <v>0</v>
      </c>
      <c r="G64" t="str">
        <f>IF($Q64="","",VLOOKUP($Q64,'Adopted vs YTD acct'!$A$5:$M$500,8,FALSE))</f>
        <v>3005</v>
      </c>
      <c r="H64" t="str">
        <f>IF($Q64="","",VLOOKUP($Q64,'Adopted vs YTD acct'!$A$5:$M$500,9,FALSE))</f>
        <v>MORTGAGE TAX</v>
      </c>
      <c r="I64" s="10">
        <f>IF($Q64="","",VLOOKUP($Q64,'Adopted vs YTD acct'!$A$5:$M$500,10,FALSE))</f>
        <v>180000</v>
      </c>
      <c r="J64" s="10">
        <f>IF($Q64="","",VLOOKUP($Q64,'Adopted vs YTD acct'!$A$5:$M$500,11,FALSE))</f>
        <v>236829.29</v>
      </c>
      <c r="K64" s="10">
        <f t="shared" si="0"/>
        <v>-56829.290000000008</v>
      </c>
      <c r="L64" s="6">
        <f t="shared" si="1"/>
        <v>1.3157000000000001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>
        <f>IF($Q65="","",VLOOKUP($Q65,'Adopted vs YTD acct'!$A$5:$M$500,3,FALSE))</f>
        <v>0</v>
      </c>
      <c r="C65">
        <f>IF($Q65="","",VLOOKUP($Q65,'Adopted vs YTD acct'!$A$5:$M$500,4,FALSE))</f>
        <v>0</v>
      </c>
      <c r="D65">
        <f>IF($Q65="","",VLOOKUP($Q65,'Adopted vs YTD acct'!$A$5:$M$500,5,FALSE))</f>
        <v>0</v>
      </c>
      <c r="E65">
        <f>IF($Q65="","",VLOOKUP($Q65,'Adopted vs YTD acct'!$A$5:$M$500,6,FALSE))</f>
        <v>0</v>
      </c>
      <c r="F65">
        <f>IF($Q65="","",VLOOKUP($Q65,'Adopted vs YTD acct'!$A$5:$M$500,7,FALSE))</f>
        <v>0</v>
      </c>
      <c r="G65" t="str">
        <f>IF($Q65="","",VLOOKUP($Q65,'Adopted vs YTD acct'!$A$5:$M$500,8,FALSE))</f>
        <v>2680</v>
      </c>
      <c r="H65" t="str">
        <f>IF($Q65="","",VLOOKUP($Q65,'Adopted vs YTD acct'!$A$5:$M$500,9,FALSE))</f>
        <v>INSURANCE RECOVERIES</v>
      </c>
      <c r="I65" s="10">
        <f>IF($Q65="","",VLOOKUP($Q65,'Adopted vs YTD acct'!$A$5:$M$500,10,FALSE))</f>
        <v>0</v>
      </c>
      <c r="J65" s="10">
        <f>IF($Q65="","",VLOOKUP($Q65,'Adopted vs YTD acct'!$A$5:$M$500,11,FALSE))</f>
        <v>58103.32</v>
      </c>
      <c r="K65" s="10">
        <f t="shared" si="0"/>
        <v>-58103.32</v>
      </c>
      <c r="L65" s="6">
        <f t="shared" si="1"/>
        <v>0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>
        <f>IF($Q66="","",VLOOKUP($Q66,'Adopted vs YTD acct'!$A$5:$M$500,3,FALSE))</f>
        <v>0</v>
      </c>
      <c r="C66">
        <f>IF($Q66="","",VLOOKUP($Q66,'Adopted vs YTD acct'!$A$5:$M$500,4,FALSE))</f>
        <v>0</v>
      </c>
      <c r="D66">
        <f>IF($Q66="","",VLOOKUP($Q66,'Adopted vs YTD acct'!$A$5:$M$500,5,FALSE))</f>
        <v>0</v>
      </c>
      <c r="E66">
        <f>IF($Q66="","",VLOOKUP($Q66,'Adopted vs YTD acct'!$A$5:$M$500,6,FALSE))</f>
        <v>0</v>
      </c>
      <c r="F66">
        <f>IF($Q66="","",VLOOKUP($Q66,'Adopted vs YTD acct'!$A$5:$M$500,7,FALSE))</f>
        <v>0</v>
      </c>
      <c r="G66" t="str">
        <f>IF($Q66="","",VLOOKUP($Q66,'Adopted vs YTD acct'!$A$5:$M$500,8,FALSE))</f>
        <v>4789</v>
      </c>
      <c r="H66" t="str">
        <f>IF($Q66="","",VLOOKUP($Q66,'Adopted vs YTD acct'!$A$5:$M$500,9,FALSE))</f>
        <v>CDBG-DR (OES)</v>
      </c>
      <c r="I66" s="10">
        <f>IF($Q66="","",VLOOKUP($Q66,'Adopted vs YTD acct'!$A$5:$M$500,10,FALSE))</f>
        <v>0</v>
      </c>
      <c r="J66" s="10">
        <f>IF($Q66="","",VLOOKUP($Q66,'Adopted vs YTD acct'!$A$5:$M$500,11,FALSE))</f>
        <v>67563.990000000005</v>
      </c>
      <c r="K66" s="10">
        <f t="shared" si="0"/>
        <v>-67563.990000000005</v>
      </c>
      <c r="L66" s="6">
        <f t="shared" si="1"/>
        <v>0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>
        <f>IF($Q67="","",VLOOKUP($Q67,'Adopted vs YTD acct'!$A$5:$M$500,3,FALSE))</f>
        <v>0</v>
      </c>
      <c r="C67">
        <f>IF($Q67="","",VLOOKUP($Q67,'Adopted vs YTD acct'!$A$5:$M$500,4,FALSE))</f>
        <v>0</v>
      </c>
      <c r="D67">
        <f>IF($Q67="","",VLOOKUP($Q67,'Adopted vs YTD acct'!$A$5:$M$500,5,FALSE))</f>
        <v>0</v>
      </c>
      <c r="E67">
        <f>IF($Q67="","",VLOOKUP($Q67,'Adopted vs YTD acct'!$A$5:$M$500,6,FALSE))</f>
        <v>0</v>
      </c>
      <c r="F67">
        <f>IF($Q67="","",VLOOKUP($Q67,'Adopted vs YTD acct'!$A$5:$M$500,7,FALSE))</f>
        <v>0</v>
      </c>
      <c r="G67" t="str">
        <f>IF($Q67="","",VLOOKUP($Q67,'Adopted vs YTD acct'!$A$5:$M$500,8,FALSE))</f>
        <v>1621</v>
      </c>
      <c r="H67" t="str">
        <f>IF($Q67="","",VLOOKUP($Q67,'Adopted vs YTD acct'!$A$5:$M$500,9,FALSE))</f>
        <v>EARLY INTERVENTION FEES</v>
      </c>
      <c r="I67" s="10">
        <f>IF($Q67="","",VLOOKUP($Q67,'Adopted vs YTD acct'!$A$5:$M$500,10,FALSE))</f>
        <v>30000</v>
      </c>
      <c r="J67" s="10">
        <f>IF($Q67="","",VLOOKUP($Q67,'Adopted vs YTD acct'!$A$5:$M$500,11,FALSE))</f>
        <v>100106.5</v>
      </c>
      <c r="K67" s="10">
        <f t="shared" si="0"/>
        <v>-70106.5</v>
      </c>
      <c r="L67" s="6">
        <f t="shared" si="1"/>
        <v>3.3369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>
        <f>IF($Q68="","",VLOOKUP($Q68,'Adopted vs YTD acct'!$A$5:$M$500,3,FALSE))</f>
        <v>0</v>
      </c>
      <c r="C68">
        <f>IF($Q68="","",VLOOKUP($Q68,'Adopted vs YTD acct'!$A$5:$M$500,4,FALSE))</f>
        <v>0</v>
      </c>
      <c r="D68">
        <f>IF($Q68="","",VLOOKUP($Q68,'Adopted vs YTD acct'!$A$5:$M$500,5,FALSE))</f>
        <v>0</v>
      </c>
      <c r="E68">
        <f>IF($Q68="","",VLOOKUP($Q68,'Adopted vs YTD acct'!$A$5:$M$500,6,FALSE))</f>
        <v>0</v>
      </c>
      <c r="F68">
        <f>IF($Q68="","",VLOOKUP($Q68,'Adopted vs YTD acct'!$A$5:$M$500,7,FALSE))</f>
        <v>0</v>
      </c>
      <c r="G68" t="str">
        <f>IF($Q68="","",VLOOKUP($Q68,'Adopted vs YTD acct'!$A$5:$M$500,8,FALSE))</f>
        <v>4491</v>
      </c>
      <c r="H68" t="str">
        <f>IF($Q68="","",VLOOKUP($Q68,'Adopted vs YTD acct'!$A$5:$M$500,9,FALSE))</f>
        <v>S.O.R. FUNDING</v>
      </c>
      <c r="I68" s="10">
        <f>IF($Q68="","",VLOOKUP($Q68,'Adopted vs YTD acct'!$A$5:$M$500,10,FALSE))</f>
        <v>0</v>
      </c>
      <c r="J68" s="10">
        <f>IF($Q68="","",VLOOKUP($Q68,'Adopted vs YTD acct'!$A$5:$M$500,11,FALSE))</f>
        <v>72958.05</v>
      </c>
      <c r="K68" s="10">
        <f t="shared" si="0"/>
        <v>-72958.05</v>
      </c>
      <c r="L68" s="6">
        <f t="shared" si="1"/>
        <v>0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>
        <f>IF($Q69="","",VLOOKUP($Q69,'Adopted vs YTD acct'!$A$5:$M$500,3,FALSE))</f>
        <v>0</v>
      </c>
      <c r="C69">
        <f>IF($Q69="","",VLOOKUP($Q69,'Adopted vs YTD acct'!$A$5:$M$500,4,FALSE))</f>
        <v>0</v>
      </c>
      <c r="D69">
        <f>IF($Q69="","",VLOOKUP($Q69,'Adopted vs YTD acct'!$A$5:$M$500,5,FALSE))</f>
        <v>0</v>
      </c>
      <c r="E69">
        <f>IF($Q69="","",VLOOKUP($Q69,'Adopted vs YTD acct'!$A$5:$M$500,6,FALSE))</f>
        <v>0</v>
      </c>
      <c r="F69">
        <f>IF($Q69="","",VLOOKUP($Q69,'Adopted vs YTD acct'!$A$5:$M$500,7,FALSE))</f>
        <v>0</v>
      </c>
      <c r="G69" t="str">
        <f>IF($Q69="","",VLOOKUP($Q69,'Adopted vs YTD acct'!$A$5:$M$500,8,FALSE))</f>
        <v>4989</v>
      </c>
      <c r="H69" t="str">
        <f>IF($Q69="","",VLOOKUP($Q69,'Adopted vs YTD acct'!$A$5:$M$500,9,FALSE))</f>
        <v>MICRO-ENTERPRISE PROGRAM</v>
      </c>
      <c r="I69" s="10">
        <f>IF($Q69="","",VLOOKUP($Q69,'Adopted vs YTD acct'!$A$5:$M$500,10,FALSE))</f>
        <v>0</v>
      </c>
      <c r="J69" s="10">
        <f>IF($Q69="","",VLOOKUP($Q69,'Adopted vs YTD acct'!$A$5:$M$500,11,FALSE))</f>
        <v>73300.37</v>
      </c>
      <c r="K69" s="10">
        <f t="shared" si="0"/>
        <v>-73300.37</v>
      </c>
      <c r="L69" s="6">
        <f t="shared" si="1"/>
        <v>0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>
        <f>IF($Q70="","",VLOOKUP($Q70,'Adopted vs YTD acct'!$A$5:$M$500,3,FALSE))</f>
        <v>0</v>
      </c>
      <c r="C70">
        <f>IF($Q70="","",VLOOKUP($Q70,'Adopted vs YTD acct'!$A$5:$M$500,4,FALSE))</f>
        <v>0</v>
      </c>
      <c r="D70">
        <f>IF($Q70="","",VLOOKUP($Q70,'Adopted vs YTD acct'!$A$5:$M$500,5,FALSE))</f>
        <v>0</v>
      </c>
      <c r="E70">
        <f>IF($Q70="","",VLOOKUP($Q70,'Adopted vs YTD acct'!$A$5:$M$500,6,FALSE))</f>
        <v>0</v>
      </c>
      <c r="F70">
        <f>IF($Q70="","",VLOOKUP($Q70,'Adopted vs YTD acct'!$A$5:$M$500,7,FALSE))</f>
        <v>0</v>
      </c>
      <c r="G70" t="str">
        <f>IF($Q70="","",VLOOKUP($Q70,'Adopted vs YTD acct'!$A$5:$M$500,8,FALSE))</f>
        <v>4784</v>
      </c>
      <c r="H70" t="str">
        <f>IF($Q70="","",VLOOKUP($Q70,'Adopted vs YTD acct'!$A$5:$M$500,9,FALSE))</f>
        <v>FEMA/JAIL ASSISTANCE</v>
      </c>
      <c r="I70" s="10">
        <f>IF($Q70="","",VLOOKUP($Q70,'Adopted vs YTD acct'!$A$5:$M$500,10,FALSE))</f>
        <v>66150</v>
      </c>
      <c r="J70" s="10">
        <f>IF($Q70="","",VLOOKUP($Q70,'Adopted vs YTD acct'!$A$5:$M$500,11,FALSE))</f>
        <v>141498</v>
      </c>
      <c r="K70" s="10">
        <f t="shared" ref="K70:K133" si="2">IF(Q70="","",I70-J70)</f>
        <v>-75348</v>
      </c>
      <c r="L70" s="6">
        <f t="shared" ref="L70:L133" si="3">IF(Q70="","",IF(I70=0,0,ROUND((J70)/I70,4)))</f>
        <v>2.1389999999999998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>
        <f>IF($Q71="","",VLOOKUP($Q71,'Adopted vs YTD acct'!$A$5:$M$500,3,FALSE))</f>
        <v>0</v>
      </c>
      <c r="C71">
        <f>IF($Q71="","",VLOOKUP($Q71,'Adopted vs YTD acct'!$A$5:$M$500,4,FALSE))</f>
        <v>0</v>
      </c>
      <c r="D71">
        <f>IF($Q71="","",VLOOKUP($Q71,'Adopted vs YTD acct'!$A$5:$M$500,5,FALSE))</f>
        <v>0</v>
      </c>
      <c r="E71">
        <f>IF($Q71="","",VLOOKUP($Q71,'Adopted vs YTD acct'!$A$5:$M$500,6,FALSE))</f>
        <v>0</v>
      </c>
      <c r="F71">
        <f>IF($Q71="","",VLOOKUP($Q71,'Adopted vs YTD acct'!$A$5:$M$500,7,FALSE))</f>
        <v>0</v>
      </c>
      <c r="G71" t="str">
        <f>IF($Q71="","",VLOOKUP($Q71,'Adopted vs YTD acct'!$A$5:$M$500,8,FALSE))</f>
        <v>4671</v>
      </c>
      <c r="H71" t="str">
        <f>IF($Q71="","",VLOOKUP($Q71,'Adopted vs YTD acct'!$A$5:$M$500,9,FALSE))</f>
        <v>ECAP-HEAP</v>
      </c>
      <c r="I71" s="10">
        <f>IF($Q71="","",VLOOKUP($Q71,'Adopted vs YTD acct'!$A$5:$M$500,10,FALSE))</f>
        <v>134000</v>
      </c>
      <c r="J71" s="10">
        <f>IF($Q71="","",VLOOKUP($Q71,'Adopted vs YTD acct'!$A$5:$M$500,11,FALSE))</f>
        <v>213338</v>
      </c>
      <c r="K71" s="10">
        <f t="shared" si="2"/>
        <v>-79338</v>
      </c>
      <c r="L71" s="6">
        <f t="shared" si="3"/>
        <v>1.5921000000000001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>
        <f>IF($Q72="","",VLOOKUP($Q72,'Adopted vs YTD acct'!$A$5:$M$500,3,FALSE))</f>
        <v>0</v>
      </c>
      <c r="C72">
        <f>IF($Q72="","",VLOOKUP($Q72,'Adopted vs YTD acct'!$A$5:$M$500,4,FALSE))</f>
        <v>0</v>
      </c>
      <c r="D72">
        <f>IF($Q72="","",VLOOKUP($Q72,'Adopted vs YTD acct'!$A$5:$M$500,5,FALSE))</f>
        <v>0</v>
      </c>
      <c r="E72">
        <f>IF($Q72="","",VLOOKUP($Q72,'Adopted vs YTD acct'!$A$5:$M$500,6,FALSE))</f>
        <v>0</v>
      </c>
      <c r="F72">
        <f>IF($Q72="","",VLOOKUP($Q72,'Adopted vs YTD acct'!$A$5:$M$500,7,FALSE))</f>
        <v>0</v>
      </c>
      <c r="G72" t="str">
        <f>IF($Q72="","",VLOOKUP($Q72,'Adopted vs YTD acct'!$A$5:$M$500,8,FALSE))</f>
        <v>1809</v>
      </c>
      <c r="H72" t="str">
        <f>IF($Q72="","",VLOOKUP($Q72,'Adopted vs YTD acct'!$A$5:$M$500,9,FALSE))</f>
        <v>REPAYMENTS/AID TO DEP. CHILD</v>
      </c>
      <c r="I72" s="10">
        <f>IF($Q72="","",VLOOKUP($Q72,'Adopted vs YTD acct'!$A$5:$M$500,10,FALSE))</f>
        <v>138000</v>
      </c>
      <c r="J72" s="10">
        <f>IF($Q72="","",VLOOKUP($Q72,'Adopted vs YTD acct'!$A$5:$M$500,11,FALSE))</f>
        <v>220313.05</v>
      </c>
      <c r="K72" s="10">
        <f t="shared" si="2"/>
        <v>-82313.049999999988</v>
      </c>
      <c r="L72" s="6">
        <f t="shared" si="3"/>
        <v>1.5965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>
        <f>IF($Q73="","",VLOOKUP($Q73,'Adopted vs YTD acct'!$A$5:$M$500,3,FALSE))</f>
        <v>0</v>
      </c>
      <c r="C73">
        <f>IF($Q73="","",VLOOKUP($Q73,'Adopted vs YTD acct'!$A$5:$M$500,4,FALSE))</f>
        <v>0</v>
      </c>
      <c r="D73">
        <f>IF($Q73="","",VLOOKUP($Q73,'Adopted vs YTD acct'!$A$5:$M$500,5,FALSE))</f>
        <v>0</v>
      </c>
      <c r="E73">
        <f>IF($Q73="","",VLOOKUP($Q73,'Adopted vs YTD acct'!$A$5:$M$500,6,FALSE))</f>
        <v>0</v>
      </c>
      <c r="F73">
        <f>IF($Q73="","",VLOOKUP($Q73,'Adopted vs YTD acct'!$A$5:$M$500,7,FALSE))</f>
        <v>0</v>
      </c>
      <c r="G73" t="str">
        <f>IF($Q73="","",VLOOKUP($Q73,'Adopted vs YTD acct'!$A$5:$M$500,8,FALSE))</f>
        <v>4493</v>
      </c>
      <c r="H73" t="str">
        <f>IF($Q73="","",VLOOKUP($Q73,'Adopted vs YTD acct'!$A$5:$M$500,9,FALSE))</f>
        <v>MH CLINIC UPL</v>
      </c>
      <c r="I73" s="10">
        <f>IF($Q73="","",VLOOKUP($Q73,'Adopted vs YTD acct'!$A$5:$M$500,10,FALSE))</f>
        <v>0</v>
      </c>
      <c r="J73" s="10">
        <f>IF($Q73="","",VLOOKUP($Q73,'Adopted vs YTD acct'!$A$5:$M$500,11,FALSE))</f>
        <v>86558.65</v>
      </c>
      <c r="K73" s="10">
        <f t="shared" si="2"/>
        <v>-86558.65</v>
      </c>
      <c r="L73" s="6">
        <f t="shared" si="3"/>
        <v>0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>
        <f>IF($Q74="","",VLOOKUP($Q74,'Adopted vs YTD acct'!$A$5:$M$500,3,FALSE))</f>
        <v>0</v>
      </c>
      <c r="C74">
        <f>IF($Q74="","",VLOOKUP($Q74,'Adopted vs YTD acct'!$A$5:$M$500,4,FALSE))</f>
        <v>0</v>
      </c>
      <c r="D74">
        <f>IF($Q74="","",VLOOKUP($Q74,'Adopted vs YTD acct'!$A$5:$M$500,5,FALSE))</f>
        <v>0</v>
      </c>
      <c r="E74">
        <f>IF($Q74="","",VLOOKUP($Q74,'Adopted vs YTD acct'!$A$5:$M$500,6,FALSE))</f>
        <v>0</v>
      </c>
      <c r="F74">
        <f>IF($Q74="","",VLOOKUP($Q74,'Adopted vs YTD acct'!$A$5:$M$500,7,FALSE))</f>
        <v>0</v>
      </c>
      <c r="G74" t="str">
        <f>IF($Q74="","",VLOOKUP($Q74,'Adopted vs YTD acct'!$A$5:$M$500,8,FALSE))</f>
        <v>1090</v>
      </c>
      <c r="H74" t="str">
        <f>IF($Q74="","",VLOOKUP($Q74,'Adopted vs YTD acct'!$A$5:$M$500,9,FALSE))</f>
        <v>INTEREST &amp; PENALTIES ON TAX</v>
      </c>
      <c r="I74" s="10">
        <f>IF($Q74="","",VLOOKUP($Q74,'Adopted vs YTD acct'!$A$5:$M$500,10,FALSE))</f>
        <v>1850000</v>
      </c>
      <c r="J74" s="10">
        <f>IF($Q74="","",VLOOKUP($Q74,'Adopted vs YTD acct'!$A$5:$M$500,11,FALSE))</f>
        <v>1947690.96</v>
      </c>
      <c r="K74" s="10">
        <f t="shared" si="2"/>
        <v>-97690.959999999963</v>
      </c>
      <c r="L74" s="6">
        <f t="shared" si="3"/>
        <v>1.0528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>
        <f>IF($Q75="","",VLOOKUP($Q75,'Adopted vs YTD acct'!$A$5:$M$500,3,FALSE))</f>
        <v>0</v>
      </c>
      <c r="C75">
        <f>IF($Q75="","",VLOOKUP($Q75,'Adopted vs YTD acct'!$A$5:$M$500,4,FALSE))</f>
        <v>0</v>
      </c>
      <c r="D75">
        <f>IF($Q75="","",VLOOKUP($Q75,'Adopted vs YTD acct'!$A$5:$M$500,5,FALSE))</f>
        <v>0</v>
      </c>
      <c r="E75">
        <f>IF($Q75="","",VLOOKUP($Q75,'Adopted vs YTD acct'!$A$5:$M$500,6,FALSE))</f>
        <v>0</v>
      </c>
      <c r="F75">
        <f>IF($Q75="","",VLOOKUP($Q75,'Adopted vs YTD acct'!$A$5:$M$500,7,FALSE))</f>
        <v>0</v>
      </c>
      <c r="G75" t="str">
        <f>IF($Q75="","",VLOOKUP($Q75,'Adopted vs YTD acct'!$A$5:$M$500,8,FALSE))</f>
        <v>3785</v>
      </c>
      <c r="H75" t="str">
        <f>IF($Q75="","",VLOOKUP($Q75,'Adopted vs YTD acct'!$A$5:$M$500,9,FALSE))</f>
        <v>DIASTER ASST STATE AID</v>
      </c>
      <c r="I75" s="10">
        <f>IF($Q75="","",VLOOKUP($Q75,'Adopted vs YTD acct'!$A$5:$M$500,10,FALSE))</f>
        <v>0</v>
      </c>
      <c r="J75" s="10">
        <f>IF($Q75="","",VLOOKUP($Q75,'Adopted vs YTD acct'!$A$5:$M$500,11,FALSE))</f>
        <v>135051.76999999999</v>
      </c>
      <c r="K75" s="10">
        <f t="shared" si="2"/>
        <v>-135051.76999999999</v>
      </c>
      <c r="L75" s="6">
        <f t="shared" si="3"/>
        <v>0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>
        <f>IF($Q76="","",VLOOKUP($Q76,'Adopted vs YTD acct'!$A$5:$M$500,3,FALSE))</f>
        <v>0</v>
      </c>
      <c r="C76">
        <f>IF($Q76="","",VLOOKUP($Q76,'Adopted vs YTD acct'!$A$5:$M$500,4,FALSE))</f>
        <v>0</v>
      </c>
      <c r="D76">
        <f>IF($Q76="","",VLOOKUP($Q76,'Adopted vs YTD acct'!$A$5:$M$500,5,FALSE))</f>
        <v>0</v>
      </c>
      <c r="E76">
        <f>IF($Q76="","",VLOOKUP($Q76,'Adopted vs YTD acct'!$A$5:$M$500,6,FALSE))</f>
        <v>0</v>
      </c>
      <c r="F76">
        <f>IF($Q76="","",VLOOKUP($Q76,'Adopted vs YTD acct'!$A$5:$M$500,7,FALSE))</f>
        <v>0</v>
      </c>
      <c r="G76" t="str">
        <f>IF($Q76="","",VLOOKUP($Q76,'Adopted vs YTD acct'!$A$5:$M$500,8,FALSE))</f>
        <v>1001</v>
      </c>
      <c r="H76" t="str">
        <f>IF($Q76="","",VLOOKUP($Q76,'Adopted vs YTD acct'!$A$5:$M$500,9,FALSE))</f>
        <v>REAL PROPERTY TAXES</v>
      </c>
      <c r="I76" s="10">
        <f>IF($Q76="","",VLOOKUP($Q76,'Adopted vs YTD acct'!$A$5:$M$500,10,FALSE))</f>
        <v>22606005</v>
      </c>
      <c r="J76" s="10">
        <f>IF($Q76="","",VLOOKUP($Q76,'Adopted vs YTD acct'!$A$5:$M$500,11,FALSE))</f>
        <v>22755332.260000002</v>
      </c>
      <c r="K76" s="10">
        <f t="shared" si="2"/>
        <v>-149327.26000000164</v>
      </c>
      <c r="L76" s="6">
        <f t="shared" si="3"/>
        <v>1.0065999999999999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>
        <f>IF($Q77="","",VLOOKUP($Q77,'Adopted vs YTD acct'!$A$5:$M$500,3,FALSE))</f>
        <v>0</v>
      </c>
      <c r="C77">
        <f>IF($Q77="","",VLOOKUP($Q77,'Adopted vs YTD acct'!$A$5:$M$500,4,FALSE))</f>
        <v>0</v>
      </c>
      <c r="D77">
        <f>IF($Q77="","",VLOOKUP($Q77,'Adopted vs YTD acct'!$A$5:$M$500,5,FALSE))</f>
        <v>0</v>
      </c>
      <c r="E77">
        <f>IF($Q77="","",VLOOKUP($Q77,'Adopted vs YTD acct'!$A$5:$M$500,6,FALSE))</f>
        <v>0</v>
      </c>
      <c r="F77">
        <f>IF($Q77="","",VLOOKUP($Q77,'Adopted vs YTD acct'!$A$5:$M$500,7,FALSE))</f>
        <v>0</v>
      </c>
      <c r="G77" t="str">
        <f>IF($Q77="","",VLOOKUP($Q77,'Adopted vs YTD acct'!$A$5:$M$500,8,FALSE))</f>
        <v>4490</v>
      </c>
      <c r="H77" t="str">
        <f>IF($Q77="","",VLOOKUP($Q77,'Adopted vs YTD acct'!$A$5:$M$500,9,FALSE))</f>
        <v>M.H. FEDERAL SALARY SHARING</v>
      </c>
      <c r="I77" s="10">
        <f>IF($Q77="","",VLOOKUP($Q77,'Adopted vs YTD acct'!$A$5:$M$500,10,FALSE))</f>
        <v>235000</v>
      </c>
      <c r="J77" s="10">
        <f>IF($Q77="","",VLOOKUP($Q77,'Adopted vs YTD acct'!$A$5:$M$500,11,FALSE))</f>
        <v>394122</v>
      </c>
      <c r="K77" s="10">
        <f t="shared" si="2"/>
        <v>-159122</v>
      </c>
      <c r="L77" s="6">
        <f t="shared" si="3"/>
        <v>1.6771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>
        <f>IF($Q78="","",VLOOKUP($Q78,'Adopted vs YTD acct'!$A$5:$M$500,3,FALSE))</f>
        <v>0</v>
      </c>
      <c r="C78">
        <f>IF($Q78="","",VLOOKUP($Q78,'Adopted vs YTD acct'!$A$5:$M$500,4,FALSE))</f>
        <v>0</v>
      </c>
      <c r="D78">
        <f>IF($Q78="","",VLOOKUP($Q78,'Adopted vs YTD acct'!$A$5:$M$500,5,FALSE))</f>
        <v>0</v>
      </c>
      <c r="E78">
        <f>IF($Q78="","",VLOOKUP($Q78,'Adopted vs YTD acct'!$A$5:$M$500,6,FALSE))</f>
        <v>0</v>
      </c>
      <c r="F78">
        <f>IF($Q78="","",VLOOKUP($Q78,'Adopted vs YTD acct'!$A$5:$M$500,7,FALSE))</f>
        <v>0</v>
      </c>
      <c r="G78" t="str">
        <f>IF($Q78="","",VLOOKUP($Q78,'Adopted vs YTD acct'!$A$5:$M$500,8,FALSE))</f>
        <v>3772</v>
      </c>
      <c r="H78" t="str">
        <f>IF($Q78="","",VLOOKUP($Q78,'Adopted vs YTD acct'!$A$5:$M$500,9,FALSE))</f>
        <v>PROGRAMS FOR THE AGING</v>
      </c>
      <c r="I78" s="10">
        <f>IF($Q78="","",VLOOKUP($Q78,'Adopted vs YTD acct'!$A$5:$M$500,10,FALSE))</f>
        <v>872760</v>
      </c>
      <c r="J78" s="10">
        <f>IF($Q78="","",VLOOKUP($Q78,'Adopted vs YTD acct'!$A$5:$M$500,11,FALSE))</f>
        <v>1177183.6599999999</v>
      </c>
      <c r="K78" s="10">
        <f t="shared" si="2"/>
        <v>-304423.65999999992</v>
      </c>
      <c r="L78" s="6">
        <f t="shared" si="3"/>
        <v>1.3488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>
        <f>IF($Q79="","",VLOOKUP($Q79,'Adopted vs YTD acct'!$A$5:$M$500,3,FALSE))</f>
        <v>0</v>
      </c>
      <c r="C79">
        <f>IF($Q79="","",VLOOKUP($Q79,'Adopted vs YTD acct'!$A$5:$M$500,4,FALSE))</f>
        <v>0</v>
      </c>
      <c r="D79">
        <f>IF($Q79="","",VLOOKUP($Q79,'Adopted vs YTD acct'!$A$5:$M$500,5,FALSE))</f>
        <v>0</v>
      </c>
      <c r="E79">
        <f>IF($Q79="","",VLOOKUP($Q79,'Adopted vs YTD acct'!$A$5:$M$500,6,FALSE))</f>
        <v>0</v>
      </c>
      <c r="F79">
        <f>IF($Q79="","",VLOOKUP($Q79,'Adopted vs YTD acct'!$A$5:$M$500,7,FALSE))</f>
        <v>0</v>
      </c>
      <c r="G79" t="str">
        <f>IF($Q79="","",VLOOKUP($Q79,'Adopted vs YTD acct'!$A$5:$M$500,8,FALSE))</f>
        <v>4788</v>
      </c>
      <c r="H79" t="str">
        <f>IF($Q79="","",VLOOKUP($Q79,'Adopted vs YTD acct'!$A$5:$M$500,9,FALSE))</f>
        <v>CDBG-DISASTER RECOVERY</v>
      </c>
      <c r="I79" s="10">
        <f>IF($Q79="","",VLOOKUP($Q79,'Adopted vs YTD acct'!$A$5:$M$500,10,FALSE))</f>
        <v>3500000</v>
      </c>
      <c r="J79" s="10">
        <f>IF($Q79="","",VLOOKUP($Q79,'Adopted vs YTD acct'!$A$5:$M$500,11,FALSE))</f>
        <v>3895284.56</v>
      </c>
      <c r="K79" s="10">
        <f t="shared" si="2"/>
        <v>-395284.56000000006</v>
      </c>
      <c r="L79" s="6">
        <f t="shared" si="3"/>
        <v>1.1129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>
        <f>IF($Q80="","",VLOOKUP($Q80,'Adopted vs YTD acct'!$A$5:$M$500,3,FALSE))</f>
        <v>0</v>
      </c>
      <c r="C80">
        <f>IF($Q80="","",VLOOKUP($Q80,'Adopted vs YTD acct'!$A$5:$M$500,4,FALSE))</f>
        <v>0</v>
      </c>
      <c r="D80">
        <f>IF($Q80="","",VLOOKUP($Q80,'Adopted vs YTD acct'!$A$5:$M$500,5,FALSE))</f>
        <v>0</v>
      </c>
      <c r="E80">
        <f>IF($Q80="","",VLOOKUP($Q80,'Adopted vs YTD acct'!$A$5:$M$500,6,FALSE))</f>
        <v>0</v>
      </c>
      <c r="F80">
        <f>IF($Q80="","",VLOOKUP($Q80,'Adopted vs YTD acct'!$A$5:$M$500,7,FALSE))</f>
        <v>0</v>
      </c>
      <c r="G80" t="str">
        <f>IF($Q80="","",VLOOKUP($Q80,'Adopted vs YTD acct'!$A$5:$M$500,8,FALSE))</f>
        <v>4785</v>
      </c>
      <c r="H80" t="str">
        <f>IF($Q80="","",VLOOKUP($Q80,'Adopted vs YTD acct'!$A$5:$M$500,9,FALSE))</f>
        <v>DISASTER ASSISTANCE</v>
      </c>
      <c r="I80" s="10">
        <f>IF($Q80="","",VLOOKUP($Q80,'Adopted vs YTD acct'!$A$5:$M$500,10,FALSE))</f>
        <v>0</v>
      </c>
      <c r="J80" s="10">
        <f>IF($Q80="","",VLOOKUP($Q80,'Adopted vs YTD acct'!$A$5:$M$500,11,FALSE))</f>
        <v>405155.23</v>
      </c>
      <c r="K80" s="10">
        <f t="shared" si="2"/>
        <v>-405155.23</v>
      </c>
      <c r="L80" s="6">
        <f t="shared" si="3"/>
        <v>0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>
        <f>IF($Q81="","",VLOOKUP($Q81,'Adopted vs YTD acct'!$A$5:$M$500,3,FALSE))</f>
        <v>0</v>
      </c>
      <c r="C81">
        <f>IF($Q81="","",VLOOKUP($Q81,'Adopted vs YTD acct'!$A$5:$M$500,4,FALSE))</f>
        <v>0</v>
      </c>
      <c r="D81">
        <f>IF($Q81="","",VLOOKUP($Q81,'Adopted vs YTD acct'!$A$5:$M$500,5,FALSE))</f>
        <v>0</v>
      </c>
      <c r="E81">
        <f>IF($Q81="","",VLOOKUP($Q81,'Adopted vs YTD acct'!$A$5:$M$500,6,FALSE))</f>
        <v>0</v>
      </c>
      <c r="F81">
        <f>IF($Q81="","",VLOOKUP($Q81,'Adopted vs YTD acct'!$A$5:$M$500,7,FALSE))</f>
        <v>0</v>
      </c>
      <c r="G81" t="str">
        <f>IF($Q81="","",VLOOKUP($Q81,'Adopted vs YTD acct'!$A$5:$M$500,8,FALSE))</f>
        <v>4670</v>
      </c>
      <c r="H81" t="str">
        <f>IF($Q81="","",VLOOKUP($Q81,'Adopted vs YTD acct'!$A$5:$M$500,9,FALSE))</f>
        <v>SERV FOR RECIP TITLE XX</v>
      </c>
      <c r="I81" s="10">
        <f>IF($Q81="","",VLOOKUP($Q81,'Adopted vs YTD acct'!$A$5:$M$500,10,FALSE))</f>
        <v>250000</v>
      </c>
      <c r="J81" s="10">
        <f>IF($Q81="","",VLOOKUP($Q81,'Adopted vs YTD acct'!$A$5:$M$500,11,FALSE))</f>
        <v>668209</v>
      </c>
      <c r="K81" s="10">
        <f t="shared" si="2"/>
        <v>-418209</v>
      </c>
      <c r="L81" s="6">
        <f t="shared" si="3"/>
        <v>2.6728000000000001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>
        <f>IF($Q82="","",VLOOKUP($Q82,'Adopted vs YTD acct'!$A$5:$M$500,3,FALSE))</f>
        <v>0</v>
      </c>
      <c r="C82">
        <f>IF($Q82="","",VLOOKUP($Q82,'Adopted vs YTD acct'!$A$5:$M$500,4,FALSE))</f>
        <v>0</v>
      </c>
      <c r="D82">
        <f>IF($Q82="","",VLOOKUP($Q82,'Adopted vs YTD acct'!$A$5:$M$500,5,FALSE))</f>
        <v>0</v>
      </c>
      <c r="E82">
        <f>IF($Q82="","",VLOOKUP($Q82,'Adopted vs YTD acct'!$A$5:$M$500,6,FALSE))</f>
        <v>0</v>
      </c>
      <c r="F82">
        <f>IF($Q82="","",VLOOKUP($Q82,'Adopted vs YTD acct'!$A$5:$M$500,7,FALSE))</f>
        <v>0</v>
      </c>
      <c r="G82" t="str">
        <f>IF($Q82="","",VLOOKUP($Q82,'Adopted vs YTD acct'!$A$5:$M$500,8,FALSE))</f>
        <v>1620</v>
      </c>
      <c r="H82" t="str">
        <f>IF($Q82="","",VLOOKUP($Q82,'Adopted vs YTD acct'!$A$5:$M$500,9,FALSE))</f>
        <v>MENTAL HEALTH FEES</v>
      </c>
      <c r="I82" s="10">
        <f>IF($Q82="","",VLOOKUP($Q82,'Adopted vs YTD acct'!$A$5:$M$500,10,FALSE))</f>
        <v>1500000</v>
      </c>
      <c r="J82" s="10">
        <f>IF($Q82="","",VLOOKUP($Q82,'Adopted vs YTD acct'!$A$5:$M$500,11,FALSE))</f>
        <v>1934877.91</v>
      </c>
      <c r="K82" s="10">
        <f t="shared" si="2"/>
        <v>-434877.90999999992</v>
      </c>
      <c r="L82" s="6">
        <f t="shared" si="3"/>
        <v>1.2899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>
        <f>IF($Q83="","",VLOOKUP($Q83,'Adopted vs YTD acct'!$A$5:$M$500,3,FALSE))</f>
        <v>0</v>
      </c>
      <c r="C83">
        <f>IF($Q83="","",VLOOKUP($Q83,'Adopted vs YTD acct'!$A$5:$M$500,4,FALSE))</f>
        <v>0</v>
      </c>
      <c r="D83">
        <f>IF($Q83="","",VLOOKUP($Q83,'Adopted vs YTD acct'!$A$5:$M$500,5,FALSE))</f>
        <v>0</v>
      </c>
      <c r="E83">
        <f>IF($Q83="","",VLOOKUP($Q83,'Adopted vs YTD acct'!$A$5:$M$500,6,FALSE))</f>
        <v>0</v>
      </c>
      <c r="F83">
        <f>IF($Q83="","",VLOOKUP($Q83,'Adopted vs YTD acct'!$A$5:$M$500,7,FALSE))</f>
        <v>0</v>
      </c>
      <c r="G83" t="str">
        <f>IF($Q83="","",VLOOKUP($Q83,'Adopted vs YTD acct'!$A$5:$M$500,8,FALSE))</f>
        <v>4590</v>
      </c>
      <c r="H83" t="str">
        <f>IF($Q83="","",VLOOKUP($Q83,'Adopted vs YTD acct'!$A$5:$M$500,9,FALSE))</f>
        <v>FEDERAL GRANT,RURAL PUB TRAN</v>
      </c>
      <c r="I83" s="10">
        <f>IF($Q83="","",VLOOKUP($Q83,'Adopted vs YTD acct'!$A$5:$M$500,10,FALSE))</f>
        <v>356000</v>
      </c>
      <c r="J83" s="10">
        <f>IF($Q83="","",VLOOKUP($Q83,'Adopted vs YTD acct'!$A$5:$M$500,11,FALSE))</f>
        <v>869433.62</v>
      </c>
      <c r="K83" s="10">
        <f t="shared" si="2"/>
        <v>-513433.62</v>
      </c>
      <c r="L83" s="6">
        <f t="shared" si="3"/>
        <v>2.4422000000000001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>
        <f>IF($Q84="","",VLOOKUP($Q84,'Adopted vs YTD acct'!$A$5:$M$500,3,FALSE))</f>
        <v>0</v>
      </c>
      <c r="C84">
        <f>IF($Q84="","",VLOOKUP($Q84,'Adopted vs YTD acct'!$A$5:$M$500,4,FALSE))</f>
        <v>0</v>
      </c>
      <c r="D84">
        <f>IF($Q84="","",VLOOKUP($Q84,'Adopted vs YTD acct'!$A$5:$M$500,5,FALSE))</f>
        <v>0</v>
      </c>
      <c r="E84">
        <f>IF($Q84="","",VLOOKUP($Q84,'Adopted vs YTD acct'!$A$5:$M$500,6,FALSE))</f>
        <v>0</v>
      </c>
      <c r="F84">
        <f>IF($Q84="","",VLOOKUP($Q84,'Adopted vs YTD acct'!$A$5:$M$500,7,FALSE))</f>
        <v>0</v>
      </c>
      <c r="G84" t="str">
        <f>IF($Q84="","",VLOOKUP($Q84,'Adopted vs YTD acct'!$A$5:$M$500,8,FALSE))</f>
        <v>1110</v>
      </c>
      <c r="H84" t="str">
        <f>IF($Q84="","",VLOOKUP($Q84,'Adopted vs YTD acct'!$A$5:$M$500,9,FALSE))</f>
        <v>SALES AND USE TAX</v>
      </c>
      <c r="I84" s="10">
        <f>IF($Q84="","",VLOOKUP($Q84,'Adopted vs YTD acct'!$A$5:$M$500,10,FALSE))</f>
        <v>16000000</v>
      </c>
      <c r="J84" s="10">
        <f>IF($Q84="","",VLOOKUP($Q84,'Adopted vs YTD acct'!$A$5:$M$500,11,FALSE))</f>
        <v>16779182.66</v>
      </c>
      <c r="K84" s="10">
        <f t="shared" si="2"/>
        <v>-779182.66000000015</v>
      </c>
      <c r="L84" s="6">
        <f t="shared" si="3"/>
        <v>1.0487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>
        <f>IF($Q85="","",VLOOKUP($Q85,'Adopted vs YTD acct'!$A$5:$M$500,3,FALSE))</f>
        <v>0</v>
      </c>
      <c r="C85">
        <f>IF($Q85="","",VLOOKUP($Q85,'Adopted vs YTD acct'!$A$5:$M$500,4,FALSE))</f>
        <v>0</v>
      </c>
      <c r="D85">
        <f>IF($Q85="","",VLOOKUP($Q85,'Adopted vs YTD acct'!$A$5:$M$500,5,FALSE))</f>
        <v>0</v>
      </c>
      <c r="E85">
        <f>IF($Q85="","",VLOOKUP($Q85,'Adopted vs YTD acct'!$A$5:$M$500,6,FALSE))</f>
        <v>0</v>
      </c>
      <c r="F85">
        <f>IF($Q85="","",VLOOKUP($Q85,'Adopted vs YTD acct'!$A$5:$M$500,7,FALSE))</f>
        <v>0</v>
      </c>
      <c r="G85">
        <f>IF($Q85="","",VLOOKUP($Q85,'Adopted vs YTD acct'!$A$5:$M$500,8,FALSE))</f>
        <v>0</v>
      </c>
      <c r="H85" t="str">
        <f>IF($Q85="","",VLOOKUP($Q85,'Adopted vs YTD acct'!$A$5:$M$500,9,FALSE))</f>
        <v>GENERAL FUND</v>
      </c>
      <c r="I85" s="10">
        <f>IF($Q85="","",VLOOKUP($Q85,'Adopted vs YTD acct'!$A$5:$M$500,10,FALSE))</f>
        <v>70463333</v>
      </c>
      <c r="J85" s="10">
        <f>IF($Q85="","",VLOOKUP($Q85,'Adopted vs YTD acct'!$A$5:$M$500,11,FALSE))</f>
        <v>71950530.709999993</v>
      </c>
      <c r="K85" s="10">
        <f t="shared" si="2"/>
        <v>-1487197.7099999934</v>
      </c>
      <c r="L85" s="6">
        <f t="shared" si="3"/>
        <v>1.0210999999999999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535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72</v>
      </c>
      <c r="B5" t="str">
        <f>IF(R5="","",VLOOKUP($R5,Data!$A$4:$X$2000,Data!$E$2,FALSE))</f>
        <v>A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1001</v>
      </c>
      <c r="I5" t="str">
        <f>IF(R5="","",VLOOKUP($R5,Data!$A$4:$X$2000,Data!$L$2,FALSE))</f>
        <v>REAL PROPERTY TAXES</v>
      </c>
      <c r="J5" s="10">
        <f>IF(R5="","",VLOOKUP($R5,Data!$A$4:$X$2000,Data!$M$2,FALSE))</f>
        <v>22606005</v>
      </c>
      <c r="K5" s="10">
        <f>IF(R5="","",VLOOKUP($R5,Data!$A$4:$X$2000,Data!$Q$2,FALSE)+VLOOKUP($R5,Data!$A$4:$X$2000,Data!$O$2,FALSE))</f>
        <v>22755332.260000002</v>
      </c>
      <c r="L5" s="10">
        <f>IF(R5="","",J5-K5)</f>
        <v>-149327.26000000164</v>
      </c>
      <c r="M5" s="6">
        <f>IF(R5="","",IF(J5=0,0,ROUND((K5)/J5,4)))</f>
        <v>1.0065999999999999</v>
      </c>
      <c r="R5">
        <v>1</v>
      </c>
    </row>
    <row r="6" spans="1:18" x14ac:dyDescent="0.2">
      <c r="A6" s="11">
        <f>IF(L6="","",RANK(L6,$L$5:$L$500)+COUNTIF($L$3:L5,L6))</f>
        <v>20</v>
      </c>
      <c r="B6" t="str">
        <f>IF(R6="","",VLOOKUP($R6,Data!$A$4:$X$2000,Data!$E$2,FALSE))</f>
        <v>A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1051</v>
      </c>
      <c r="I6" t="str">
        <f>IF(R6="","",VLOOKUP($R6,Data!$A$4:$X$2000,Data!$L$2,FALSE))</f>
        <v>GAIN ON SALE OF TAX ACQ PROP</v>
      </c>
      <c r="J6" s="10">
        <f>IF(R6="","",VLOOKUP($R6,Data!$A$4:$X$2000,Data!$M$2,FALSE))</f>
        <v>60000</v>
      </c>
      <c r="K6" s="10">
        <f>IF(R6="","",VLOOKUP($R6,Data!$A$4:$X$2000,Data!$Q$2,FALSE)+VLOOKUP($R6,Data!$A$4:$X$2000,Data!$O$2,FALSE))</f>
        <v>0</v>
      </c>
      <c r="L6" s="10">
        <f t="shared" ref="L6:L69" si="0">IF(R6="","",J6-K6)</f>
        <v>60000</v>
      </c>
      <c r="M6" s="6">
        <f t="shared" ref="M6:M69" si="1">IF(R6="","",IF(J6=0,0,ROUND((K6)/J6,4)))</f>
        <v>0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53</v>
      </c>
      <c r="B7" t="str">
        <f>IF(R7="","",VLOOKUP($R7,Data!$A$4:$X$2000,Data!$E$2,FALSE))</f>
        <v>A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1081</v>
      </c>
      <c r="I7" t="str">
        <f>IF(R7="","",VLOOKUP($R7,Data!$A$4:$X$2000,Data!$L$2,FALSE))</f>
        <v>PAYMENTS IN LIEU OF TAXES</v>
      </c>
      <c r="J7" s="10">
        <f>IF(R7="","",VLOOKUP($R7,Data!$A$4:$X$2000,Data!$M$2,FALSE))</f>
        <v>1379930</v>
      </c>
      <c r="K7" s="10">
        <f>IF(R7="","",VLOOKUP($R7,Data!$A$4:$X$2000,Data!$Q$2,FALSE)+VLOOKUP($R7,Data!$A$4:$X$2000,Data!$O$2,FALSE))</f>
        <v>1418377.08</v>
      </c>
      <c r="L7" s="10">
        <f t="shared" si="0"/>
        <v>-38447.080000000075</v>
      </c>
      <c r="M7" s="6">
        <f t="shared" si="1"/>
        <v>1.0279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70</v>
      </c>
      <c r="B8" t="str">
        <f>IF(R8="","",VLOOKUP($R8,Data!$A$4:$X$2000,Data!$E$2,FALSE))</f>
        <v>A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1090</v>
      </c>
      <c r="I8" t="str">
        <f>IF(R8="","",VLOOKUP($R8,Data!$A$4:$X$2000,Data!$L$2,FALSE))</f>
        <v>INTEREST &amp; PENALTIES ON TAX</v>
      </c>
      <c r="J8" s="10">
        <f>IF(R8="","",VLOOKUP($R8,Data!$A$4:$X$2000,Data!$M$2,FALSE))</f>
        <v>1850000</v>
      </c>
      <c r="K8" s="10">
        <f>IF(R8="","",VLOOKUP($R8,Data!$A$4:$X$2000,Data!$Q$2,FALSE)+VLOOKUP($R8,Data!$A$4:$X$2000,Data!$O$2,FALSE))</f>
        <v>1947690.96</v>
      </c>
      <c r="L8" s="10">
        <f t="shared" si="0"/>
        <v>-97690.959999999963</v>
      </c>
      <c r="M8" s="6">
        <f t="shared" si="1"/>
        <v>1.0528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80</v>
      </c>
      <c r="B9" t="str">
        <f>IF(R9="","",VLOOKUP($R9,Data!$A$4:$X$2000,Data!$E$2,FALSE))</f>
        <v>A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>1110</v>
      </c>
      <c r="I9" t="str">
        <f>IF(R9="","",VLOOKUP($R9,Data!$A$4:$X$2000,Data!$L$2,FALSE))</f>
        <v>SALES AND USE TAX</v>
      </c>
      <c r="J9" s="10">
        <f>IF(R9="","",VLOOKUP($R9,Data!$A$4:$X$2000,Data!$M$2,FALSE))</f>
        <v>16000000</v>
      </c>
      <c r="K9" s="10">
        <f>IF(R9="","",VLOOKUP($R9,Data!$A$4:$X$2000,Data!$Q$2,FALSE)+VLOOKUP($R9,Data!$A$4:$X$2000,Data!$O$2,FALSE))</f>
        <v>16779182.66</v>
      </c>
      <c r="L9" s="10">
        <f t="shared" si="0"/>
        <v>-779182.66000000015</v>
      </c>
      <c r="M9" s="6">
        <f t="shared" si="1"/>
        <v>1.0487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28</v>
      </c>
      <c r="B10" t="str">
        <f>IF(R10="","",VLOOKUP($R10,Data!$A$4:$X$2000,Data!$E$2,FALSE))</f>
        <v>A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 t="str">
        <f>IF(R10="","",VLOOKUP($R10,Data!$A$4:$X$2000,Data!$K$2,FALSE))</f>
        <v>1255</v>
      </c>
      <c r="I10" t="str">
        <f>IF(R10="","",VLOOKUP($R10,Data!$A$4:$X$2000,Data!$L$2,FALSE))</f>
        <v>CLERK FEES</v>
      </c>
      <c r="J10" s="10">
        <f>IF(R10="","",VLOOKUP($R10,Data!$A$4:$X$2000,Data!$M$2,FALSE))</f>
        <v>290000</v>
      </c>
      <c r="K10" s="10">
        <f>IF(R10="","",VLOOKUP($R10,Data!$A$4:$X$2000,Data!$Q$2,FALSE)+VLOOKUP($R10,Data!$A$4:$X$2000,Data!$O$2,FALSE))</f>
        <v>273797.78999999998</v>
      </c>
      <c r="L10" s="10">
        <f t="shared" si="0"/>
        <v>16202.210000000021</v>
      </c>
      <c r="M10" s="6">
        <f t="shared" si="1"/>
        <v>0.94410000000000005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12</v>
      </c>
      <c r="B11" t="str">
        <f>IF(R11="","",VLOOKUP($R11,Data!$A$4:$X$2000,Data!$E$2,FALSE))</f>
        <v>A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 t="str">
        <f>IF(R11="","",VLOOKUP($R11,Data!$A$4:$X$2000,Data!$K$2,FALSE))</f>
        <v>1256</v>
      </c>
      <c r="I11" t="str">
        <f>IF(R11="","",VLOOKUP($R11,Data!$A$4:$X$2000,Data!$L$2,FALSE))</f>
        <v>CLERK DMV FEES</v>
      </c>
      <c r="J11" s="10">
        <f>IF(R11="","",VLOOKUP($R11,Data!$A$4:$X$2000,Data!$M$2,FALSE))</f>
        <v>460000</v>
      </c>
      <c r="K11" s="10">
        <f>IF(R11="","",VLOOKUP($R11,Data!$A$4:$X$2000,Data!$Q$2,FALSE)+VLOOKUP($R11,Data!$A$4:$X$2000,Data!$O$2,FALSE))</f>
        <v>341960.56</v>
      </c>
      <c r="L11" s="10">
        <f t="shared" si="0"/>
        <v>118039.44</v>
      </c>
      <c r="M11" s="6">
        <f t="shared" si="1"/>
        <v>0.74339999999999995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33</v>
      </c>
      <c r="B12" t="str">
        <f>IF(R12="","",VLOOKUP($R12,Data!$A$4:$X$2000,Data!$E$2,FALSE))</f>
        <v>A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 t="str">
        <f>IF(R12="","",VLOOKUP($R12,Data!$A$4:$X$2000,Data!$K$2,FALSE))</f>
        <v>1510</v>
      </c>
      <c r="I12" t="str">
        <f>IF(R12="","",VLOOKUP($R12,Data!$A$4:$X$2000,Data!$L$2,FALSE))</f>
        <v>SHERIFF FEES</v>
      </c>
      <c r="J12" s="10">
        <f>IF(R12="","",VLOOKUP($R12,Data!$A$4:$X$2000,Data!$M$2,FALSE))</f>
        <v>50000</v>
      </c>
      <c r="K12" s="10">
        <f>IF(R12="","",VLOOKUP($R12,Data!$A$4:$X$2000,Data!$Q$2,FALSE)+VLOOKUP($R12,Data!$A$4:$X$2000,Data!$O$2,FALSE))</f>
        <v>36295.589999999997</v>
      </c>
      <c r="L12" s="10">
        <f t="shared" si="0"/>
        <v>13704.410000000003</v>
      </c>
      <c r="M12" s="6">
        <f t="shared" si="1"/>
        <v>0.72589999999999999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18</v>
      </c>
      <c r="B13" t="str">
        <f>IF(R13="","",VLOOKUP($R13,Data!$A$4:$X$2000,Data!$E$2,FALSE))</f>
        <v>A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 t="str">
        <f>IF(R13="","",VLOOKUP($R13,Data!$A$4:$X$2000,Data!$K$2,FALSE))</f>
        <v>1613</v>
      </c>
      <c r="I13" t="str">
        <f>IF(R13="","",VLOOKUP($R13,Data!$A$4:$X$2000,Data!$L$2,FALSE))</f>
        <v>MEDICAID - AGE 3-5 YEARS</v>
      </c>
      <c r="J13" s="10">
        <f>IF(R13="","",VLOOKUP($R13,Data!$A$4:$X$2000,Data!$M$2,FALSE))</f>
        <v>180000</v>
      </c>
      <c r="K13" s="10">
        <f>IF(R13="","",VLOOKUP($R13,Data!$A$4:$X$2000,Data!$Q$2,FALSE)+VLOOKUP($R13,Data!$A$4:$X$2000,Data!$O$2,FALSE))</f>
        <v>115773.01</v>
      </c>
      <c r="L13" s="10">
        <f t="shared" si="0"/>
        <v>64226.990000000005</v>
      </c>
      <c r="M13" s="6">
        <f t="shared" si="1"/>
        <v>0.64319999999999999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78</v>
      </c>
      <c r="B14" t="str">
        <f>IF(R14="","",VLOOKUP($R14,Data!$A$4:$X$2000,Data!$E$2,FALSE))</f>
        <v>A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 t="str">
        <f>IF(R14="","",VLOOKUP($R14,Data!$A$4:$X$2000,Data!$K$2,FALSE))</f>
        <v>1620</v>
      </c>
      <c r="I14" t="str">
        <f>IF(R14="","",VLOOKUP($R14,Data!$A$4:$X$2000,Data!$L$2,FALSE))</f>
        <v>MENTAL HEALTH FEES</v>
      </c>
      <c r="J14" s="10">
        <f>IF(R14="","",VLOOKUP($R14,Data!$A$4:$X$2000,Data!$M$2,FALSE))</f>
        <v>1500000</v>
      </c>
      <c r="K14" s="10">
        <f>IF(R14="","",VLOOKUP($R14,Data!$A$4:$X$2000,Data!$Q$2,FALSE)+VLOOKUP($R14,Data!$A$4:$X$2000,Data!$O$2,FALSE))</f>
        <v>1934877.91</v>
      </c>
      <c r="L14" s="10">
        <f t="shared" si="0"/>
        <v>-434877.90999999992</v>
      </c>
      <c r="M14" s="6">
        <f t="shared" si="1"/>
        <v>1.2899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63</v>
      </c>
      <c r="B15" t="str">
        <f>IF(R15="","",VLOOKUP($R15,Data!$A$4:$X$2000,Data!$E$2,FALSE))</f>
        <v>A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 t="str">
        <f>IF(R15="","",VLOOKUP($R15,Data!$A$4:$X$2000,Data!$K$2,FALSE))</f>
        <v>1621</v>
      </c>
      <c r="I15" t="str">
        <f>IF(R15="","",VLOOKUP($R15,Data!$A$4:$X$2000,Data!$L$2,FALSE))</f>
        <v>EARLY INTERVENTION FEES</v>
      </c>
      <c r="J15" s="10">
        <f>IF(R15="","",VLOOKUP($R15,Data!$A$4:$X$2000,Data!$M$2,FALSE))</f>
        <v>30000</v>
      </c>
      <c r="K15" s="10">
        <f>IF(R15="","",VLOOKUP($R15,Data!$A$4:$X$2000,Data!$Q$2,FALSE)+VLOOKUP($R15,Data!$A$4:$X$2000,Data!$O$2,FALSE))</f>
        <v>100106.5</v>
      </c>
      <c r="L15" s="10">
        <f t="shared" si="0"/>
        <v>-70106.5</v>
      </c>
      <c r="M15" s="6">
        <f t="shared" si="1"/>
        <v>3.3369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19</v>
      </c>
      <c r="B16" t="str">
        <f>IF(R16="","",VLOOKUP($R16,Data!$A$4:$X$2000,Data!$E$2,FALSE))</f>
        <v>A</v>
      </c>
      <c r="C16">
        <f>IF(R16="","",VLOOKUP($R16,Data!$A$4:$X$2000,Data!$F$2,FALSE))</f>
        <v>0</v>
      </c>
      <c r="D16">
        <f>IF(R16="","",VLOOKUP($R16,Data!$A$4:$X$2000,Data!$G$2,FALSE))</f>
        <v>0</v>
      </c>
      <c r="E16">
        <f>IF(R16="","",VLOOKUP($R16,Data!$A$4:$X$2000,Data!$H$2,FALSE))</f>
        <v>0</v>
      </c>
      <c r="F16">
        <f>IF(R16="","",VLOOKUP($R16,Data!$A$4:$X$2000,Data!$I$2,FALSE))</f>
        <v>0</v>
      </c>
      <c r="G16">
        <f>IF(R16="","",VLOOKUP($R16,Data!$A$4:$X$2000,Data!$J$2,FALSE))</f>
        <v>0</v>
      </c>
      <c r="H16" t="str">
        <f>IF(R16="","",VLOOKUP($R16,Data!$A$4:$X$2000,Data!$K$2,FALSE))</f>
        <v>1622</v>
      </c>
      <c r="I16" t="str">
        <f>IF(R16="","",VLOOKUP($R16,Data!$A$4:$X$2000,Data!$L$2,FALSE))</f>
        <v>DSRIP PROGRAM</v>
      </c>
      <c r="J16" s="10">
        <f>IF(R16="","",VLOOKUP($R16,Data!$A$4:$X$2000,Data!$M$2,FALSE))</f>
        <v>100000</v>
      </c>
      <c r="K16" s="10">
        <f>IF(R16="","",VLOOKUP($R16,Data!$A$4:$X$2000,Data!$Q$2,FALSE)+VLOOKUP($R16,Data!$A$4:$X$2000,Data!$O$2,FALSE))</f>
        <v>36195.370000000003</v>
      </c>
      <c r="L16" s="10">
        <f t="shared" si="0"/>
        <v>63804.63</v>
      </c>
      <c r="M16" s="6">
        <f t="shared" si="1"/>
        <v>0.36199999999999999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57</v>
      </c>
      <c r="B17" t="str">
        <f>IF(R17="","",VLOOKUP($R17,Data!$A$4:$X$2000,Data!$E$2,FALSE))</f>
        <v>A</v>
      </c>
      <c r="C17">
        <f>IF(R17="","",VLOOKUP($R17,Data!$A$4:$X$2000,Data!$F$2,FALSE))</f>
        <v>0</v>
      </c>
      <c r="D17">
        <f>IF(R17="","",VLOOKUP($R17,Data!$A$4:$X$2000,Data!$G$2,FALSE))</f>
        <v>0</v>
      </c>
      <c r="E17">
        <f>IF(R17="","",VLOOKUP($R17,Data!$A$4:$X$2000,Data!$H$2,FALSE))</f>
        <v>0</v>
      </c>
      <c r="F17">
        <f>IF(R17="","",VLOOKUP($R17,Data!$A$4:$X$2000,Data!$I$2,FALSE))</f>
        <v>0</v>
      </c>
      <c r="G17">
        <f>IF(R17="","",VLOOKUP($R17,Data!$A$4:$X$2000,Data!$J$2,FALSE))</f>
        <v>0</v>
      </c>
      <c r="H17" t="str">
        <f>IF(R17="","",VLOOKUP($R17,Data!$A$4:$X$2000,Data!$K$2,FALSE))</f>
        <v>1640</v>
      </c>
      <c r="I17" t="str">
        <f>IF(R17="","",VLOOKUP($R17,Data!$A$4:$X$2000,Data!$L$2,FALSE))</f>
        <v>EMS FEES</v>
      </c>
      <c r="J17" s="10">
        <f>IF(R17="","",VLOOKUP($R17,Data!$A$4:$X$2000,Data!$M$2,FALSE))</f>
        <v>164000</v>
      </c>
      <c r="K17" s="10">
        <f>IF(R17="","",VLOOKUP($R17,Data!$A$4:$X$2000,Data!$Q$2,FALSE)+VLOOKUP($R17,Data!$A$4:$X$2000,Data!$O$2,FALSE))</f>
        <v>217210.25</v>
      </c>
      <c r="L17" s="10">
        <f t="shared" si="0"/>
        <v>-53210.25</v>
      </c>
      <c r="M17" s="6">
        <f t="shared" si="1"/>
        <v>1.3245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8</v>
      </c>
      <c r="B18" t="str">
        <f>IF(R18="","",VLOOKUP($R18,Data!$A$4:$X$2000,Data!$E$2,FALSE))</f>
        <v>A</v>
      </c>
      <c r="C18">
        <f>IF(R18="","",VLOOKUP($R18,Data!$A$4:$X$2000,Data!$F$2,FALSE))</f>
        <v>0</v>
      </c>
      <c r="D18">
        <f>IF(R18="","",VLOOKUP($R18,Data!$A$4:$X$2000,Data!$G$2,FALSE))</f>
        <v>0</v>
      </c>
      <c r="E18">
        <f>IF(R18="","",VLOOKUP($R18,Data!$A$4:$X$2000,Data!$H$2,FALSE))</f>
        <v>0</v>
      </c>
      <c r="F18">
        <f>IF(R18="","",VLOOKUP($R18,Data!$A$4:$X$2000,Data!$I$2,FALSE))</f>
        <v>0</v>
      </c>
      <c r="G18">
        <f>IF(R18="","",VLOOKUP($R18,Data!$A$4:$X$2000,Data!$J$2,FALSE))</f>
        <v>0</v>
      </c>
      <c r="H18" t="str">
        <f>IF(R18="","",VLOOKUP($R18,Data!$A$4:$X$2000,Data!$K$2,FALSE))</f>
        <v>1751</v>
      </c>
      <c r="I18" t="str">
        <f>IF(R18="","",VLOOKUP($R18,Data!$A$4:$X$2000,Data!$L$2,FALSE))</f>
        <v>BUS FARES</v>
      </c>
      <c r="J18" s="10">
        <f>IF(R18="","",VLOOKUP($R18,Data!$A$4:$X$2000,Data!$M$2,FALSE))</f>
        <v>261000</v>
      </c>
      <c r="K18" s="10">
        <f>IF(R18="","",VLOOKUP($R18,Data!$A$4:$X$2000,Data!$Q$2,FALSE)+VLOOKUP($R18,Data!$A$4:$X$2000,Data!$O$2,FALSE))</f>
        <v>99365.01</v>
      </c>
      <c r="L18" s="10">
        <f t="shared" si="0"/>
        <v>161634.99</v>
      </c>
      <c r="M18" s="6">
        <f t="shared" si="1"/>
        <v>0.38069999999999998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6</v>
      </c>
      <c r="B19" t="str">
        <f>IF(R19="","",VLOOKUP($R19,Data!$A$4:$X$2000,Data!$E$2,FALSE))</f>
        <v>A</v>
      </c>
      <c r="C19">
        <f>IF(R19="","",VLOOKUP($R19,Data!$A$4:$X$2000,Data!$F$2,FALSE))</f>
        <v>0</v>
      </c>
      <c r="D19">
        <f>IF(R19="","",VLOOKUP($R19,Data!$A$4:$X$2000,Data!$G$2,FALSE))</f>
        <v>0</v>
      </c>
      <c r="E19">
        <f>IF(R19="","",VLOOKUP($R19,Data!$A$4:$X$2000,Data!$H$2,FALSE))</f>
        <v>0</v>
      </c>
      <c r="F19">
        <f>IF(R19="","",VLOOKUP($R19,Data!$A$4:$X$2000,Data!$I$2,FALSE))</f>
        <v>0</v>
      </c>
      <c r="G19">
        <f>IF(R19="","",VLOOKUP($R19,Data!$A$4:$X$2000,Data!$J$2,FALSE))</f>
        <v>0</v>
      </c>
      <c r="H19" t="str">
        <f>IF(R19="","",VLOOKUP($R19,Data!$A$4:$X$2000,Data!$K$2,FALSE))</f>
        <v>1790</v>
      </c>
      <c r="I19" t="str">
        <f>IF(R19="","",VLOOKUP($R19,Data!$A$4:$X$2000,Data!$L$2,FALSE))</f>
        <v>MEDICAID TRANSPORT SEDANS</v>
      </c>
      <c r="J19" s="10">
        <f>IF(R19="","",VLOOKUP($R19,Data!$A$4:$X$2000,Data!$M$2,FALSE))</f>
        <v>410000</v>
      </c>
      <c r="K19" s="10">
        <f>IF(R19="","",VLOOKUP($R19,Data!$A$4:$X$2000,Data!$Q$2,FALSE)+VLOOKUP($R19,Data!$A$4:$X$2000,Data!$O$2,FALSE))</f>
        <v>226928.19</v>
      </c>
      <c r="L19" s="10">
        <f t="shared" si="0"/>
        <v>183071.81</v>
      </c>
      <c r="M19" s="6">
        <f t="shared" si="1"/>
        <v>0.55349999999999999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54</v>
      </c>
      <c r="B20" t="str">
        <f>IF(R20="","",VLOOKUP($R20,Data!$A$4:$X$2000,Data!$E$2,FALSE))</f>
        <v>A</v>
      </c>
      <c r="C20">
        <f>IF(R20="","",VLOOKUP($R20,Data!$A$4:$X$2000,Data!$F$2,FALSE))</f>
        <v>0</v>
      </c>
      <c r="D20">
        <f>IF(R20="","",VLOOKUP($R20,Data!$A$4:$X$2000,Data!$G$2,FALSE))</f>
        <v>0</v>
      </c>
      <c r="E20">
        <f>IF(R20="","",VLOOKUP($R20,Data!$A$4:$X$2000,Data!$H$2,FALSE))</f>
        <v>0</v>
      </c>
      <c r="F20">
        <f>IF(R20="","",VLOOKUP($R20,Data!$A$4:$X$2000,Data!$I$2,FALSE))</f>
        <v>0</v>
      </c>
      <c r="G20">
        <f>IF(R20="","",VLOOKUP($R20,Data!$A$4:$X$2000,Data!$J$2,FALSE))</f>
        <v>0</v>
      </c>
      <c r="H20" t="str">
        <f>IF(R20="","",VLOOKUP($R20,Data!$A$4:$X$2000,Data!$K$2,FALSE))</f>
        <v>1801</v>
      </c>
      <c r="I20" t="str">
        <f>IF(R20="","",VLOOKUP($R20,Data!$A$4:$X$2000,Data!$L$2,FALSE))</f>
        <v>REPAYMENTS OF MED. ASSIST.</v>
      </c>
      <c r="J20" s="10">
        <f>IF(R20="","",VLOOKUP($R20,Data!$A$4:$X$2000,Data!$M$2,FALSE))</f>
        <v>0</v>
      </c>
      <c r="K20" s="10">
        <f>IF(R20="","",VLOOKUP($R20,Data!$A$4:$X$2000,Data!$Q$2,FALSE)+VLOOKUP($R20,Data!$A$4:$X$2000,Data!$O$2,FALSE))</f>
        <v>40547.86</v>
      </c>
      <c r="L20" s="10">
        <f t="shared" si="0"/>
        <v>-40547.86</v>
      </c>
      <c r="M20" s="6">
        <f t="shared" si="1"/>
        <v>0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68</v>
      </c>
      <c r="B21" t="str">
        <f>IF(R21="","",VLOOKUP($R21,Data!$A$4:$X$2000,Data!$E$2,FALSE))</f>
        <v>A</v>
      </c>
      <c r="C21">
        <f>IF(R21="","",VLOOKUP($R21,Data!$A$4:$X$2000,Data!$F$2,FALSE))</f>
        <v>0</v>
      </c>
      <c r="D21">
        <f>IF(R21="","",VLOOKUP($R21,Data!$A$4:$X$2000,Data!$G$2,FALSE))</f>
        <v>0</v>
      </c>
      <c r="E21">
        <f>IF(R21="","",VLOOKUP($R21,Data!$A$4:$X$2000,Data!$H$2,FALSE))</f>
        <v>0</v>
      </c>
      <c r="F21">
        <f>IF(R21="","",VLOOKUP($R21,Data!$A$4:$X$2000,Data!$I$2,FALSE))</f>
        <v>0</v>
      </c>
      <c r="G21">
        <f>IF(R21="","",VLOOKUP($R21,Data!$A$4:$X$2000,Data!$J$2,FALSE))</f>
        <v>0</v>
      </c>
      <c r="H21" t="str">
        <f>IF(R21="","",VLOOKUP($R21,Data!$A$4:$X$2000,Data!$K$2,FALSE))</f>
        <v>1809</v>
      </c>
      <c r="I21" t="str">
        <f>IF(R21="","",VLOOKUP($R21,Data!$A$4:$X$2000,Data!$L$2,FALSE))</f>
        <v>REPAYMENTS/AID TO DEP. CHILD</v>
      </c>
      <c r="J21" s="10">
        <f>IF(R21="","",VLOOKUP($R21,Data!$A$4:$X$2000,Data!$M$2,FALSE))</f>
        <v>138000</v>
      </c>
      <c r="K21" s="10">
        <f>IF(R21="","",VLOOKUP($R21,Data!$A$4:$X$2000,Data!$Q$2,FALSE)+VLOOKUP($R21,Data!$A$4:$X$2000,Data!$O$2,FALSE))</f>
        <v>220313.05</v>
      </c>
      <c r="L21" s="10">
        <f t="shared" si="0"/>
        <v>-82313.049999999988</v>
      </c>
      <c r="M21" s="6">
        <f t="shared" si="1"/>
        <v>1.5965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43</v>
      </c>
      <c r="B22" t="str">
        <f>IF(R22="","",VLOOKUP($R22,Data!$A$4:$X$2000,Data!$E$2,FALSE))</f>
        <v>A</v>
      </c>
      <c r="C22">
        <f>IF(R22="","",VLOOKUP($R22,Data!$A$4:$X$2000,Data!$F$2,FALSE))</f>
        <v>0</v>
      </c>
      <c r="D22">
        <f>IF(R22="","",VLOOKUP($R22,Data!$A$4:$X$2000,Data!$G$2,FALSE))</f>
        <v>0</v>
      </c>
      <c r="E22">
        <f>IF(R22="","",VLOOKUP($R22,Data!$A$4:$X$2000,Data!$H$2,FALSE))</f>
        <v>0</v>
      </c>
      <c r="F22">
        <f>IF(R22="","",VLOOKUP($R22,Data!$A$4:$X$2000,Data!$I$2,FALSE))</f>
        <v>0</v>
      </c>
      <c r="G22">
        <f>IF(R22="","",VLOOKUP($R22,Data!$A$4:$X$2000,Data!$J$2,FALSE))</f>
        <v>0</v>
      </c>
      <c r="H22" t="str">
        <f>IF(R22="","",VLOOKUP($R22,Data!$A$4:$X$2000,Data!$K$2,FALSE))</f>
        <v>1819</v>
      </c>
      <c r="I22" t="str">
        <f>IF(R22="","",VLOOKUP($R22,Data!$A$4:$X$2000,Data!$L$2,FALSE))</f>
        <v>REPAYMENTS OF CHILD CARE</v>
      </c>
      <c r="J22" s="10">
        <f>IF(R22="","",VLOOKUP($R22,Data!$A$4:$X$2000,Data!$M$2,FALSE))</f>
        <v>21000</v>
      </c>
      <c r="K22" s="10">
        <f>IF(R22="","",VLOOKUP($R22,Data!$A$4:$X$2000,Data!$Q$2,FALSE)+VLOOKUP($R22,Data!$A$4:$X$2000,Data!$O$2,FALSE))</f>
        <v>38165.599999999999</v>
      </c>
      <c r="L22" s="10">
        <f t="shared" si="0"/>
        <v>-17165.599999999999</v>
      </c>
      <c r="M22" s="6">
        <f t="shared" si="1"/>
        <v>1.8173999999999999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30</v>
      </c>
      <c r="B23" t="str">
        <f>IF(R23="","",VLOOKUP($R23,Data!$A$4:$X$2000,Data!$E$2,FALSE))</f>
        <v>A</v>
      </c>
      <c r="C23">
        <f>IF(R23="","",VLOOKUP($R23,Data!$A$4:$X$2000,Data!$F$2,FALSE))</f>
        <v>0</v>
      </c>
      <c r="D23">
        <f>IF(R23="","",VLOOKUP($R23,Data!$A$4:$X$2000,Data!$G$2,FALSE))</f>
        <v>0</v>
      </c>
      <c r="E23">
        <f>IF(R23="","",VLOOKUP($R23,Data!$A$4:$X$2000,Data!$H$2,FALSE))</f>
        <v>0</v>
      </c>
      <c r="F23">
        <f>IF(R23="","",VLOOKUP($R23,Data!$A$4:$X$2000,Data!$I$2,FALSE))</f>
        <v>0</v>
      </c>
      <c r="G23">
        <f>IF(R23="","",VLOOKUP($R23,Data!$A$4:$X$2000,Data!$J$2,FALSE))</f>
        <v>0</v>
      </c>
      <c r="H23" t="str">
        <f>IF(R23="","",VLOOKUP($R23,Data!$A$4:$X$2000,Data!$K$2,FALSE))</f>
        <v>1989</v>
      </c>
      <c r="I23" t="str">
        <f>IF(R23="","",VLOOKUP($R23,Data!$A$4:$X$2000,Data!$L$2,FALSE))</f>
        <v>OFA FEES</v>
      </c>
      <c r="J23" s="10">
        <f>IF(R23="","",VLOOKUP($R23,Data!$A$4:$X$2000,Data!$M$2,FALSE))</f>
        <v>15000</v>
      </c>
      <c r="K23" s="10">
        <f>IF(R23="","",VLOOKUP($R23,Data!$A$4:$X$2000,Data!$Q$2,FALSE)+VLOOKUP($R23,Data!$A$4:$X$2000,Data!$O$2,FALSE))</f>
        <v>0</v>
      </c>
      <c r="L23" s="10">
        <f t="shared" si="0"/>
        <v>15000</v>
      </c>
      <c r="M23" s="6">
        <f t="shared" si="1"/>
        <v>0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44</v>
      </c>
      <c r="B24" t="str">
        <f>IF(R24="","",VLOOKUP($R24,Data!$A$4:$X$2000,Data!$E$2,FALSE))</f>
        <v>A</v>
      </c>
      <c r="C24">
        <f>IF(R24="","",VLOOKUP($R24,Data!$A$4:$X$2000,Data!$F$2,FALSE))</f>
        <v>0</v>
      </c>
      <c r="D24">
        <f>IF(R24="","",VLOOKUP($R24,Data!$A$4:$X$2000,Data!$G$2,FALSE))</f>
        <v>0</v>
      </c>
      <c r="E24">
        <f>IF(R24="","",VLOOKUP($R24,Data!$A$4:$X$2000,Data!$H$2,FALSE))</f>
        <v>0</v>
      </c>
      <c r="F24">
        <f>IF(R24="","",VLOOKUP($R24,Data!$A$4:$X$2000,Data!$I$2,FALSE))</f>
        <v>0</v>
      </c>
      <c r="G24">
        <f>IF(R24="","",VLOOKUP($R24,Data!$A$4:$X$2000,Data!$J$2,FALSE))</f>
        <v>0</v>
      </c>
      <c r="H24" t="str">
        <f>IF(R24="","",VLOOKUP($R24,Data!$A$4:$X$2000,Data!$K$2,FALSE))</f>
        <v>2130</v>
      </c>
      <c r="I24" t="str">
        <f>IF(R24="","",VLOOKUP($R24,Data!$A$4:$X$2000,Data!$L$2,FALSE))</f>
        <v>TIPPING FEE REVENUE</v>
      </c>
      <c r="J24" s="10">
        <f>IF(R24="","",VLOOKUP($R24,Data!$A$4:$X$2000,Data!$M$2,FALSE))</f>
        <v>45000</v>
      </c>
      <c r="K24" s="10">
        <f>IF(R24="","",VLOOKUP($R24,Data!$A$4:$X$2000,Data!$Q$2,FALSE)+VLOOKUP($R24,Data!$A$4:$X$2000,Data!$O$2,FALSE))</f>
        <v>62607.81</v>
      </c>
      <c r="L24" s="10">
        <f t="shared" si="0"/>
        <v>-17607.809999999998</v>
      </c>
      <c r="M24" s="6">
        <f t="shared" si="1"/>
        <v>1.3913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35</v>
      </c>
      <c r="B25" t="str">
        <f>IF(R25="","",VLOOKUP($R25,Data!$A$4:$X$2000,Data!$E$2,FALSE))</f>
        <v>A</v>
      </c>
      <c r="C25">
        <f>IF(R25="","",VLOOKUP($R25,Data!$A$4:$X$2000,Data!$F$2,FALSE))</f>
        <v>0</v>
      </c>
      <c r="D25">
        <f>IF(R25="","",VLOOKUP($R25,Data!$A$4:$X$2000,Data!$G$2,FALSE))</f>
        <v>0</v>
      </c>
      <c r="E25">
        <f>IF(R25="","",VLOOKUP($R25,Data!$A$4:$X$2000,Data!$H$2,FALSE))</f>
        <v>0</v>
      </c>
      <c r="F25">
        <f>IF(R25="","",VLOOKUP($R25,Data!$A$4:$X$2000,Data!$I$2,FALSE))</f>
        <v>0</v>
      </c>
      <c r="G25">
        <f>IF(R25="","",VLOOKUP($R25,Data!$A$4:$X$2000,Data!$J$2,FALSE))</f>
        <v>0</v>
      </c>
      <c r="H25" t="str">
        <f>IF(R25="","",VLOOKUP($R25,Data!$A$4:$X$2000,Data!$K$2,FALSE))</f>
        <v>2228</v>
      </c>
      <c r="I25" t="str">
        <f>IF(R25="","",VLOOKUP($R25,Data!$A$4:$X$2000,Data!$L$2,FALSE))</f>
        <v>DATA PROCESSING SERVICES</v>
      </c>
      <c r="J25" s="10">
        <f>IF(R25="","",VLOOKUP($R25,Data!$A$4:$X$2000,Data!$M$2,FALSE))</f>
        <v>50000</v>
      </c>
      <c r="K25" s="10">
        <f>IF(R25="","",VLOOKUP($R25,Data!$A$4:$X$2000,Data!$Q$2,FALSE)+VLOOKUP($R25,Data!$A$4:$X$2000,Data!$O$2,FALSE))</f>
        <v>37999.15</v>
      </c>
      <c r="L25" s="10">
        <f t="shared" si="0"/>
        <v>12000.849999999999</v>
      </c>
      <c r="M25" s="6">
        <f t="shared" si="1"/>
        <v>0.76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39</v>
      </c>
      <c r="B26" t="str">
        <f>IF(R26="","",VLOOKUP($R26,Data!$A$4:$X$2000,Data!$E$2,FALSE))</f>
        <v>A</v>
      </c>
      <c r="C26">
        <f>IF(R26="","",VLOOKUP($R26,Data!$A$4:$X$2000,Data!$F$2,FALSE))</f>
        <v>0</v>
      </c>
      <c r="D26">
        <f>IF(R26="","",VLOOKUP($R26,Data!$A$4:$X$2000,Data!$G$2,FALSE))</f>
        <v>0</v>
      </c>
      <c r="E26">
        <f>IF(R26="","",VLOOKUP($R26,Data!$A$4:$X$2000,Data!$H$2,FALSE))</f>
        <v>0</v>
      </c>
      <c r="F26">
        <f>IF(R26="","",VLOOKUP($R26,Data!$A$4:$X$2000,Data!$I$2,FALSE))</f>
        <v>0</v>
      </c>
      <c r="G26">
        <f>IF(R26="","",VLOOKUP($R26,Data!$A$4:$X$2000,Data!$J$2,FALSE))</f>
        <v>0</v>
      </c>
      <c r="H26" t="str">
        <f>IF(R26="","",VLOOKUP($R26,Data!$A$4:$X$2000,Data!$K$2,FALSE))</f>
        <v>2230</v>
      </c>
      <c r="I26" t="str">
        <f>IF(R26="","",VLOOKUP($R26,Data!$A$4:$X$2000,Data!$L$2,FALSE))</f>
        <v>GENERAL SERVICE/OTHER GOVTS.</v>
      </c>
      <c r="J26" s="10">
        <f>IF(R26="","",VLOOKUP($R26,Data!$A$4:$X$2000,Data!$M$2,FALSE))</f>
        <v>2500</v>
      </c>
      <c r="K26" s="10">
        <f>IF(R26="","",VLOOKUP($R26,Data!$A$4:$X$2000,Data!$Q$2,FALSE)+VLOOKUP($R26,Data!$A$4:$X$2000,Data!$O$2,FALSE))</f>
        <v>14909.53</v>
      </c>
      <c r="L26" s="10">
        <f t="shared" si="0"/>
        <v>-12409.53</v>
      </c>
      <c r="M26" s="6">
        <f t="shared" si="1"/>
        <v>5.9638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38</v>
      </c>
      <c r="B27" t="str">
        <f>IF(R27="","",VLOOKUP($R27,Data!$A$4:$X$2000,Data!$E$2,FALSE))</f>
        <v>A</v>
      </c>
      <c r="C27">
        <f>IF(R27="","",VLOOKUP($R27,Data!$A$4:$X$2000,Data!$F$2,FALSE))</f>
        <v>0</v>
      </c>
      <c r="D27">
        <f>IF(R27="","",VLOOKUP($R27,Data!$A$4:$X$2000,Data!$G$2,FALSE))</f>
        <v>0</v>
      </c>
      <c r="E27">
        <f>IF(R27="","",VLOOKUP($R27,Data!$A$4:$X$2000,Data!$H$2,FALSE))</f>
        <v>0</v>
      </c>
      <c r="F27">
        <f>IF(R27="","",VLOOKUP($R27,Data!$A$4:$X$2000,Data!$I$2,FALSE))</f>
        <v>0</v>
      </c>
      <c r="G27">
        <f>IF(R27="","",VLOOKUP($R27,Data!$A$4:$X$2000,Data!$J$2,FALSE))</f>
        <v>0</v>
      </c>
      <c r="H27" t="str">
        <f>IF(R27="","",VLOOKUP($R27,Data!$A$4:$X$2000,Data!$K$2,FALSE))</f>
        <v>2264</v>
      </c>
      <c r="I27" t="str">
        <f>IF(R27="","",VLOOKUP($R27,Data!$A$4:$X$2000,Data!$L$2,FALSE))</f>
        <v>JAIL FACILITIES</v>
      </c>
      <c r="J27" s="10">
        <f>IF(R27="","",VLOOKUP($R27,Data!$A$4:$X$2000,Data!$M$2,FALSE))</f>
        <v>0</v>
      </c>
      <c r="K27" s="10">
        <f>IF(R27="","",VLOOKUP($R27,Data!$A$4:$X$2000,Data!$Q$2,FALSE)+VLOOKUP($R27,Data!$A$4:$X$2000,Data!$O$2,FALSE))</f>
        <v>12100</v>
      </c>
      <c r="L27" s="10">
        <f t="shared" si="0"/>
        <v>-12100</v>
      </c>
      <c r="M27" s="6">
        <f t="shared" si="1"/>
        <v>0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22</v>
      </c>
      <c r="B28" t="str">
        <f>IF(R28="","",VLOOKUP($R28,Data!$A$4:$X$2000,Data!$E$2,FALSE))</f>
        <v>A</v>
      </c>
      <c r="C28">
        <f>IF(R28="","",VLOOKUP($R28,Data!$A$4:$X$2000,Data!$F$2,FALSE))</f>
        <v>0</v>
      </c>
      <c r="D28">
        <f>IF(R28="","",VLOOKUP($R28,Data!$A$4:$X$2000,Data!$G$2,FALSE))</f>
        <v>0</v>
      </c>
      <c r="E28">
        <f>IF(R28="","",VLOOKUP($R28,Data!$A$4:$X$2000,Data!$H$2,FALSE))</f>
        <v>0</v>
      </c>
      <c r="F28">
        <f>IF(R28="","",VLOOKUP($R28,Data!$A$4:$X$2000,Data!$I$2,FALSE))</f>
        <v>0</v>
      </c>
      <c r="G28">
        <f>IF(R28="","",VLOOKUP($R28,Data!$A$4:$X$2000,Data!$J$2,FALSE))</f>
        <v>0</v>
      </c>
      <c r="H28" t="str">
        <f>IF(R28="","",VLOOKUP($R28,Data!$A$4:$X$2000,Data!$K$2,FALSE))</f>
        <v>2372</v>
      </c>
      <c r="I28" t="str">
        <f>IF(R28="","",VLOOKUP($R28,Data!$A$4:$X$2000,Data!$L$2,FALSE))</f>
        <v>PLANNING SERVICES</v>
      </c>
      <c r="J28" s="10">
        <f>IF(R28="","",VLOOKUP($R28,Data!$A$4:$X$2000,Data!$M$2,FALSE))</f>
        <v>34000</v>
      </c>
      <c r="K28" s="10">
        <f>IF(R28="","",VLOOKUP($R28,Data!$A$4:$X$2000,Data!$Q$2,FALSE)+VLOOKUP($R28,Data!$A$4:$X$2000,Data!$O$2,FALSE))</f>
        <v>0</v>
      </c>
      <c r="L28" s="10">
        <f t="shared" si="0"/>
        <v>34000</v>
      </c>
      <c r="M28" s="6">
        <f t="shared" si="1"/>
        <v>0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13</v>
      </c>
      <c r="B29" t="str">
        <f>IF(R29="","",VLOOKUP($R29,Data!$A$4:$X$2000,Data!$E$2,FALSE))</f>
        <v>A</v>
      </c>
      <c r="C29">
        <f>IF(R29="","",VLOOKUP($R29,Data!$A$4:$X$2000,Data!$F$2,FALSE))</f>
        <v>0</v>
      </c>
      <c r="D29">
        <f>IF(R29="","",VLOOKUP($R29,Data!$A$4:$X$2000,Data!$G$2,FALSE))</f>
        <v>0</v>
      </c>
      <c r="E29">
        <f>IF(R29="","",VLOOKUP($R29,Data!$A$4:$X$2000,Data!$H$2,FALSE))</f>
        <v>0</v>
      </c>
      <c r="F29">
        <f>IF(R29="","",VLOOKUP($R29,Data!$A$4:$X$2000,Data!$I$2,FALSE))</f>
        <v>0</v>
      </c>
      <c r="G29">
        <f>IF(R29="","",VLOOKUP($R29,Data!$A$4:$X$2000,Data!$J$2,FALSE))</f>
        <v>0</v>
      </c>
      <c r="H29" t="str">
        <f>IF(R29="","",VLOOKUP($R29,Data!$A$4:$X$2000,Data!$K$2,FALSE))</f>
        <v>2401</v>
      </c>
      <c r="I29" t="str">
        <f>IF(R29="","",VLOOKUP($R29,Data!$A$4:$X$2000,Data!$L$2,FALSE))</f>
        <v>INTEREST ON DEPOSITS</v>
      </c>
      <c r="J29" s="10">
        <f>IF(R29="","",VLOOKUP($R29,Data!$A$4:$X$2000,Data!$M$2,FALSE))</f>
        <v>235000</v>
      </c>
      <c r="K29" s="10">
        <f>IF(R29="","",VLOOKUP($R29,Data!$A$4:$X$2000,Data!$Q$2,FALSE)+VLOOKUP($R29,Data!$A$4:$X$2000,Data!$O$2,FALSE))</f>
        <v>117118.59</v>
      </c>
      <c r="L29" s="10">
        <f t="shared" si="0"/>
        <v>117881.41</v>
      </c>
      <c r="M29" s="6">
        <f t="shared" si="1"/>
        <v>0.49840000000000001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25</v>
      </c>
      <c r="B30" t="str">
        <f>IF(R30="","",VLOOKUP($R30,Data!$A$4:$X$2000,Data!$E$2,FALSE))</f>
        <v>A</v>
      </c>
      <c r="C30">
        <f>IF(R30="","",VLOOKUP($R30,Data!$A$4:$X$2000,Data!$F$2,FALSE))</f>
        <v>0</v>
      </c>
      <c r="D30">
        <f>IF(R30="","",VLOOKUP($R30,Data!$A$4:$X$2000,Data!$G$2,FALSE))</f>
        <v>0</v>
      </c>
      <c r="E30">
        <f>IF(R30="","",VLOOKUP($R30,Data!$A$4:$X$2000,Data!$H$2,FALSE))</f>
        <v>0</v>
      </c>
      <c r="F30">
        <f>IF(R30="","",VLOOKUP($R30,Data!$A$4:$X$2000,Data!$I$2,FALSE))</f>
        <v>0</v>
      </c>
      <c r="G30">
        <f>IF(R30="","",VLOOKUP($R30,Data!$A$4:$X$2000,Data!$J$2,FALSE))</f>
        <v>0</v>
      </c>
      <c r="H30" t="str">
        <f>IF(R30="","",VLOOKUP($R30,Data!$A$4:$X$2000,Data!$K$2,FALSE))</f>
        <v>2615</v>
      </c>
      <c r="I30" t="str">
        <f>IF(R30="","",VLOOKUP($R30,Data!$A$4:$X$2000,Data!$L$2,FALSE))</f>
        <v>STOP DWI FINES</v>
      </c>
      <c r="J30" s="10">
        <f>IF(R30="","",VLOOKUP($R30,Data!$A$4:$X$2000,Data!$M$2,FALSE))</f>
        <v>55000</v>
      </c>
      <c r="K30" s="10">
        <f>IF(R30="","",VLOOKUP($R30,Data!$A$4:$X$2000,Data!$Q$2,FALSE)+VLOOKUP($R30,Data!$A$4:$X$2000,Data!$O$2,FALSE))</f>
        <v>36031</v>
      </c>
      <c r="L30" s="10">
        <f t="shared" si="0"/>
        <v>18969</v>
      </c>
      <c r="M30" s="6">
        <f t="shared" si="1"/>
        <v>0.65510000000000002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61</v>
      </c>
      <c r="B31" t="str">
        <f>IF(R31="","",VLOOKUP($R31,Data!$A$4:$X$2000,Data!$E$2,FALSE))</f>
        <v>A</v>
      </c>
      <c r="C31">
        <f>IF(R31="","",VLOOKUP($R31,Data!$A$4:$X$2000,Data!$F$2,FALSE))</f>
        <v>0</v>
      </c>
      <c r="D31">
        <f>IF(R31="","",VLOOKUP($R31,Data!$A$4:$X$2000,Data!$G$2,FALSE))</f>
        <v>0</v>
      </c>
      <c r="E31">
        <f>IF(R31="","",VLOOKUP($R31,Data!$A$4:$X$2000,Data!$H$2,FALSE))</f>
        <v>0</v>
      </c>
      <c r="F31">
        <f>IF(R31="","",VLOOKUP($R31,Data!$A$4:$X$2000,Data!$I$2,FALSE))</f>
        <v>0</v>
      </c>
      <c r="G31">
        <f>IF(R31="","",VLOOKUP($R31,Data!$A$4:$X$2000,Data!$J$2,FALSE))</f>
        <v>0</v>
      </c>
      <c r="H31" t="str">
        <f>IF(R31="","",VLOOKUP($R31,Data!$A$4:$X$2000,Data!$K$2,FALSE))</f>
        <v>2680</v>
      </c>
      <c r="I31" t="str">
        <f>IF(R31="","",VLOOKUP($R31,Data!$A$4:$X$2000,Data!$L$2,FALSE))</f>
        <v>INSURANCE RECOVERIES</v>
      </c>
      <c r="J31" s="10">
        <f>IF(R31="","",VLOOKUP($R31,Data!$A$4:$X$2000,Data!$M$2,FALSE))</f>
        <v>0</v>
      </c>
      <c r="K31" s="10">
        <f>IF(R31="","",VLOOKUP($R31,Data!$A$4:$X$2000,Data!$Q$2,FALSE)+VLOOKUP($R31,Data!$A$4:$X$2000,Data!$O$2,FALSE))</f>
        <v>58103.32</v>
      </c>
      <c r="L31" s="10">
        <f t="shared" si="0"/>
        <v>-58103.32</v>
      </c>
      <c r="M31" s="6">
        <f t="shared" si="1"/>
        <v>0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59</v>
      </c>
      <c r="B32" t="str">
        <f>IF(R32="","",VLOOKUP($R32,Data!$A$4:$X$2000,Data!$E$2,FALSE))</f>
        <v>A</v>
      </c>
      <c r="C32">
        <f>IF(R32="","",VLOOKUP($R32,Data!$A$4:$X$2000,Data!$F$2,FALSE))</f>
        <v>0</v>
      </c>
      <c r="D32">
        <f>IF(R32="","",VLOOKUP($R32,Data!$A$4:$X$2000,Data!$G$2,FALSE))</f>
        <v>0</v>
      </c>
      <c r="E32">
        <f>IF(R32="","",VLOOKUP($R32,Data!$A$4:$X$2000,Data!$H$2,FALSE))</f>
        <v>0</v>
      </c>
      <c r="F32">
        <f>IF(R32="","",VLOOKUP($R32,Data!$A$4:$X$2000,Data!$I$2,FALSE))</f>
        <v>0</v>
      </c>
      <c r="G32">
        <f>IF(R32="","",VLOOKUP($R32,Data!$A$4:$X$2000,Data!$J$2,FALSE))</f>
        <v>0</v>
      </c>
      <c r="H32" t="str">
        <f>IF(R32="","",VLOOKUP($R32,Data!$A$4:$X$2000,Data!$K$2,FALSE))</f>
        <v>2690</v>
      </c>
      <c r="I32" t="str">
        <f>IF(R32="","",VLOOKUP($R32,Data!$A$4:$X$2000,Data!$L$2,FALSE))</f>
        <v>TOBACCO SETTLEMENT</v>
      </c>
      <c r="J32" s="10">
        <f>IF(R32="","",VLOOKUP($R32,Data!$A$4:$X$2000,Data!$M$2,FALSE))</f>
        <v>390000</v>
      </c>
      <c r="K32" s="10">
        <f>IF(R32="","",VLOOKUP($R32,Data!$A$4:$X$2000,Data!$Q$2,FALSE)+VLOOKUP($R32,Data!$A$4:$X$2000,Data!$O$2,FALSE))</f>
        <v>445312.23</v>
      </c>
      <c r="L32" s="10">
        <f t="shared" si="0"/>
        <v>-55312.229999999981</v>
      </c>
      <c r="M32" s="6">
        <f t="shared" si="1"/>
        <v>1.1417999999999999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7</v>
      </c>
      <c r="B33" t="str">
        <f>IF(R33="","",VLOOKUP($R33,Data!$A$4:$X$2000,Data!$E$2,FALSE))</f>
        <v>A</v>
      </c>
      <c r="C33">
        <f>IF(R33="","",VLOOKUP($R33,Data!$A$4:$X$2000,Data!$F$2,FALSE))</f>
        <v>0</v>
      </c>
      <c r="D33">
        <f>IF(R33="","",VLOOKUP($R33,Data!$A$4:$X$2000,Data!$G$2,FALSE))</f>
        <v>0</v>
      </c>
      <c r="E33">
        <f>IF(R33="","",VLOOKUP($R33,Data!$A$4:$X$2000,Data!$H$2,FALSE))</f>
        <v>0</v>
      </c>
      <c r="F33">
        <f>IF(R33="","",VLOOKUP($R33,Data!$A$4:$X$2000,Data!$I$2,FALSE))</f>
        <v>0</v>
      </c>
      <c r="G33">
        <f>IF(R33="","",VLOOKUP($R33,Data!$A$4:$X$2000,Data!$J$2,FALSE))</f>
        <v>0</v>
      </c>
      <c r="H33" t="str">
        <f>IF(R33="","",VLOOKUP($R33,Data!$A$4:$X$2000,Data!$K$2,FALSE))</f>
        <v>2701</v>
      </c>
      <c r="I33" t="str">
        <f>IF(R33="","",VLOOKUP($R33,Data!$A$4:$X$2000,Data!$L$2,FALSE))</f>
        <v>REFUNDS OF PRIOR YEARS EXPEN</v>
      </c>
      <c r="J33" s="10">
        <f>IF(R33="","",VLOOKUP($R33,Data!$A$4:$X$2000,Data!$M$2,FALSE))</f>
        <v>300000</v>
      </c>
      <c r="K33" s="10">
        <f>IF(R33="","",VLOOKUP($R33,Data!$A$4:$X$2000,Data!$Q$2,FALSE)+VLOOKUP($R33,Data!$A$4:$X$2000,Data!$O$2,FALSE))</f>
        <v>122307.11</v>
      </c>
      <c r="L33" s="10">
        <f t="shared" si="0"/>
        <v>177692.89</v>
      </c>
      <c r="M33" s="6">
        <f t="shared" si="1"/>
        <v>0.40770000000000001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37</v>
      </c>
      <c r="B34" t="str">
        <f>IF(R34="","",VLOOKUP($R34,Data!$A$4:$X$2000,Data!$E$2,FALSE))</f>
        <v>A</v>
      </c>
      <c r="C34">
        <f>IF(R34="","",VLOOKUP($R34,Data!$A$4:$X$2000,Data!$F$2,FALSE))</f>
        <v>0</v>
      </c>
      <c r="D34">
        <f>IF(R34="","",VLOOKUP($R34,Data!$A$4:$X$2000,Data!$G$2,FALSE))</f>
        <v>0</v>
      </c>
      <c r="E34">
        <f>IF(R34="","",VLOOKUP($R34,Data!$A$4:$X$2000,Data!$H$2,FALSE))</f>
        <v>0</v>
      </c>
      <c r="F34">
        <f>IF(R34="","",VLOOKUP($R34,Data!$A$4:$X$2000,Data!$I$2,FALSE))</f>
        <v>0</v>
      </c>
      <c r="G34">
        <f>IF(R34="","",VLOOKUP($R34,Data!$A$4:$X$2000,Data!$J$2,FALSE))</f>
        <v>0</v>
      </c>
      <c r="H34" t="str">
        <f>IF(R34="","",VLOOKUP($R34,Data!$A$4:$X$2000,Data!$K$2,FALSE))</f>
        <v>2770</v>
      </c>
      <c r="I34" t="str">
        <f>IF(R34="","",VLOOKUP($R34,Data!$A$4:$X$2000,Data!$L$2,FALSE))</f>
        <v>UNCLASSIFIED REVENUE</v>
      </c>
      <c r="J34" s="10">
        <f>IF(R34="","",VLOOKUP($R34,Data!$A$4:$X$2000,Data!$M$2,FALSE))</f>
        <v>65659</v>
      </c>
      <c r="K34" s="10">
        <f>IF(R34="","",VLOOKUP($R34,Data!$A$4:$X$2000,Data!$Q$2,FALSE)+VLOOKUP($R34,Data!$A$4:$X$2000,Data!$O$2,FALSE))</f>
        <v>55561.11</v>
      </c>
      <c r="L34" s="10">
        <f t="shared" si="0"/>
        <v>10097.89</v>
      </c>
      <c r="M34" s="6">
        <f t="shared" si="1"/>
        <v>0.84619999999999995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60</v>
      </c>
      <c r="B35" t="str">
        <f>IF(R35="","",VLOOKUP($R35,Data!$A$4:$X$2000,Data!$E$2,FALSE))</f>
        <v>A</v>
      </c>
      <c r="C35">
        <f>IF(R35="","",VLOOKUP($R35,Data!$A$4:$X$2000,Data!$F$2,FALSE))</f>
        <v>0</v>
      </c>
      <c r="D35">
        <f>IF(R35="","",VLOOKUP($R35,Data!$A$4:$X$2000,Data!$G$2,FALSE))</f>
        <v>0</v>
      </c>
      <c r="E35">
        <f>IF(R35="","",VLOOKUP($R35,Data!$A$4:$X$2000,Data!$H$2,FALSE))</f>
        <v>0</v>
      </c>
      <c r="F35">
        <f>IF(R35="","",VLOOKUP($R35,Data!$A$4:$X$2000,Data!$I$2,FALSE))</f>
        <v>0</v>
      </c>
      <c r="G35">
        <f>IF(R35="","",VLOOKUP($R35,Data!$A$4:$X$2000,Data!$J$2,FALSE))</f>
        <v>0</v>
      </c>
      <c r="H35" t="str">
        <f>IF(R35="","",VLOOKUP($R35,Data!$A$4:$X$2000,Data!$K$2,FALSE))</f>
        <v>3005</v>
      </c>
      <c r="I35" t="str">
        <f>IF(R35="","",VLOOKUP($R35,Data!$A$4:$X$2000,Data!$L$2,FALSE))</f>
        <v>MORTGAGE TAX</v>
      </c>
      <c r="J35" s="10">
        <f>IF(R35="","",VLOOKUP($R35,Data!$A$4:$X$2000,Data!$M$2,FALSE))</f>
        <v>180000</v>
      </c>
      <c r="K35" s="10">
        <f>IF(R35="","",VLOOKUP($R35,Data!$A$4:$X$2000,Data!$Q$2,FALSE)+VLOOKUP($R35,Data!$A$4:$X$2000,Data!$O$2,FALSE))</f>
        <v>236829.29</v>
      </c>
      <c r="L35" s="10">
        <f t="shared" si="0"/>
        <v>-56829.290000000008</v>
      </c>
      <c r="M35" s="6">
        <f t="shared" si="1"/>
        <v>1.3157000000000001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11</v>
      </c>
      <c r="B36" t="str">
        <f>IF(R36="","",VLOOKUP($R36,Data!$A$4:$X$2000,Data!$E$2,FALSE))</f>
        <v>A</v>
      </c>
      <c r="C36">
        <f>IF(R36="","",VLOOKUP($R36,Data!$A$4:$X$2000,Data!$F$2,FALSE))</f>
        <v>0</v>
      </c>
      <c r="D36">
        <f>IF(R36="","",VLOOKUP($R36,Data!$A$4:$X$2000,Data!$G$2,FALSE))</f>
        <v>0</v>
      </c>
      <c r="E36">
        <f>IF(R36="","",VLOOKUP($R36,Data!$A$4:$X$2000,Data!$H$2,FALSE))</f>
        <v>0</v>
      </c>
      <c r="F36">
        <f>IF(R36="","",VLOOKUP($R36,Data!$A$4:$X$2000,Data!$I$2,FALSE))</f>
        <v>0</v>
      </c>
      <c r="G36">
        <f>IF(R36="","",VLOOKUP($R36,Data!$A$4:$X$2000,Data!$J$2,FALSE))</f>
        <v>0</v>
      </c>
      <c r="H36" t="str">
        <f>IF(R36="","",VLOOKUP($R36,Data!$A$4:$X$2000,Data!$K$2,FALSE))</f>
        <v>3016</v>
      </c>
      <c r="I36" t="str">
        <f>IF(R36="","",VLOOKUP($R36,Data!$A$4:$X$2000,Data!$L$2,FALSE))</f>
        <v>CASINO REVENUE</v>
      </c>
      <c r="J36" s="10">
        <f>IF(R36="","",VLOOKUP($R36,Data!$A$4:$X$2000,Data!$M$2,FALSE))</f>
        <v>225000</v>
      </c>
      <c r="K36" s="10">
        <f>IF(R36="","",VLOOKUP($R36,Data!$A$4:$X$2000,Data!$Q$2,FALSE)+VLOOKUP($R36,Data!$A$4:$X$2000,Data!$O$2,FALSE))</f>
        <v>98576.67</v>
      </c>
      <c r="L36" s="10">
        <f t="shared" si="0"/>
        <v>126423.33</v>
      </c>
      <c r="M36" s="6">
        <f t="shared" si="1"/>
        <v>0.43809999999999999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34</v>
      </c>
      <c r="B37" t="str">
        <f>IF(R37="","",VLOOKUP($R37,Data!$A$4:$X$2000,Data!$E$2,FALSE))</f>
        <v>A</v>
      </c>
      <c r="C37">
        <f>IF(R37="","",VLOOKUP($R37,Data!$A$4:$X$2000,Data!$F$2,FALSE))</f>
        <v>0</v>
      </c>
      <c r="D37">
        <f>IF(R37="","",VLOOKUP($R37,Data!$A$4:$X$2000,Data!$G$2,FALSE))</f>
        <v>0</v>
      </c>
      <c r="E37">
        <f>IF(R37="","",VLOOKUP($R37,Data!$A$4:$X$2000,Data!$H$2,FALSE))</f>
        <v>0</v>
      </c>
      <c r="F37">
        <f>IF(R37="","",VLOOKUP($R37,Data!$A$4:$X$2000,Data!$I$2,FALSE))</f>
        <v>0</v>
      </c>
      <c r="G37">
        <f>IF(R37="","",VLOOKUP($R37,Data!$A$4:$X$2000,Data!$J$2,FALSE))</f>
        <v>0</v>
      </c>
      <c r="H37" t="str">
        <f>IF(R37="","",VLOOKUP($R37,Data!$A$4:$X$2000,Data!$K$2,FALSE))</f>
        <v>3025</v>
      </c>
      <c r="I37" t="str">
        <f>IF(R37="","",VLOOKUP($R37,Data!$A$4:$X$2000,Data!$L$2,FALSE))</f>
        <v>SPECIAL RECREATIONAL FACIL.</v>
      </c>
      <c r="J37" s="10">
        <f>IF(R37="","",VLOOKUP($R37,Data!$A$4:$X$2000,Data!$M$2,FALSE))</f>
        <v>68000</v>
      </c>
      <c r="K37" s="10">
        <f>IF(R37="","",VLOOKUP($R37,Data!$A$4:$X$2000,Data!$Q$2,FALSE)+VLOOKUP($R37,Data!$A$4:$X$2000,Data!$O$2,FALSE))</f>
        <v>54766.28</v>
      </c>
      <c r="L37" s="10">
        <f t="shared" si="0"/>
        <v>13233.720000000001</v>
      </c>
      <c r="M37" s="6">
        <f t="shared" si="1"/>
        <v>0.8054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5</v>
      </c>
      <c r="B38" t="str">
        <f>IF(R38="","",VLOOKUP($R38,Data!$A$4:$X$2000,Data!$E$2,FALSE))</f>
        <v>A</v>
      </c>
      <c r="C38">
        <f>IF(R38="","",VLOOKUP($R38,Data!$A$4:$X$2000,Data!$F$2,FALSE))</f>
        <v>0</v>
      </c>
      <c r="D38">
        <f>IF(R38="","",VLOOKUP($R38,Data!$A$4:$X$2000,Data!$G$2,FALSE))</f>
        <v>0</v>
      </c>
      <c r="E38">
        <f>IF(R38="","",VLOOKUP($R38,Data!$A$4:$X$2000,Data!$H$2,FALSE))</f>
        <v>0</v>
      </c>
      <c r="F38">
        <f>IF(R38="","",VLOOKUP($R38,Data!$A$4:$X$2000,Data!$I$2,FALSE))</f>
        <v>0</v>
      </c>
      <c r="G38">
        <f>IF(R38="","",VLOOKUP($R38,Data!$A$4:$X$2000,Data!$J$2,FALSE))</f>
        <v>0</v>
      </c>
      <c r="H38" t="str">
        <f>IF(R38="","",VLOOKUP($R38,Data!$A$4:$X$2000,Data!$K$2,FALSE))</f>
        <v>3027</v>
      </c>
      <c r="I38" t="str">
        <f>IF(R38="","",VLOOKUP($R38,Data!$A$4:$X$2000,Data!$L$2,FALSE))</f>
        <v>INDIGENT LEGAL SERVICES</v>
      </c>
      <c r="J38" s="10">
        <f>IF(R38="","",VLOOKUP($R38,Data!$A$4:$X$2000,Data!$M$2,FALSE))</f>
        <v>437285</v>
      </c>
      <c r="K38" s="10">
        <f>IF(R38="","",VLOOKUP($R38,Data!$A$4:$X$2000,Data!$Q$2,FALSE)+VLOOKUP($R38,Data!$A$4:$X$2000,Data!$O$2,FALSE))</f>
        <v>254035.62</v>
      </c>
      <c r="L38" s="10">
        <f t="shared" si="0"/>
        <v>183249.38</v>
      </c>
      <c r="M38" s="6">
        <f t="shared" si="1"/>
        <v>0.58089999999999997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48</v>
      </c>
      <c r="B39" t="str">
        <f>IF(R39="","",VLOOKUP($R39,Data!$A$4:$X$2000,Data!$E$2,FALSE))</f>
        <v>A</v>
      </c>
      <c r="C39">
        <f>IF(R39="","",VLOOKUP($R39,Data!$A$4:$X$2000,Data!$F$2,FALSE))</f>
        <v>0</v>
      </c>
      <c r="D39">
        <f>IF(R39="","",VLOOKUP($R39,Data!$A$4:$X$2000,Data!$G$2,FALSE))</f>
        <v>0</v>
      </c>
      <c r="E39">
        <f>IF(R39="","",VLOOKUP($R39,Data!$A$4:$X$2000,Data!$H$2,FALSE))</f>
        <v>0</v>
      </c>
      <c r="F39">
        <f>IF(R39="","",VLOOKUP($R39,Data!$A$4:$X$2000,Data!$I$2,FALSE))</f>
        <v>0</v>
      </c>
      <c r="G39">
        <f>IF(R39="","",VLOOKUP($R39,Data!$A$4:$X$2000,Data!$J$2,FALSE))</f>
        <v>0</v>
      </c>
      <c r="H39" t="str">
        <f>IF(R39="","",VLOOKUP($R39,Data!$A$4:$X$2000,Data!$K$2,FALSE))</f>
        <v>3089</v>
      </c>
      <c r="I39" t="str">
        <f>IF(R39="","",VLOOKUP($R39,Data!$A$4:$X$2000,Data!$L$2,FALSE))</f>
        <v>UNCLASSIFIED STATE AID-GEN</v>
      </c>
      <c r="J39" s="10">
        <f>IF(R39="","",VLOOKUP($R39,Data!$A$4:$X$2000,Data!$M$2,FALSE))</f>
        <v>47000</v>
      </c>
      <c r="K39" s="10">
        <f>IF(R39="","",VLOOKUP($R39,Data!$A$4:$X$2000,Data!$Q$2,FALSE)+VLOOKUP($R39,Data!$A$4:$X$2000,Data!$O$2,FALSE))</f>
        <v>69002.960000000006</v>
      </c>
      <c r="L39" s="10">
        <f t="shared" si="0"/>
        <v>-22002.960000000006</v>
      </c>
      <c r="M39" s="6">
        <f t="shared" si="1"/>
        <v>1.4681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40</v>
      </c>
      <c r="B40" t="str">
        <f>IF(R40="","",VLOOKUP($R40,Data!$A$4:$X$2000,Data!$E$2,FALSE))</f>
        <v>A</v>
      </c>
      <c r="C40">
        <f>IF(R40="","",VLOOKUP($R40,Data!$A$4:$X$2000,Data!$F$2,FALSE))</f>
        <v>0</v>
      </c>
      <c r="D40">
        <f>IF(R40="","",VLOOKUP($R40,Data!$A$4:$X$2000,Data!$G$2,FALSE))</f>
        <v>0</v>
      </c>
      <c r="E40">
        <f>IF(R40="","",VLOOKUP($R40,Data!$A$4:$X$2000,Data!$H$2,FALSE))</f>
        <v>0</v>
      </c>
      <c r="F40">
        <f>IF(R40="","",VLOOKUP($R40,Data!$A$4:$X$2000,Data!$I$2,FALSE))</f>
        <v>0</v>
      </c>
      <c r="G40">
        <f>IF(R40="","",VLOOKUP($R40,Data!$A$4:$X$2000,Data!$J$2,FALSE))</f>
        <v>0</v>
      </c>
      <c r="H40" t="str">
        <f>IF(R40="","",VLOOKUP($R40,Data!$A$4:$X$2000,Data!$K$2,FALSE))</f>
        <v>3277</v>
      </c>
      <c r="I40" t="str">
        <f>IF(R40="","",VLOOKUP($R40,Data!$A$4:$X$2000,Data!$L$2,FALSE))</f>
        <v>EDUCATION FOR P.H.C.</v>
      </c>
      <c r="J40" s="10">
        <f>IF(R40="","",VLOOKUP($R40,Data!$A$4:$X$2000,Data!$M$2,FALSE))</f>
        <v>450000</v>
      </c>
      <c r="K40" s="10">
        <f>IF(R40="","",VLOOKUP($R40,Data!$A$4:$X$2000,Data!$Q$2,FALSE)+VLOOKUP($R40,Data!$A$4:$X$2000,Data!$O$2,FALSE))</f>
        <v>462462.05</v>
      </c>
      <c r="L40" s="10">
        <f t="shared" si="0"/>
        <v>-12462.049999999988</v>
      </c>
      <c r="M40" s="6">
        <f t="shared" si="1"/>
        <v>1.0277000000000001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21</v>
      </c>
      <c r="B41" t="str">
        <f>IF(R41="","",VLOOKUP($R41,Data!$A$4:$X$2000,Data!$E$2,FALSE))</f>
        <v>A</v>
      </c>
      <c r="C41">
        <f>IF(R41="","",VLOOKUP($R41,Data!$A$4:$X$2000,Data!$F$2,FALSE))</f>
        <v>0</v>
      </c>
      <c r="D41">
        <f>IF(R41="","",VLOOKUP($R41,Data!$A$4:$X$2000,Data!$G$2,FALSE))</f>
        <v>0</v>
      </c>
      <c r="E41">
        <f>IF(R41="","",VLOOKUP($R41,Data!$A$4:$X$2000,Data!$H$2,FALSE))</f>
        <v>0</v>
      </c>
      <c r="F41">
        <f>IF(R41="","",VLOOKUP($R41,Data!$A$4:$X$2000,Data!$I$2,FALSE))</f>
        <v>0</v>
      </c>
      <c r="G41">
        <f>IF(R41="","",VLOOKUP($R41,Data!$A$4:$X$2000,Data!$J$2,FALSE))</f>
        <v>0</v>
      </c>
      <c r="H41" t="str">
        <f>IF(R41="","",VLOOKUP($R41,Data!$A$4:$X$2000,Data!$K$2,FALSE))</f>
        <v>3330</v>
      </c>
      <c r="I41" t="str">
        <f>IF(R41="","",VLOOKUP($R41,Data!$A$4:$X$2000,Data!$L$2,FALSE))</f>
        <v>SECURITY COSTS-COURT</v>
      </c>
      <c r="J41" s="10">
        <f>IF(R41="","",VLOOKUP($R41,Data!$A$4:$X$2000,Data!$M$2,FALSE))</f>
        <v>401199</v>
      </c>
      <c r="K41" s="10">
        <f>IF(R41="","",VLOOKUP($R41,Data!$A$4:$X$2000,Data!$Q$2,FALSE)+VLOOKUP($R41,Data!$A$4:$X$2000,Data!$O$2,FALSE))</f>
        <v>351205.83</v>
      </c>
      <c r="L41" s="10">
        <f t="shared" si="0"/>
        <v>49993.169999999984</v>
      </c>
      <c r="M41" s="6">
        <f t="shared" si="1"/>
        <v>0.87539999999999996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31</v>
      </c>
      <c r="B42" t="str">
        <f>IF(R42="","",VLOOKUP($R42,Data!$A$4:$X$2000,Data!$E$2,FALSE))</f>
        <v>A</v>
      </c>
      <c r="C42">
        <f>IF(R42="","",VLOOKUP($R42,Data!$A$4:$X$2000,Data!$F$2,FALSE))</f>
        <v>0</v>
      </c>
      <c r="D42">
        <f>IF(R42="","",VLOOKUP($R42,Data!$A$4:$X$2000,Data!$G$2,FALSE))</f>
        <v>0</v>
      </c>
      <c r="E42">
        <f>IF(R42="","",VLOOKUP($R42,Data!$A$4:$X$2000,Data!$H$2,FALSE))</f>
        <v>0</v>
      </c>
      <c r="F42">
        <f>IF(R42="","",VLOOKUP($R42,Data!$A$4:$X$2000,Data!$I$2,FALSE))</f>
        <v>0</v>
      </c>
      <c r="G42">
        <f>IF(R42="","",VLOOKUP($R42,Data!$A$4:$X$2000,Data!$J$2,FALSE))</f>
        <v>0</v>
      </c>
      <c r="H42" t="str">
        <f>IF(R42="","",VLOOKUP($R42,Data!$A$4:$X$2000,Data!$K$2,FALSE))</f>
        <v>3331</v>
      </c>
      <c r="I42" t="str">
        <f>IF(R42="","",VLOOKUP($R42,Data!$A$4:$X$2000,Data!$L$2,FALSE))</f>
        <v>COURT FACILITIES AID</v>
      </c>
      <c r="J42" s="10">
        <f>IF(R42="","",VLOOKUP($R42,Data!$A$4:$X$2000,Data!$M$2,FALSE))</f>
        <v>130000</v>
      </c>
      <c r="K42" s="10">
        <f>IF(R42="","",VLOOKUP($R42,Data!$A$4:$X$2000,Data!$Q$2,FALSE)+VLOOKUP($R42,Data!$A$4:$X$2000,Data!$O$2,FALSE))</f>
        <v>115526</v>
      </c>
      <c r="L42" s="10">
        <f t="shared" si="0"/>
        <v>14474</v>
      </c>
      <c r="M42" s="6">
        <f t="shared" si="1"/>
        <v>0.88870000000000005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4</v>
      </c>
      <c r="B43" t="str">
        <f>IF(R43="","",VLOOKUP($R43,Data!$A$4:$X$2000,Data!$E$2,FALSE))</f>
        <v>A</v>
      </c>
      <c r="C43">
        <f>IF(R43="","",VLOOKUP($R43,Data!$A$4:$X$2000,Data!$F$2,FALSE))</f>
        <v>0</v>
      </c>
      <c r="D43">
        <f>IF(R43="","",VLOOKUP($R43,Data!$A$4:$X$2000,Data!$G$2,FALSE))</f>
        <v>0</v>
      </c>
      <c r="E43">
        <f>IF(R43="","",VLOOKUP($R43,Data!$A$4:$X$2000,Data!$H$2,FALSE))</f>
        <v>0</v>
      </c>
      <c r="F43">
        <f>IF(R43="","",VLOOKUP($R43,Data!$A$4:$X$2000,Data!$I$2,FALSE))</f>
        <v>0</v>
      </c>
      <c r="G43">
        <f>IF(R43="","",VLOOKUP($R43,Data!$A$4:$X$2000,Data!$J$2,FALSE))</f>
        <v>0</v>
      </c>
      <c r="H43" t="str">
        <f>IF(R43="","",VLOOKUP($R43,Data!$A$4:$X$2000,Data!$K$2,FALSE))</f>
        <v>3398</v>
      </c>
      <c r="I43" t="str">
        <f>IF(R43="","",VLOOKUP($R43,Data!$A$4:$X$2000,Data!$L$2,FALSE))</f>
        <v>SICG COMMUNICATIONS GRANT</v>
      </c>
      <c r="J43" s="10">
        <f>IF(R43="","",VLOOKUP($R43,Data!$A$4:$X$2000,Data!$M$2,FALSE))</f>
        <v>940383</v>
      </c>
      <c r="K43" s="10">
        <f>IF(R43="","",VLOOKUP($R43,Data!$A$4:$X$2000,Data!$Q$2,FALSE)+VLOOKUP($R43,Data!$A$4:$X$2000,Data!$O$2,FALSE))</f>
        <v>691371.51</v>
      </c>
      <c r="L43" s="10">
        <f t="shared" si="0"/>
        <v>249011.49</v>
      </c>
      <c r="M43" s="6">
        <f t="shared" si="1"/>
        <v>0.73519999999999996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36</v>
      </c>
      <c r="B44" t="str">
        <f>IF(R44="","",VLOOKUP($R44,Data!$A$4:$X$2000,Data!$E$2,FALSE))</f>
        <v>A</v>
      </c>
      <c r="C44">
        <f>IF(R44="","",VLOOKUP($R44,Data!$A$4:$X$2000,Data!$F$2,FALSE))</f>
        <v>0</v>
      </c>
      <c r="D44">
        <f>IF(R44="","",VLOOKUP($R44,Data!$A$4:$X$2000,Data!$G$2,FALSE))</f>
        <v>0</v>
      </c>
      <c r="E44">
        <f>IF(R44="","",VLOOKUP($R44,Data!$A$4:$X$2000,Data!$H$2,FALSE))</f>
        <v>0</v>
      </c>
      <c r="F44">
        <f>IF(R44="","",VLOOKUP($R44,Data!$A$4:$X$2000,Data!$I$2,FALSE))</f>
        <v>0</v>
      </c>
      <c r="G44">
        <f>IF(R44="","",VLOOKUP($R44,Data!$A$4:$X$2000,Data!$J$2,FALSE))</f>
        <v>0</v>
      </c>
      <c r="H44" t="str">
        <f>IF(R44="","",VLOOKUP($R44,Data!$A$4:$X$2000,Data!$K$2,FALSE))</f>
        <v>3399</v>
      </c>
      <c r="I44" t="str">
        <f>IF(R44="","",VLOOKUP($R44,Data!$A$4:$X$2000,Data!$L$2,FALSE))</f>
        <v>P.S.A.P. GRANT</v>
      </c>
      <c r="J44" s="10">
        <f>IF(R44="","",VLOOKUP($R44,Data!$A$4:$X$2000,Data!$M$2,FALSE))</f>
        <v>120000</v>
      </c>
      <c r="K44" s="10">
        <f>IF(R44="","",VLOOKUP($R44,Data!$A$4:$X$2000,Data!$Q$2,FALSE)+VLOOKUP($R44,Data!$A$4:$X$2000,Data!$O$2,FALSE))</f>
        <v>109890</v>
      </c>
      <c r="L44" s="10">
        <f t="shared" si="0"/>
        <v>10110</v>
      </c>
      <c r="M44" s="6">
        <f t="shared" si="1"/>
        <v>0.91579999999999995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58</v>
      </c>
      <c r="B45" t="str">
        <f>IF(R45="","",VLOOKUP($R45,Data!$A$4:$X$2000,Data!$E$2,FALSE))</f>
        <v>A</v>
      </c>
      <c r="C45">
        <f>IF(R45="","",VLOOKUP($R45,Data!$A$4:$X$2000,Data!$F$2,FALSE))</f>
        <v>0</v>
      </c>
      <c r="D45">
        <f>IF(R45="","",VLOOKUP($R45,Data!$A$4:$X$2000,Data!$G$2,FALSE))</f>
        <v>0</v>
      </c>
      <c r="E45">
        <f>IF(R45="","",VLOOKUP($R45,Data!$A$4:$X$2000,Data!$H$2,FALSE))</f>
        <v>0</v>
      </c>
      <c r="F45">
        <f>IF(R45="","",VLOOKUP($R45,Data!$A$4:$X$2000,Data!$I$2,FALSE))</f>
        <v>0</v>
      </c>
      <c r="G45">
        <f>IF(R45="","",VLOOKUP($R45,Data!$A$4:$X$2000,Data!$J$2,FALSE))</f>
        <v>0</v>
      </c>
      <c r="H45" t="str">
        <f>IF(R45="","",VLOOKUP($R45,Data!$A$4:$X$2000,Data!$K$2,FALSE))</f>
        <v>3401</v>
      </c>
      <c r="I45" t="str">
        <f>IF(R45="","",VLOOKUP($R45,Data!$A$4:$X$2000,Data!$L$2,FALSE))</f>
        <v>PUBLIC HEALTH WORK</v>
      </c>
      <c r="J45" s="10">
        <f>IF(R45="","",VLOOKUP($R45,Data!$A$4:$X$2000,Data!$M$2,FALSE))</f>
        <v>593511</v>
      </c>
      <c r="K45" s="10">
        <f>IF(R45="","",VLOOKUP($R45,Data!$A$4:$X$2000,Data!$Q$2,FALSE)+VLOOKUP($R45,Data!$A$4:$X$2000,Data!$O$2,FALSE))</f>
        <v>646918.21</v>
      </c>
      <c r="L45" s="10">
        <f t="shared" si="0"/>
        <v>-53407.209999999963</v>
      </c>
      <c r="M45" s="6">
        <f t="shared" si="1"/>
        <v>1.0900000000000001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41</v>
      </c>
      <c r="B46" t="str">
        <f>IF(R46="","",VLOOKUP($R46,Data!$A$4:$X$2000,Data!$E$2,FALSE))</f>
        <v>A</v>
      </c>
      <c r="C46">
        <f>IF(R46="","",VLOOKUP($R46,Data!$A$4:$X$2000,Data!$F$2,FALSE))</f>
        <v>0</v>
      </c>
      <c r="D46">
        <f>IF(R46="","",VLOOKUP($R46,Data!$A$4:$X$2000,Data!$G$2,FALSE))</f>
        <v>0</v>
      </c>
      <c r="E46">
        <f>IF(R46="","",VLOOKUP($R46,Data!$A$4:$X$2000,Data!$H$2,FALSE))</f>
        <v>0</v>
      </c>
      <c r="F46">
        <f>IF(R46="","",VLOOKUP($R46,Data!$A$4:$X$2000,Data!$I$2,FALSE))</f>
        <v>0</v>
      </c>
      <c r="G46">
        <f>IF(R46="","",VLOOKUP($R46,Data!$A$4:$X$2000,Data!$J$2,FALSE))</f>
        <v>0</v>
      </c>
      <c r="H46" t="str">
        <f>IF(R46="","",VLOOKUP($R46,Data!$A$4:$X$2000,Data!$K$2,FALSE))</f>
        <v>3410</v>
      </c>
      <c r="I46" t="str">
        <f>IF(R46="","",VLOOKUP($R46,Data!$A$4:$X$2000,Data!$L$2,FALSE))</f>
        <v>IMMUNIZATION</v>
      </c>
      <c r="J46" s="10">
        <f>IF(R46="","",VLOOKUP($R46,Data!$A$4:$X$2000,Data!$M$2,FALSE))</f>
        <v>31050</v>
      </c>
      <c r="K46" s="10">
        <f>IF(R46="","",VLOOKUP($R46,Data!$A$4:$X$2000,Data!$Q$2,FALSE)+VLOOKUP($R46,Data!$A$4:$X$2000,Data!$O$2,FALSE))</f>
        <v>47594.54</v>
      </c>
      <c r="L46" s="10">
        <f t="shared" si="0"/>
        <v>-16544.54</v>
      </c>
      <c r="M46" s="6">
        <f t="shared" si="1"/>
        <v>1.5327999999999999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47</v>
      </c>
      <c r="B47" t="str">
        <f>IF(R47="","",VLOOKUP($R47,Data!$A$4:$X$2000,Data!$E$2,FALSE))</f>
        <v>A</v>
      </c>
      <c r="C47">
        <f>IF(R47="","",VLOOKUP($R47,Data!$A$4:$X$2000,Data!$F$2,FALSE))</f>
        <v>0</v>
      </c>
      <c r="D47">
        <f>IF(R47="","",VLOOKUP($R47,Data!$A$4:$X$2000,Data!$G$2,FALSE))</f>
        <v>0</v>
      </c>
      <c r="E47">
        <f>IF(R47="","",VLOOKUP($R47,Data!$A$4:$X$2000,Data!$H$2,FALSE))</f>
        <v>0</v>
      </c>
      <c r="F47">
        <f>IF(R47="","",VLOOKUP($R47,Data!$A$4:$X$2000,Data!$I$2,FALSE))</f>
        <v>0</v>
      </c>
      <c r="G47">
        <f>IF(R47="","",VLOOKUP($R47,Data!$A$4:$X$2000,Data!$J$2,FALSE))</f>
        <v>0</v>
      </c>
      <c r="H47" t="str">
        <f>IF(R47="","",VLOOKUP($R47,Data!$A$4:$X$2000,Data!$K$2,FALSE))</f>
        <v>3449</v>
      </c>
      <c r="I47" t="str">
        <f>IF(R47="","",VLOOKUP($R47,Data!$A$4:$X$2000,Data!$L$2,FALSE))</f>
        <v>EARLY INTERVENTION STATE AID</v>
      </c>
      <c r="J47" s="10">
        <f>IF(R47="","",VLOOKUP($R47,Data!$A$4:$X$2000,Data!$M$2,FALSE))</f>
        <v>38000</v>
      </c>
      <c r="K47" s="10">
        <f>IF(R47="","",VLOOKUP($R47,Data!$A$4:$X$2000,Data!$Q$2,FALSE)+VLOOKUP($R47,Data!$A$4:$X$2000,Data!$O$2,FALSE))</f>
        <v>59806.1</v>
      </c>
      <c r="L47" s="10">
        <f t="shared" si="0"/>
        <v>-21806.1</v>
      </c>
      <c r="M47" s="6">
        <f t="shared" si="1"/>
        <v>1.5738000000000001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23</v>
      </c>
      <c r="B48" t="str">
        <f>IF(R48="","",VLOOKUP($R48,Data!$A$4:$X$2000,Data!$E$2,FALSE))</f>
        <v>A</v>
      </c>
      <c r="C48">
        <f>IF(R48="","",VLOOKUP($R48,Data!$A$4:$X$2000,Data!$F$2,FALSE))</f>
        <v>0</v>
      </c>
      <c r="D48">
        <f>IF(R48="","",VLOOKUP($R48,Data!$A$4:$X$2000,Data!$G$2,FALSE))</f>
        <v>0</v>
      </c>
      <c r="E48">
        <f>IF(R48="","",VLOOKUP($R48,Data!$A$4:$X$2000,Data!$H$2,FALSE))</f>
        <v>0</v>
      </c>
      <c r="F48">
        <f>IF(R48="","",VLOOKUP($R48,Data!$A$4:$X$2000,Data!$I$2,FALSE))</f>
        <v>0</v>
      </c>
      <c r="G48">
        <f>IF(R48="","",VLOOKUP($R48,Data!$A$4:$X$2000,Data!$J$2,FALSE))</f>
        <v>0</v>
      </c>
      <c r="H48" t="str">
        <f>IF(R48="","",VLOOKUP($R48,Data!$A$4:$X$2000,Data!$K$2,FALSE))</f>
        <v>3450</v>
      </c>
      <c r="I48" t="str">
        <f>IF(R48="","",VLOOKUP($R48,Data!$A$4:$X$2000,Data!$L$2,FALSE))</f>
        <v>PUBLIC WATER SUPPLY</v>
      </c>
      <c r="J48" s="10">
        <f>IF(R48="","",VLOOKUP($R48,Data!$A$4:$X$2000,Data!$M$2,FALSE))</f>
        <v>105758</v>
      </c>
      <c r="K48" s="10">
        <f>IF(R48="","",VLOOKUP($R48,Data!$A$4:$X$2000,Data!$Q$2,FALSE)+VLOOKUP($R48,Data!$A$4:$X$2000,Data!$O$2,FALSE))</f>
        <v>73833.87</v>
      </c>
      <c r="L48" s="10">
        <f t="shared" si="0"/>
        <v>31924.130000000005</v>
      </c>
      <c r="M48" s="6">
        <f t="shared" si="1"/>
        <v>0.69810000000000005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27</v>
      </c>
      <c r="B49" t="str">
        <f>IF(R49="","",VLOOKUP($R49,Data!$A$4:$X$2000,Data!$E$2,FALSE))</f>
        <v>A</v>
      </c>
      <c r="C49">
        <f>IF(R49="","",VLOOKUP($R49,Data!$A$4:$X$2000,Data!$F$2,FALSE))</f>
        <v>0</v>
      </c>
      <c r="D49">
        <f>IF(R49="","",VLOOKUP($R49,Data!$A$4:$X$2000,Data!$G$2,FALSE))</f>
        <v>0</v>
      </c>
      <c r="E49">
        <f>IF(R49="","",VLOOKUP($R49,Data!$A$4:$X$2000,Data!$H$2,FALSE))</f>
        <v>0</v>
      </c>
      <c r="F49">
        <f>IF(R49="","",VLOOKUP($R49,Data!$A$4:$X$2000,Data!$I$2,FALSE))</f>
        <v>0</v>
      </c>
      <c r="G49">
        <f>IF(R49="","",VLOOKUP($R49,Data!$A$4:$X$2000,Data!$J$2,FALSE))</f>
        <v>0</v>
      </c>
      <c r="H49" t="str">
        <f>IF(R49="","",VLOOKUP($R49,Data!$A$4:$X$2000,Data!$K$2,FALSE))</f>
        <v>3472</v>
      </c>
      <c r="I49" t="str">
        <f>IF(R49="","",VLOOKUP($R49,Data!$A$4:$X$2000,Data!$L$2,FALSE))</f>
        <v>COMMUNITY SUPPORT GROUP</v>
      </c>
      <c r="J49" s="10">
        <f>IF(R49="","",VLOOKUP($R49,Data!$A$4:$X$2000,Data!$M$2,FALSE))</f>
        <v>1688674</v>
      </c>
      <c r="K49" s="10">
        <f>IF(R49="","",VLOOKUP($R49,Data!$A$4:$X$2000,Data!$Q$2,FALSE)+VLOOKUP($R49,Data!$A$4:$X$2000,Data!$O$2,FALSE))</f>
        <v>1670204</v>
      </c>
      <c r="L49" s="10">
        <f t="shared" si="0"/>
        <v>18470</v>
      </c>
      <c r="M49" s="6">
        <f t="shared" si="1"/>
        <v>0.98909999999999998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42</v>
      </c>
      <c r="B50" t="str">
        <f>IF(R50="","",VLOOKUP($R50,Data!$A$4:$X$2000,Data!$E$2,FALSE))</f>
        <v>A</v>
      </c>
      <c r="C50">
        <f>IF(R50="","",VLOOKUP($R50,Data!$A$4:$X$2000,Data!$F$2,FALSE))</f>
        <v>0</v>
      </c>
      <c r="D50">
        <f>IF(R50="","",VLOOKUP($R50,Data!$A$4:$X$2000,Data!$G$2,FALSE))</f>
        <v>0</v>
      </c>
      <c r="E50">
        <f>IF(R50="","",VLOOKUP($R50,Data!$A$4:$X$2000,Data!$H$2,FALSE))</f>
        <v>0</v>
      </c>
      <c r="F50">
        <f>IF(R50="","",VLOOKUP($R50,Data!$A$4:$X$2000,Data!$I$2,FALSE))</f>
        <v>0</v>
      </c>
      <c r="G50">
        <f>IF(R50="","",VLOOKUP($R50,Data!$A$4:$X$2000,Data!$J$2,FALSE))</f>
        <v>0</v>
      </c>
      <c r="H50" t="str">
        <f>IF(R50="","",VLOOKUP($R50,Data!$A$4:$X$2000,Data!$K$2,FALSE))</f>
        <v>3483</v>
      </c>
      <c r="I50" t="str">
        <f>IF(R50="","",VLOOKUP($R50,Data!$A$4:$X$2000,Data!$L$2,FALSE))</f>
        <v>CHEM. DEPENDENCY PROGRAM</v>
      </c>
      <c r="J50" s="10">
        <f>IF(R50="","",VLOOKUP($R50,Data!$A$4:$X$2000,Data!$M$2,FALSE))</f>
        <v>487295</v>
      </c>
      <c r="K50" s="10">
        <f>IF(R50="","",VLOOKUP($R50,Data!$A$4:$X$2000,Data!$Q$2,FALSE)+VLOOKUP($R50,Data!$A$4:$X$2000,Data!$O$2,FALSE))</f>
        <v>503846</v>
      </c>
      <c r="L50" s="10">
        <f t="shared" si="0"/>
        <v>-16551</v>
      </c>
      <c r="M50" s="6">
        <f t="shared" si="1"/>
        <v>1.034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32</v>
      </c>
      <c r="B51" t="str">
        <f>IF(R51="","",VLOOKUP($R51,Data!$A$4:$X$2000,Data!$E$2,FALSE))</f>
        <v>A</v>
      </c>
      <c r="C51">
        <f>IF(R51="","",VLOOKUP($R51,Data!$A$4:$X$2000,Data!$F$2,FALSE))</f>
        <v>0</v>
      </c>
      <c r="D51">
        <f>IF(R51="","",VLOOKUP($R51,Data!$A$4:$X$2000,Data!$G$2,FALSE))</f>
        <v>0</v>
      </c>
      <c r="E51">
        <f>IF(R51="","",VLOOKUP($R51,Data!$A$4:$X$2000,Data!$H$2,FALSE))</f>
        <v>0</v>
      </c>
      <c r="F51">
        <f>IF(R51="","",VLOOKUP($R51,Data!$A$4:$X$2000,Data!$I$2,FALSE))</f>
        <v>0</v>
      </c>
      <c r="G51">
        <f>IF(R51="","",VLOOKUP($R51,Data!$A$4:$X$2000,Data!$J$2,FALSE))</f>
        <v>0</v>
      </c>
      <c r="H51" t="str">
        <f>IF(R51="","",VLOOKUP($R51,Data!$A$4:$X$2000,Data!$K$2,FALSE))</f>
        <v>3485</v>
      </c>
      <c r="I51" t="str">
        <f>IF(R51="","",VLOOKUP($R51,Data!$A$4:$X$2000,Data!$L$2,FALSE))</f>
        <v>TOBACCO AWARENESS</v>
      </c>
      <c r="J51" s="10">
        <f>IF(R51="","",VLOOKUP($R51,Data!$A$4:$X$2000,Data!$M$2,FALSE))</f>
        <v>25876</v>
      </c>
      <c r="K51" s="10">
        <f>IF(R51="","",VLOOKUP($R51,Data!$A$4:$X$2000,Data!$Q$2,FALSE)+VLOOKUP($R51,Data!$A$4:$X$2000,Data!$O$2,FALSE))</f>
        <v>11568.97</v>
      </c>
      <c r="L51" s="10">
        <f t="shared" si="0"/>
        <v>14307.03</v>
      </c>
      <c r="M51" s="6">
        <f t="shared" si="1"/>
        <v>0.4471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15</v>
      </c>
      <c r="B52" t="str">
        <f>IF(R52="","",VLOOKUP($R52,Data!$A$4:$X$2000,Data!$E$2,FALSE))</f>
        <v>A</v>
      </c>
      <c r="C52">
        <f>IF(R52="","",VLOOKUP($R52,Data!$A$4:$X$2000,Data!$F$2,FALSE))</f>
        <v>0</v>
      </c>
      <c r="D52">
        <f>IF(R52="","",VLOOKUP($R52,Data!$A$4:$X$2000,Data!$G$2,FALSE))</f>
        <v>0</v>
      </c>
      <c r="E52">
        <f>IF(R52="","",VLOOKUP($R52,Data!$A$4:$X$2000,Data!$H$2,FALSE))</f>
        <v>0</v>
      </c>
      <c r="F52">
        <f>IF(R52="","",VLOOKUP($R52,Data!$A$4:$X$2000,Data!$I$2,FALSE))</f>
        <v>0</v>
      </c>
      <c r="G52">
        <f>IF(R52="","",VLOOKUP($R52,Data!$A$4:$X$2000,Data!$J$2,FALSE))</f>
        <v>0</v>
      </c>
      <c r="H52" t="str">
        <f>IF(R52="","",VLOOKUP($R52,Data!$A$4:$X$2000,Data!$K$2,FALSE))</f>
        <v>3594</v>
      </c>
      <c r="I52" t="str">
        <f>IF(R52="","",VLOOKUP($R52,Data!$A$4:$X$2000,Data!$L$2,FALSE))</f>
        <v>STOA BUSLINE SUBSIDY</v>
      </c>
      <c r="J52" s="10">
        <f>IF(R52="","",VLOOKUP($R52,Data!$A$4:$X$2000,Data!$M$2,FALSE))</f>
        <v>460000</v>
      </c>
      <c r="K52" s="10">
        <f>IF(R52="","",VLOOKUP($R52,Data!$A$4:$X$2000,Data!$Q$2,FALSE)+VLOOKUP($R52,Data!$A$4:$X$2000,Data!$O$2,FALSE))</f>
        <v>374625.33</v>
      </c>
      <c r="L52" s="10">
        <f t="shared" si="0"/>
        <v>85374.669999999984</v>
      </c>
      <c r="M52" s="6">
        <f t="shared" si="1"/>
        <v>0.81440000000000001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51</v>
      </c>
      <c r="B53" t="str">
        <f>IF(R53="","",VLOOKUP($R53,Data!$A$4:$X$2000,Data!$E$2,FALSE))</f>
        <v>A</v>
      </c>
      <c r="C53">
        <f>IF(R53="","",VLOOKUP($R53,Data!$A$4:$X$2000,Data!$F$2,FALSE))</f>
        <v>0</v>
      </c>
      <c r="D53">
        <f>IF(R53="","",VLOOKUP($R53,Data!$A$4:$X$2000,Data!$G$2,FALSE))</f>
        <v>0</v>
      </c>
      <c r="E53">
        <f>IF(R53="","",VLOOKUP($R53,Data!$A$4:$X$2000,Data!$H$2,FALSE))</f>
        <v>0</v>
      </c>
      <c r="F53">
        <f>IF(R53="","",VLOOKUP($R53,Data!$A$4:$X$2000,Data!$I$2,FALSE))</f>
        <v>0</v>
      </c>
      <c r="G53">
        <f>IF(R53="","",VLOOKUP($R53,Data!$A$4:$X$2000,Data!$J$2,FALSE))</f>
        <v>0</v>
      </c>
      <c r="H53" t="str">
        <f>IF(R53="","",VLOOKUP($R53,Data!$A$4:$X$2000,Data!$K$2,FALSE))</f>
        <v>3609</v>
      </c>
      <c r="I53" t="str">
        <f>IF(R53="","",VLOOKUP($R53,Data!$A$4:$X$2000,Data!$L$2,FALSE))</f>
        <v>FAMILY ASSISTANCE</v>
      </c>
      <c r="J53" s="10">
        <f>IF(R53="","",VLOOKUP($R53,Data!$A$4:$X$2000,Data!$M$2,FALSE))</f>
        <v>400</v>
      </c>
      <c r="K53" s="10">
        <f>IF(R53="","",VLOOKUP($R53,Data!$A$4:$X$2000,Data!$Q$2,FALSE)+VLOOKUP($R53,Data!$A$4:$X$2000,Data!$O$2,FALSE))</f>
        <v>26430</v>
      </c>
      <c r="L53" s="10">
        <f t="shared" si="0"/>
        <v>-26030</v>
      </c>
      <c r="M53" s="6">
        <f t="shared" si="1"/>
        <v>66.075000000000003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2</v>
      </c>
      <c r="B54" t="str">
        <f>IF(R54="","",VLOOKUP($R54,Data!$A$4:$X$2000,Data!$E$2,FALSE))</f>
        <v>A</v>
      </c>
      <c r="C54">
        <f>IF(R54="","",VLOOKUP($R54,Data!$A$4:$X$2000,Data!$F$2,FALSE))</f>
        <v>0</v>
      </c>
      <c r="D54">
        <f>IF(R54="","",VLOOKUP($R54,Data!$A$4:$X$2000,Data!$G$2,FALSE))</f>
        <v>0</v>
      </c>
      <c r="E54">
        <f>IF(R54="","",VLOOKUP($R54,Data!$A$4:$X$2000,Data!$H$2,FALSE))</f>
        <v>0</v>
      </c>
      <c r="F54">
        <f>IF(R54="","",VLOOKUP($R54,Data!$A$4:$X$2000,Data!$I$2,FALSE))</f>
        <v>0</v>
      </c>
      <c r="G54">
        <f>IF(R54="","",VLOOKUP($R54,Data!$A$4:$X$2000,Data!$J$2,FALSE))</f>
        <v>0</v>
      </c>
      <c r="H54" t="str">
        <f>IF(R54="","",VLOOKUP($R54,Data!$A$4:$X$2000,Data!$K$2,FALSE))</f>
        <v>3610</v>
      </c>
      <c r="I54" t="str">
        <f>IF(R54="","",VLOOKUP($R54,Data!$A$4:$X$2000,Data!$L$2,FALSE))</f>
        <v>SOCIAL SERVICES ADMINIS</v>
      </c>
      <c r="J54" s="10">
        <f>IF(R54="","",VLOOKUP($R54,Data!$A$4:$X$2000,Data!$M$2,FALSE))</f>
        <v>1065617</v>
      </c>
      <c r="K54" s="10">
        <f>IF(R54="","",VLOOKUP($R54,Data!$A$4:$X$2000,Data!$Q$2,FALSE)+VLOOKUP($R54,Data!$A$4:$X$2000,Data!$O$2,FALSE))</f>
        <v>779479</v>
      </c>
      <c r="L54" s="10">
        <f t="shared" si="0"/>
        <v>286138</v>
      </c>
      <c r="M54" s="6">
        <f t="shared" si="1"/>
        <v>0.73150000000000004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14</v>
      </c>
      <c r="B55" t="str">
        <f>IF(R55="","",VLOOKUP($R55,Data!$A$4:$X$2000,Data!$E$2,FALSE))</f>
        <v>A</v>
      </c>
      <c r="C55">
        <f>IF(R55="","",VLOOKUP($R55,Data!$A$4:$X$2000,Data!$F$2,FALSE))</f>
        <v>0</v>
      </c>
      <c r="D55">
        <f>IF(R55="","",VLOOKUP($R55,Data!$A$4:$X$2000,Data!$G$2,FALSE))</f>
        <v>0</v>
      </c>
      <c r="E55">
        <f>IF(R55="","",VLOOKUP($R55,Data!$A$4:$X$2000,Data!$H$2,FALSE))</f>
        <v>0</v>
      </c>
      <c r="F55">
        <f>IF(R55="","",VLOOKUP($R55,Data!$A$4:$X$2000,Data!$I$2,FALSE))</f>
        <v>0</v>
      </c>
      <c r="G55">
        <f>IF(R55="","",VLOOKUP($R55,Data!$A$4:$X$2000,Data!$J$2,FALSE))</f>
        <v>0</v>
      </c>
      <c r="H55" t="str">
        <f>IF(R55="","",VLOOKUP($R55,Data!$A$4:$X$2000,Data!$K$2,FALSE))</f>
        <v>3619</v>
      </c>
      <c r="I55" t="str">
        <f>IF(R55="","",VLOOKUP($R55,Data!$A$4:$X$2000,Data!$L$2,FALSE))</f>
        <v>CHILD CARE</v>
      </c>
      <c r="J55" s="10">
        <f>IF(R55="","",VLOOKUP($R55,Data!$A$4:$X$2000,Data!$M$2,FALSE))</f>
        <v>1353057</v>
      </c>
      <c r="K55" s="10">
        <f>IF(R55="","",VLOOKUP($R55,Data!$A$4:$X$2000,Data!$Q$2,FALSE)+VLOOKUP($R55,Data!$A$4:$X$2000,Data!$O$2,FALSE))</f>
        <v>1261999</v>
      </c>
      <c r="L55" s="10">
        <f t="shared" si="0"/>
        <v>91058</v>
      </c>
      <c r="M55" s="6">
        <f t="shared" si="1"/>
        <v>0.93269999999999997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29</v>
      </c>
      <c r="B56" t="str">
        <f>IF(R56="","",VLOOKUP($R56,Data!$A$4:$X$2000,Data!$E$2,FALSE))</f>
        <v>A</v>
      </c>
      <c r="C56">
        <f>IF(R56="","",VLOOKUP($R56,Data!$A$4:$X$2000,Data!$F$2,FALSE))</f>
        <v>0</v>
      </c>
      <c r="D56">
        <f>IF(R56="","",VLOOKUP($R56,Data!$A$4:$X$2000,Data!$G$2,FALSE))</f>
        <v>0</v>
      </c>
      <c r="E56">
        <f>IF(R56="","",VLOOKUP($R56,Data!$A$4:$X$2000,Data!$H$2,FALSE))</f>
        <v>0</v>
      </c>
      <c r="F56">
        <f>IF(R56="","",VLOOKUP($R56,Data!$A$4:$X$2000,Data!$I$2,FALSE))</f>
        <v>0</v>
      </c>
      <c r="G56">
        <f>IF(R56="","",VLOOKUP($R56,Data!$A$4:$X$2000,Data!$J$2,FALSE))</f>
        <v>0</v>
      </c>
      <c r="H56" t="str">
        <f>IF(R56="","",VLOOKUP($R56,Data!$A$4:$X$2000,Data!$K$2,FALSE))</f>
        <v>3623</v>
      </c>
      <c r="I56" t="str">
        <f>IF(R56="","",VLOOKUP($R56,Data!$A$4:$X$2000,Data!$L$2,FALSE))</f>
        <v>JUVENILE DELINQUENT CARE</v>
      </c>
      <c r="J56" s="10">
        <f>IF(R56="","",VLOOKUP($R56,Data!$A$4:$X$2000,Data!$M$2,FALSE))</f>
        <v>42000</v>
      </c>
      <c r="K56" s="10">
        <f>IF(R56="","",VLOOKUP($R56,Data!$A$4:$X$2000,Data!$Q$2,FALSE)+VLOOKUP($R56,Data!$A$4:$X$2000,Data!$O$2,FALSE))</f>
        <v>26549</v>
      </c>
      <c r="L56" s="10">
        <f t="shared" si="0"/>
        <v>15451</v>
      </c>
      <c r="M56" s="6">
        <f t="shared" si="1"/>
        <v>0.6321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10</v>
      </c>
      <c r="B57" t="str">
        <f>IF(R57="","",VLOOKUP($R57,Data!$A$4:$X$2000,Data!$E$2,FALSE))</f>
        <v>A</v>
      </c>
      <c r="C57">
        <f>IF(R57="","",VLOOKUP($R57,Data!$A$4:$X$2000,Data!$F$2,FALSE))</f>
        <v>0</v>
      </c>
      <c r="D57">
        <f>IF(R57="","",VLOOKUP($R57,Data!$A$4:$X$2000,Data!$G$2,FALSE))</f>
        <v>0</v>
      </c>
      <c r="E57">
        <f>IF(R57="","",VLOOKUP($R57,Data!$A$4:$X$2000,Data!$H$2,FALSE))</f>
        <v>0</v>
      </c>
      <c r="F57">
        <f>IF(R57="","",VLOOKUP($R57,Data!$A$4:$X$2000,Data!$I$2,FALSE))</f>
        <v>0</v>
      </c>
      <c r="G57">
        <f>IF(R57="","",VLOOKUP($R57,Data!$A$4:$X$2000,Data!$J$2,FALSE))</f>
        <v>0</v>
      </c>
      <c r="H57" t="str">
        <f>IF(R57="","",VLOOKUP($R57,Data!$A$4:$X$2000,Data!$K$2,FALSE))</f>
        <v>3670</v>
      </c>
      <c r="I57" t="str">
        <f>IF(R57="","",VLOOKUP($R57,Data!$A$4:$X$2000,Data!$L$2,FALSE))</f>
        <v>SERV FOR RECIP TITLE XX</v>
      </c>
      <c r="J57" s="10">
        <f>IF(R57="","",VLOOKUP($R57,Data!$A$4:$X$2000,Data!$M$2,FALSE))</f>
        <v>684000</v>
      </c>
      <c r="K57" s="10">
        <f>IF(R57="","",VLOOKUP($R57,Data!$A$4:$X$2000,Data!$Q$2,FALSE)+VLOOKUP($R57,Data!$A$4:$X$2000,Data!$O$2,FALSE))</f>
        <v>552209</v>
      </c>
      <c r="L57" s="10">
        <f t="shared" si="0"/>
        <v>131791</v>
      </c>
      <c r="M57" s="6">
        <f t="shared" si="1"/>
        <v>0.80730000000000002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49</v>
      </c>
      <c r="B58" t="str">
        <f>IF(R58="","",VLOOKUP($R58,Data!$A$4:$X$2000,Data!$E$2,FALSE))</f>
        <v>A</v>
      </c>
      <c r="C58">
        <f>IF(R58="","",VLOOKUP($R58,Data!$A$4:$X$2000,Data!$F$2,FALSE))</f>
        <v>0</v>
      </c>
      <c r="D58">
        <f>IF(R58="","",VLOOKUP($R58,Data!$A$4:$X$2000,Data!$G$2,FALSE))</f>
        <v>0</v>
      </c>
      <c r="E58">
        <f>IF(R58="","",VLOOKUP($R58,Data!$A$4:$X$2000,Data!$H$2,FALSE))</f>
        <v>0</v>
      </c>
      <c r="F58">
        <f>IF(R58="","",VLOOKUP($R58,Data!$A$4:$X$2000,Data!$I$2,FALSE))</f>
        <v>0</v>
      </c>
      <c r="G58">
        <f>IF(R58="","",VLOOKUP($R58,Data!$A$4:$X$2000,Data!$J$2,FALSE))</f>
        <v>0</v>
      </c>
      <c r="H58" t="str">
        <f>IF(R58="","",VLOOKUP($R58,Data!$A$4:$X$2000,Data!$K$2,FALSE))</f>
        <v>3715</v>
      </c>
      <c r="I58" t="str">
        <f>IF(R58="","",VLOOKUP($R58,Data!$A$4:$X$2000,Data!$L$2,FALSE))</f>
        <v>TOURISM STATE MATCH</v>
      </c>
      <c r="J58" s="10">
        <f>IF(R58="","",VLOOKUP($R58,Data!$A$4:$X$2000,Data!$M$2,FALSE))</f>
        <v>0</v>
      </c>
      <c r="K58" s="10">
        <f>IF(R58="","",VLOOKUP($R58,Data!$A$4:$X$2000,Data!$Q$2,FALSE)+VLOOKUP($R58,Data!$A$4:$X$2000,Data!$O$2,FALSE))</f>
        <v>23397.23</v>
      </c>
      <c r="L58" s="10">
        <f t="shared" si="0"/>
        <v>-23397.23</v>
      </c>
      <c r="M58" s="6">
        <f t="shared" si="1"/>
        <v>0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74</v>
      </c>
      <c r="B59" t="str">
        <f>IF(R59="","",VLOOKUP($R59,Data!$A$4:$X$2000,Data!$E$2,FALSE))</f>
        <v>A</v>
      </c>
      <c r="C59">
        <f>IF(R59="","",VLOOKUP($R59,Data!$A$4:$X$2000,Data!$F$2,FALSE))</f>
        <v>0</v>
      </c>
      <c r="D59">
        <f>IF(R59="","",VLOOKUP($R59,Data!$A$4:$X$2000,Data!$G$2,FALSE))</f>
        <v>0</v>
      </c>
      <c r="E59">
        <f>IF(R59="","",VLOOKUP($R59,Data!$A$4:$X$2000,Data!$H$2,FALSE))</f>
        <v>0</v>
      </c>
      <c r="F59">
        <f>IF(R59="","",VLOOKUP($R59,Data!$A$4:$X$2000,Data!$I$2,FALSE))</f>
        <v>0</v>
      </c>
      <c r="G59">
        <f>IF(R59="","",VLOOKUP($R59,Data!$A$4:$X$2000,Data!$J$2,FALSE))</f>
        <v>0</v>
      </c>
      <c r="H59" t="str">
        <f>IF(R59="","",VLOOKUP($R59,Data!$A$4:$X$2000,Data!$K$2,FALSE))</f>
        <v>3772</v>
      </c>
      <c r="I59" t="str">
        <f>IF(R59="","",VLOOKUP($R59,Data!$A$4:$X$2000,Data!$L$2,FALSE))</f>
        <v>PROGRAMS FOR THE AGING</v>
      </c>
      <c r="J59" s="10">
        <f>IF(R59="","",VLOOKUP($R59,Data!$A$4:$X$2000,Data!$M$2,FALSE))</f>
        <v>872760</v>
      </c>
      <c r="K59" s="10">
        <f>IF(R59="","",VLOOKUP($R59,Data!$A$4:$X$2000,Data!$Q$2,FALSE)+VLOOKUP($R59,Data!$A$4:$X$2000,Data!$O$2,FALSE))</f>
        <v>1177183.6599999999</v>
      </c>
      <c r="L59" s="10">
        <f t="shared" si="0"/>
        <v>-304423.65999999992</v>
      </c>
      <c r="M59" s="6">
        <f t="shared" si="1"/>
        <v>1.3488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50</v>
      </c>
      <c r="B60" t="str">
        <f>IF(R60="","",VLOOKUP($R60,Data!$A$4:$X$2000,Data!$E$2,FALSE))</f>
        <v>A</v>
      </c>
      <c r="C60">
        <f>IF(R60="","",VLOOKUP($R60,Data!$A$4:$X$2000,Data!$F$2,FALSE))</f>
        <v>0</v>
      </c>
      <c r="D60">
        <f>IF(R60="","",VLOOKUP($R60,Data!$A$4:$X$2000,Data!$G$2,FALSE))</f>
        <v>0</v>
      </c>
      <c r="E60">
        <f>IF(R60="","",VLOOKUP($R60,Data!$A$4:$X$2000,Data!$H$2,FALSE))</f>
        <v>0</v>
      </c>
      <c r="F60">
        <f>IF(R60="","",VLOOKUP($R60,Data!$A$4:$X$2000,Data!$I$2,FALSE))</f>
        <v>0</v>
      </c>
      <c r="G60">
        <f>IF(R60="","",VLOOKUP($R60,Data!$A$4:$X$2000,Data!$J$2,FALSE))</f>
        <v>0</v>
      </c>
      <c r="H60" t="str">
        <f>IF(R60="","",VLOOKUP($R60,Data!$A$4:$X$2000,Data!$K$2,FALSE))</f>
        <v>3784</v>
      </c>
      <c r="I60" t="str">
        <f>IF(R60="","",VLOOKUP($R60,Data!$A$4:$X$2000,Data!$L$2,FALSE))</f>
        <v>SEMO/JAIL ASSISTANCE</v>
      </c>
      <c r="J60" s="10">
        <f>IF(R60="","",VLOOKUP($R60,Data!$A$4:$X$2000,Data!$M$2,FALSE))</f>
        <v>22050</v>
      </c>
      <c r="K60" s="10">
        <f>IF(R60="","",VLOOKUP($R60,Data!$A$4:$X$2000,Data!$Q$2,FALSE)+VLOOKUP($R60,Data!$A$4:$X$2000,Data!$O$2,FALSE))</f>
        <v>47166</v>
      </c>
      <c r="L60" s="10">
        <f t="shared" si="0"/>
        <v>-25116</v>
      </c>
      <c r="M60" s="6">
        <f t="shared" si="1"/>
        <v>2.1389999999999998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71</v>
      </c>
      <c r="B61" t="str">
        <f>IF(R61="","",VLOOKUP($R61,Data!$A$4:$X$2000,Data!$E$2,FALSE))</f>
        <v>A</v>
      </c>
      <c r="C61">
        <f>IF(R61="","",VLOOKUP($R61,Data!$A$4:$X$2000,Data!$F$2,FALSE))</f>
        <v>0</v>
      </c>
      <c r="D61">
        <f>IF(R61="","",VLOOKUP($R61,Data!$A$4:$X$2000,Data!$G$2,FALSE))</f>
        <v>0</v>
      </c>
      <c r="E61">
        <f>IF(R61="","",VLOOKUP($R61,Data!$A$4:$X$2000,Data!$H$2,FALSE))</f>
        <v>0</v>
      </c>
      <c r="F61">
        <f>IF(R61="","",VLOOKUP($R61,Data!$A$4:$X$2000,Data!$I$2,FALSE))</f>
        <v>0</v>
      </c>
      <c r="G61">
        <f>IF(R61="","",VLOOKUP($R61,Data!$A$4:$X$2000,Data!$J$2,FALSE))</f>
        <v>0</v>
      </c>
      <c r="H61" t="str">
        <f>IF(R61="","",VLOOKUP($R61,Data!$A$4:$X$2000,Data!$K$2,FALSE))</f>
        <v>3785</v>
      </c>
      <c r="I61" t="str">
        <f>IF(R61="","",VLOOKUP($R61,Data!$A$4:$X$2000,Data!$L$2,FALSE))</f>
        <v>DIASTER ASST STATE AID</v>
      </c>
      <c r="J61" s="10">
        <f>IF(R61="","",VLOOKUP($R61,Data!$A$4:$X$2000,Data!$M$2,FALSE))</f>
        <v>0</v>
      </c>
      <c r="K61" s="10">
        <f>IF(R61="","",VLOOKUP($R61,Data!$A$4:$X$2000,Data!$Q$2,FALSE)+VLOOKUP($R61,Data!$A$4:$X$2000,Data!$O$2,FALSE))</f>
        <v>135051.76999999999</v>
      </c>
      <c r="L61" s="10">
        <f t="shared" si="0"/>
        <v>-135051.76999999999</v>
      </c>
      <c r="M61" s="6">
        <f t="shared" si="1"/>
        <v>0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26</v>
      </c>
      <c r="B62" t="str">
        <f>IF(R62="","",VLOOKUP($R62,Data!$A$4:$X$2000,Data!$E$2,FALSE))</f>
        <v>A</v>
      </c>
      <c r="C62">
        <f>IF(R62="","",VLOOKUP($R62,Data!$A$4:$X$2000,Data!$F$2,FALSE))</f>
        <v>0</v>
      </c>
      <c r="D62">
        <f>IF(R62="","",VLOOKUP($R62,Data!$A$4:$X$2000,Data!$G$2,FALSE))</f>
        <v>0</v>
      </c>
      <c r="E62">
        <f>IF(R62="","",VLOOKUP($R62,Data!$A$4:$X$2000,Data!$H$2,FALSE))</f>
        <v>0</v>
      </c>
      <c r="F62">
        <f>IF(R62="","",VLOOKUP($R62,Data!$A$4:$X$2000,Data!$I$2,FALSE))</f>
        <v>0</v>
      </c>
      <c r="G62">
        <f>IF(R62="","",VLOOKUP($R62,Data!$A$4:$X$2000,Data!$J$2,FALSE))</f>
        <v>0</v>
      </c>
      <c r="H62" t="str">
        <f>IF(R62="","",VLOOKUP($R62,Data!$A$4:$X$2000,Data!$K$2,FALSE))</f>
        <v>3810</v>
      </c>
      <c r="I62" t="str">
        <f>IF(R62="","",VLOOKUP($R62,Data!$A$4:$X$2000,Data!$L$2,FALSE))</f>
        <v>YOUTH PROGRAMS</v>
      </c>
      <c r="J62" s="10">
        <f>IF(R62="","",VLOOKUP($R62,Data!$A$4:$X$2000,Data!$M$2,FALSE))</f>
        <v>59678</v>
      </c>
      <c r="K62" s="10">
        <f>IF(R62="","",VLOOKUP($R62,Data!$A$4:$X$2000,Data!$Q$2,FALSE)+VLOOKUP($R62,Data!$A$4:$X$2000,Data!$O$2,FALSE))</f>
        <v>40908.49</v>
      </c>
      <c r="L62" s="10">
        <f t="shared" si="0"/>
        <v>18769.510000000002</v>
      </c>
      <c r="M62" s="6">
        <f t="shared" si="1"/>
        <v>0.6855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46</v>
      </c>
      <c r="B63" t="str">
        <f>IF(R63="","",VLOOKUP($R63,Data!$A$4:$X$2000,Data!$E$2,FALSE))</f>
        <v>A</v>
      </c>
      <c r="C63">
        <f>IF(R63="","",VLOOKUP($R63,Data!$A$4:$X$2000,Data!$F$2,FALSE))</f>
        <v>0</v>
      </c>
      <c r="D63">
        <f>IF(R63="","",VLOOKUP($R63,Data!$A$4:$X$2000,Data!$G$2,FALSE))</f>
        <v>0</v>
      </c>
      <c r="E63">
        <f>IF(R63="","",VLOOKUP($R63,Data!$A$4:$X$2000,Data!$H$2,FALSE))</f>
        <v>0</v>
      </c>
      <c r="F63">
        <f>IF(R63="","",VLOOKUP($R63,Data!$A$4:$X$2000,Data!$I$2,FALSE))</f>
        <v>0</v>
      </c>
      <c r="G63">
        <f>IF(R63="","",VLOOKUP($R63,Data!$A$4:$X$2000,Data!$J$2,FALSE))</f>
        <v>0</v>
      </c>
      <c r="H63" t="str">
        <f>IF(R63="","",VLOOKUP($R63,Data!$A$4:$X$2000,Data!$K$2,FALSE))</f>
        <v>3982</v>
      </c>
      <c r="I63" t="str">
        <f>IF(R63="","",VLOOKUP($R63,Data!$A$4:$X$2000,Data!$L$2,FALSE))</f>
        <v>MISC. PLANNING GRANTS</v>
      </c>
      <c r="J63" s="10">
        <f>IF(R63="","",VLOOKUP($R63,Data!$A$4:$X$2000,Data!$M$2,FALSE))</f>
        <v>0</v>
      </c>
      <c r="K63" s="10">
        <f>IF(R63="","",VLOOKUP($R63,Data!$A$4:$X$2000,Data!$Q$2,FALSE)+VLOOKUP($R63,Data!$A$4:$X$2000,Data!$O$2,FALSE))</f>
        <v>19402.75</v>
      </c>
      <c r="L63" s="10">
        <f t="shared" si="0"/>
        <v>-19402.75</v>
      </c>
      <c r="M63" s="6">
        <f t="shared" si="1"/>
        <v>0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55</v>
      </c>
      <c r="B64" t="str">
        <f>IF(R64="","",VLOOKUP($R64,Data!$A$4:$X$2000,Data!$E$2,FALSE))</f>
        <v>A</v>
      </c>
      <c r="C64">
        <f>IF(R64="","",VLOOKUP($R64,Data!$A$4:$X$2000,Data!$F$2,FALSE))</f>
        <v>0</v>
      </c>
      <c r="D64">
        <f>IF(R64="","",VLOOKUP($R64,Data!$A$4:$X$2000,Data!$G$2,FALSE))</f>
        <v>0</v>
      </c>
      <c r="E64">
        <f>IF(R64="","",VLOOKUP($R64,Data!$A$4:$X$2000,Data!$H$2,FALSE))</f>
        <v>0</v>
      </c>
      <c r="F64">
        <f>IF(R64="","",VLOOKUP($R64,Data!$A$4:$X$2000,Data!$I$2,FALSE))</f>
        <v>0</v>
      </c>
      <c r="G64">
        <f>IF(R64="","",VLOOKUP($R64,Data!$A$4:$X$2000,Data!$J$2,FALSE))</f>
        <v>0</v>
      </c>
      <c r="H64" t="str">
        <f>IF(R64="","",VLOOKUP($R64,Data!$A$4:$X$2000,Data!$K$2,FALSE))</f>
        <v>3983</v>
      </c>
      <c r="I64" t="str">
        <f>IF(R64="","",VLOOKUP($R64,Data!$A$4:$X$2000,Data!$L$2,FALSE))</f>
        <v>ECONOMIC DEV PLAN GRANT</v>
      </c>
      <c r="J64" s="10">
        <f>IF(R64="","",VLOOKUP($R64,Data!$A$4:$X$2000,Data!$M$2,FALSE))</f>
        <v>0</v>
      </c>
      <c r="K64" s="10">
        <f>IF(R64="","",VLOOKUP($R64,Data!$A$4:$X$2000,Data!$Q$2,FALSE)+VLOOKUP($R64,Data!$A$4:$X$2000,Data!$O$2,FALSE))</f>
        <v>48145</v>
      </c>
      <c r="L64" s="10">
        <f t="shared" si="0"/>
        <v>-48145</v>
      </c>
      <c r="M64" s="6">
        <f t="shared" si="1"/>
        <v>0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52</v>
      </c>
      <c r="B65" t="str">
        <f>IF(R65="","",VLOOKUP($R65,Data!$A$4:$X$2000,Data!$E$2,FALSE))</f>
        <v>A</v>
      </c>
      <c r="C65">
        <f>IF(R65="","",VLOOKUP($R65,Data!$A$4:$X$2000,Data!$F$2,FALSE))</f>
        <v>0</v>
      </c>
      <c r="D65">
        <f>IF(R65="","",VLOOKUP($R65,Data!$A$4:$X$2000,Data!$G$2,FALSE))</f>
        <v>0</v>
      </c>
      <c r="E65">
        <f>IF(R65="","",VLOOKUP($R65,Data!$A$4:$X$2000,Data!$H$2,FALSE))</f>
        <v>0</v>
      </c>
      <c r="F65">
        <f>IF(R65="","",VLOOKUP($R65,Data!$A$4:$X$2000,Data!$I$2,FALSE))</f>
        <v>0</v>
      </c>
      <c r="G65">
        <f>IF(R65="","",VLOOKUP($R65,Data!$A$4:$X$2000,Data!$J$2,FALSE))</f>
        <v>0</v>
      </c>
      <c r="H65" t="str">
        <f>IF(R65="","",VLOOKUP($R65,Data!$A$4:$X$2000,Data!$K$2,FALSE))</f>
        <v>4305</v>
      </c>
      <c r="I65" t="str">
        <f>IF(R65="","",VLOOKUP($R65,Data!$A$4:$X$2000,Data!$L$2,FALSE))</f>
        <v>EMERGENCY MANAGEMENT AID</v>
      </c>
      <c r="J65" s="10">
        <f>IF(R65="","",VLOOKUP($R65,Data!$A$4:$X$2000,Data!$M$2,FALSE))</f>
        <v>17322</v>
      </c>
      <c r="K65" s="10">
        <f>IF(R65="","",VLOOKUP($R65,Data!$A$4:$X$2000,Data!$Q$2,FALSE)+VLOOKUP($R65,Data!$A$4:$X$2000,Data!$O$2,FALSE))</f>
        <v>44015</v>
      </c>
      <c r="L65" s="10">
        <f t="shared" si="0"/>
        <v>-26693</v>
      </c>
      <c r="M65" s="6">
        <f t="shared" si="1"/>
        <v>2.5409999999999999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24</v>
      </c>
      <c r="B66" t="str">
        <f>IF(R66="","",VLOOKUP($R66,Data!$A$4:$X$2000,Data!$E$2,FALSE))</f>
        <v>A</v>
      </c>
      <c r="C66">
        <f>IF(R66="","",VLOOKUP($R66,Data!$A$4:$X$2000,Data!$F$2,FALSE))</f>
        <v>0</v>
      </c>
      <c r="D66">
        <f>IF(R66="","",VLOOKUP($R66,Data!$A$4:$X$2000,Data!$G$2,FALSE))</f>
        <v>0</v>
      </c>
      <c r="E66">
        <f>IF(R66="","",VLOOKUP($R66,Data!$A$4:$X$2000,Data!$H$2,FALSE))</f>
        <v>0</v>
      </c>
      <c r="F66">
        <f>IF(R66="","",VLOOKUP($R66,Data!$A$4:$X$2000,Data!$I$2,FALSE))</f>
        <v>0</v>
      </c>
      <c r="G66">
        <f>IF(R66="","",VLOOKUP($R66,Data!$A$4:$X$2000,Data!$J$2,FALSE))</f>
        <v>0</v>
      </c>
      <c r="H66" t="str">
        <f>IF(R66="","",VLOOKUP($R66,Data!$A$4:$X$2000,Data!$K$2,FALSE))</f>
        <v>4325</v>
      </c>
      <c r="I66" t="str">
        <f>IF(R66="","",VLOOKUP($R66,Data!$A$4:$X$2000,Data!$L$2,FALSE))</f>
        <v>LETPP GRANT</v>
      </c>
      <c r="J66" s="10">
        <f>IF(R66="","",VLOOKUP($R66,Data!$A$4:$X$2000,Data!$M$2,FALSE))</f>
        <v>47486</v>
      </c>
      <c r="K66" s="10">
        <f>IF(R66="","",VLOOKUP($R66,Data!$A$4:$X$2000,Data!$Q$2,FALSE)+VLOOKUP($R66,Data!$A$4:$X$2000,Data!$O$2,FALSE))</f>
        <v>20082.53</v>
      </c>
      <c r="L66" s="10">
        <f t="shared" si="0"/>
        <v>27403.47</v>
      </c>
      <c r="M66" s="6">
        <f t="shared" si="1"/>
        <v>0.4229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9</v>
      </c>
      <c r="B67" t="str">
        <f>IF(R67="","",VLOOKUP($R67,Data!$A$4:$X$2000,Data!$E$2,FALSE))</f>
        <v>A</v>
      </c>
      <c r="C67">
        <f>IF(R67="","",VLOOKUP($R67,Data!$A$4:$X$2000,Data!$F$2,FALSE))</f>
        <v>0</v>
      </c>
      <c r="D67">
        <f>IF(R67="","",VLOOKUP($R67,Data!$A$4:$X$2000,Data!$G$2,FALSE))</f>
        <v>0</v>
      </c>
      <c r="E67">
        <f>IF(R67="","",VLOOKUP($R67,Data!$A$4:$X$2000,Data!$H$2,FALSE))</f>
        <v>0</v>
      </c>
      <c r="F67">
        <f>IF(R67="","",VLOOKUP($R67,Data!$A$4:$X$2000,Data!$I$2,FALSE))</f>
        <v>0</v>
      </c>
      <c r="G67">
        <f>IF(R67="","",VLOOKUP($R67,Data!$A$4:$X$2000,Data!$J$2,FALSE))</f>
        <v>0</v>
      </c>
      <c r="H67" t="str">
        <f>IF(R67="","",VLOOKUP($R67,Data!$A$4:$X$2000,Data!$K$2,FALSE))</f>
        <v>4389</v>
      </c>
      <c r="I67" t="str">
        <f>IF(R67="","",VLOOKUP($R67,Data!$A$4:$X$2000,Data!$L$2,FALSE))</f>
        <v>HOMELAND SECURITY GRANTS</v>
      </c>
      <c r="J67" s="10">
        <f>IF(R67="","",VLOOKUP($R67,Data!$A$4:$X$2000,Data!$M$2,FALSE))</f>
        <v>235600</v>
      </c>
      <c r="K67" s="10">
        <f>IF(R67="","",VLOOKUP($R67,Data!$A$4:$X$2000,Data!$Q$2,FALSE)+VLOOKUP($R67,Data!$A$4:$X$2000,Data!$O$2,FALSE))</f>
        <v>86819.69</v>
      </c>
      <c r="L67" s="10">
        <f t="shared" si="0"/>
        <v>148780.31</v>
      </c>
      <c r="M67" s="6">
        <f t="shared" si="1"/>
        <v>0.36849999999999999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56</v>
      </c>
      <c r="B68" t="str">
        <f>IF(R68="","",VLOOKUP($R68,Data!$A$4:$X$2000,Data!$E$2,FALSE))</f>
        <v>A</v>
      </c>
      <c r="C68">
        <f>IF(R68="","",VLOOKUP($R68,Data!$A$4:$X$2000,Data!$F$2,FALSE))</f>
        <v>0</v>
      </c>
      <c r="D68">
        <f>IF(R68="","",VLOOKUP($R68,Data!$A$4:$X$2000,Data!$G$2,FALSE))</f>
        <v>0</v>
      </c>
      <c r="E68">
        <f>IF(R68="","",VLOOKUP($R68,Data!$A$4:$X$2000,Data!$H$2,FALSE))</f>
        <v>0</v>
      </c>
      <c r="F68">
        <f>IF(R68="","",VLOOKUP($R68,Data!$A$4:$X$2000,Data!$I$2,FALSE))</f>
        <v>0</v>
      </c>
      <c r="G68">
        <f>IF(R68="","",VLOOKUP($R68,Data!$A$4:$X$2000,Data!$J$2,FALSE))</f>
        <v>0</v>
      </c>
      <c r="H68" t="str">
        <f>IF(R68="","",VLOOKUP($R68,Data!$A$4:$X$2000,Data!$K$2,FALSE))</f>
        <v>4457</v>
      </c>
      <c r="I68" t="str">
        <f>IF(R68="","",VLOOKUP($R68,Data!$A$4:$X$2000,Data!$L$2,FALSE))</f>
        <v>BIOTERRISM</v>
      </c>
      <c r="J68" s="10">
        <f>IF(R68="","",VLOOKUP($R68,Data!$A$4:$X$2000,Data!$M$2,FALSE))</f>
        <v>112325</v>
      </c>
      <c r="K68" s="10">
        <f>IF(R68="","",VLOOKUP($R68,Data!$A$4:$X$2000,Data!$Q$2,FALSE)+VLOOKUP($R68,Data!$A$4:$X$2000,Data!$O$2,FALSE))</f>
        <v>161986.78</v>
      </c>
      <c r="L68" s="10">
        <f t="shared" si="0"/>
        <v>-49661.78</v>
      </c>
      <c r="M68" s="6">
        <f t="shared" si="1"/>
        <v>1.4420999999999999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73</v>
      </c>
      <c r="B69" t="str">
        <f>IF(R69="","",VLOOKUP($R69,Data!$A$4:$X$2000,Data!$E$2,FALSE))</f>
        <v>A</v>
      </c>
      <c r="C69">
        <f>IF(R69="","",VLOOKUP($R69,Data!$A$4:$X$2000,Data!$F$2,FALSE))</f>
        <v>0</v>
      </c>
      <c r="D69">
        <f>IF(R69="","",VLOOKUP($R69,Data!$A$4:$X$2000,Data!$G$2,FALSE))</f>
        <v>0</v>
      </c>
      <c r="E69">
        <f>IF(R69="","",VLOOKUP($R69,Data!$A$4:$X$2000,Data!$H$2,FALSE))</f>
        <v>0</v>
      </c>
      <c r="F69">
        <f>IF(R69="","",VLOOKUP($R69,Data!$A$4:$X$2000,Data!$I$2,FALSE))</f>
        <v>0</v>
      </c>
      <c r="G69">
        <f>IF(R69="","",VLOOKUP($R69,Data!$A$4:$X$2000,Data!$J$2,FALSE))</f>
        <v>0</v>
      </c>
      <c r="H69" t="str">
        <f>IF(R69="","",VLOOKUP($R69,Data!$A$4:$X$2000,Data!$K$2,FALSE))</f>
        <v>4490</v>
      </c>
      <c r="I69" t="str">
        <f>IF(R69="","",VLOOKUP($R69,Data!$A$4:$X$2000,Data!$L$2,FALSE))</f>
        <v>M.H. FEDERAL SALARY SHARING</v>
      </c>
      <c r="J69" s="10">
        <f>IF(R69="","",VLOOKUP($R69,Data!$A$4:$X$2000,Data!$M$2,FALSE))</f>
        <v>235000</v>
      </c>
      <c r="K69" s="10">
        <f>IF(R69="","",VLOOKUP($R69,Data!$A$4:$X$2000,Data!$Q$2,FALSE)+VLOOKUP($R69,Data!$A$4:$X$2000,Data!$O$2,FALSE))</f>
        <v>394122</v>
      </c>
      <c r="L69" s="10">
        <f t="shared" si="0"/>
        <v>-159122</v>
      </c>
      <c r="M69" s="6">
        <f t="shared" si="1"/>
        <v>1.6771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64</v>
      </c>
      <c r="B70" t="str">
        <f>IF(R70="","",VLOOKUP($R70,Data!$A$4:$X$2000,Data!$E$2,FALSE))</f>
        <v>A</v>
      </c>
      <c r="C70">
        <f>IF(R70="","",VLOOKUP($R70,Data!$A$4:$X$2000,Data!$F$2,FALSE))</f>
        <v>0</v>
      </c>
      <c r="D70">
        <f>IF(R70="","",VLOOKUP($R70,Data!$A$4:$X$2000,Data!$G$2,FALSE))</f>
        <v>0</v>
      </c>
      <c r="E70">
        <f>IF(R70="","",VLOOKUP($R70,Data!$A$4:$X$2000,Data!$H$2,FALSE))</f>
        <v>0</v>
      </c>
      <c r="F70">
        <f>IF(R70="","",VLOOKUP($R70,Data!$A$4:$X$2000,Data!$I$2,FALSE))</f>
        <v>0</v>
      </c>
      <c r="G70">
        <f>IF(R70="","",VLOOKUP($R70,Data!$A$4:$X$2000,Data!$J$2,FALSE))</f>
        <v>0</v>
      </c>
      <c r="H70" t="str">
        <f>IF(R70="","",VLOOKUP($R70,Data!$A$4:$X$2000,Data!$K$2,FALSE))</f>
        <v>4491</v>
      </c>
      <c r="I70" t="str">
        <f>IF(R70="","",VLOOKUP($R70,Data!$A$4:$X$2000,Data!$L$2,FALSE))</f>
        <v>S.O.R. FUNDING</v>
      </c>
      <c r="J70" s="10">
        <f>IF(R70="","",VLOOKUP($R70,Data!$A$4:$X$2000,Data!$M$2,FALSE))</f>
        <v>0</v>
      </c>
      <c r="K70" s="10">
        <f>IF(R70="","",VLOOKUP($R70,Data!$A$4:$X$2000,Data!$Q$2,FALSE)+VLOOKUP($R70,Data!$A$4:$X$2000,Data!$O$2,FALSE))</f>
        <v>72958.05</v>
      </c>
      <c r="L70" s="10">
        <f t="shared" ref="L70:L133" si="2">IF(R70="","",J70-K70)</f>
        <v>-72958.05</v>
      </c>
      <c r="M70" s="6">
        <f t="shared" ref="M70:M133" si="3">IF(R70="","",IF(J70=0,0,ROUND((K70)/J70,4)))</f>
        <v>0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69</v>
      </c>
      <c r="B71" t="str">
        <f>IF(R71="","",VLOOKUP($R71,Data!$A$4:$X$2000,Data!$E$2,FALSE))</f>
        <v>A</v>
      </c>
      <c r="C71">
        <f>IF(R71="","",VLOOKUP($R71,Data!$A$4:$X$2000,Data!$F$2,FALSE))</f>
        <v>0</v>
      </c>
      <c r="D71">
        <f>IF(R71="","",VLOOKUP($R71,Data!$A$4:$X$2000,Data!$G$2,FALSE))</f>
        <v>0</v>
      </c>
      <c r="E71">
        <f>IF(R71="","",VLOOKUP($R71,Data!$A$4:$X$2000,Data!$H$2,FALSE))</f>
        <v>0</v>
      </c>
      <c r="F71">
        <f>IF(R71="","",VLOOKUP($R71,Data!$A$4:$X$2000,Data!$I$2,FALSE))</f>
        <v>0</v>
      </c>
      <c r="G71">
        <f>IF(R71="","",VLOOKUP($R71,Data!$A$4:$X$2000,Data!$J$2,FALSE))</f>
        <v>0</v>
      </c>
      <c r="H71" t="str">
        <f>IF(R71="","",VLOOKUP($R71,Data!$A$4:$X$2000,Data!$K$2,FALSE))</f>
        <v>4493</v>
      </c>
      <c r="I71" t="str">
        <f>IF(R71="","",VLOOKUP($R71,Data!$A$4:$X$2000,Data!$L$2,FALSE))</f>
        <v>MH CLINIC UPL</v>
      </c>
      <c r="J71" s="10">
        <f>IF(R71="","",VLOOKUP($R71,Data!$A$4:$X$2000,Data!$M$2,FALSE))</f>
        <v>0</v>
      </c>
      <c r="K71" s="10">
        <f>IF(R71="","",VLOOKUP($R71,Data!$A$4:$X$2000,Data!$Q$2,FALSE)+VLOOKUP($R71,Data!$A$4:$X$2000,Data!$O$2,FALSE))</f>
        <v>86558.65</v>
      </c>
      <c r="L71" s="10">
        <f t="shared" si="2"/>
        <v>-86558.65</v>
      </c>
      <c r="M71" s="6">
        <f t="shared" si="3"/>
        <v>0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79</v>
      </c>
      <c r="B72" t="str">
        <f>IF(R72="","",VLOOKUP($R72,Data!$A$4:$X$2000,Data!$E$2,FALSE))</f>
        <v>A</v>
      </c>
      <c r="C72">
        <f>IF(R72="","",VLOOKUP($R72,Data!$A$4:$X$2000,Data!$F$2,FALSE))</f>
        <v>0</v>
      </c>
      <c r="D72">
        <f>IF(R72="","",VLOOKUP($R72,Data!$A$4:$X$2000,Data!$G$2,FALSE))</f>
        <v>0</v>
      </c>
      <c r="E72">
        <f>IF(R72="","",VLOOKUP($R72,Data!$A$4:$X$2000,Data!$H$2,FALSE))</f>
        <v>0</v>
      </c>
      <c r="F72">
        <f>IF(R72="","",VLOOKUP($R72,Data!$A$4:$X$2000,Data!$I$2,FALSE))</f>
        <v>0</v>
      </c>
      <c r="G72">
        <f>IF(R72="","",VLOOKUP($R72,Data!$A$4:$X$2000,Data!$J$2,FALSE))</f>
        <v>0</v>
      </c>
      <c r="H72" t="str">
        <f>IF(R72="","",VLOOKUP($R72,Data!$A$4:$X$2000,Data!$K$2,FALSE))</f>
        <v>4590</v>
      </c>
      <c r="I72" t="str">
        <f>IF(R72="","",VLOOKUP($R72,Data!$A$4:$X$2000,Data!$L$2,FALSE))</f>
        <v>FEDERAL GRANT,RURAL PUB TRAN</v>
      </c>
      <c r="J72" s="10">
        <f>IF(R72="","",VLOOKUP($R72,Data!$A$4:$X$2000,Data!$M$2,FALSE))</f>
        <v>356000</v>
      </c>
      <c r="K72" s="10">
        <f>IF(R72="","",VLOOKUP($R72,Data!$A$4:$X$2000,Data!$Q$2,FALSE)+VLOOKUP($R72,Data!$A$4:$X$2000,Data!$O$2,FALSE))</f>
        <v>869433.62</v>
      </c>
      <c r="L72" s="10">
        <f t="shared" si="2"/>
        <v>-513433.62</v>
      </c>
      <c r="M72" s="6">
        <f t="shared" si="3"/>
        <v>2.4422000000000001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3</v>
      </c>
      <c r="B73" t="str">
        <f>IF(R73="","",VLOOKUP($R73,Data!$A$4:$X$2000,Data!$E$2,FALSE))</f>
        <v>A</v>
      </c>
      <c r="C73">
        <f>IF(R73="","",VLOOKUP($R73,Data!$A$4:$X$2000,Data!$F$2,FALSE))</f>
        <v>0</v>
      </c>
      <c r="D73">
        <f>IF(R73="","",VLOOKUP($R73,Data!$A$4:$X$2000,Data!$G$2,FALSE))</f>
        <v>0</v>
      </c>
      <c r="E73">
        <f>IF(R73="","",VLOOKUP($R73,Data!$A$4:$X$2000,Data!$H$2,FALSE))</f>
        <v>0</v>
      </c>
      <c r="F73">
        <f>IF(R73="","",VLOOKUP($R73,Data!$A$4:$X$2000,Data!$I$2,FALSE))</f>
        <v>0</v>
      </c>
      <c r="G73">
        <f>IF(R73="","",VLOOKUP($R73,Data!$A$4:$X$2000,Data!$J$2,FALSE))</f>
        <v>0</v>
      </c>
      <c r="H73" t="str">
        <f>IF(R73="","",VLOOKUP($R73,Data!$A$4:$X$2000,Data!$K$2,FALSE))</f>
        <v>4609</v>
      </c>
      <c r="I73" t="str">
        <f>IF(R73="","",VLOOKUP($R73,Data!$A$4:$X$2000,Data!$L$2,FALSE))</f>
        <v>FAMILY ASSISTANCE</v>
      </c>
      <c r="J73" s="10">
        <f>IF(R73="","",VLOOKUP($R73,Data!$A$4:$X$2000,Data!$M$2,FALSE))</f>
        <v>800000</v>
      </c>
      <c r="K73" s="10">
        <f>IF(R73="","",VLOOKUP($R73,Data!$A$4:$X$2000,Data!$Q$2,FALSE)+VLOOKUP($R73,Data!$A$4:$X$2000,Data!$O$2,FALSE))</f>
        <v>514395</v>
      </c>
      <c r="L73" s="10">
        <f t="shared" si="2"/>
        <v>285605</v>
      </c>
      <c r="M73" s="6">
        <f t="shared" si="3"/>
        <v>0.64300000000000002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1</v>
      </c>
      <c r="B74" t="str">
        <f>IF(R74="","",VLOOKUP($R74,Data!$A$4:$X$2000,Data!$E$2,FALSE))</f>
        <v>A</v>
      </c>
      <c r="C74">
        <f>IF(R74="","",VLOOKUP($R74,Data!$A$4:$X$2000,Data!$F$2,FALSE))</f>
        <v>0</v>
      </c>
      <c r="D74">
        <f>IF(R74="","",VLOOKUP($R74,Data!$A$4:$X$2000,Data!$G$2,FALSE))</f>
        <v>0</v>
      </c>
      <c r="E74">
        <f>IF(R74="","",VLOOKUP($R74,Data!$A$4:$X$2000,Data!$H$2,FALSE))</f>
        <v>0</v>
      </c>
      <c r="F74">
        <f>IF(R74="","",VLOOKUP($R74,Data!$A$4:$X$2000,Data!$I$2,FALSE))</f>
        <v>0</v>
      </c>
      <c r="G74">
        <f>IF(R74="","",VLOOKUP($R74,Data!$A$4:$X$2000,Data!$J$2,FALSE))</f>
        <v>0</v>
      </c>
      <c r="H74" t="str">
        <f>IF(R74="","",VLOOKUP($R74,Data!$A$4:$X$2000,Data!$K$2,FALSE))</f>
        <v>4610</v>
      </c>
      <c r="I74" t="str">
        <f>IF(R74="","",VLOOKUP($R74,Data!$A$4:$X$2000,Data!$L$2,FALSE))</f>
        <v>SOCIAL SERVICES ADMIN</v>
      </c>
      <c r="J74" s="10">
        <f>IF(R74="","",VLOOKUP($R74,Data!$A$4:$X$2000,Data!$M$2,FALSE))</f>
        <v>2000000</v>
      </c>
      <c r="K74" s="10">
        <f>IF(R74="","",VLOOKUP($R74,Data!$A$4:$X$2000,Data!$Q$2,FALSE)+VLOOKUP($R74,Data!$A$4:$X$2000,Data!$O$2,FALSE))</f>
        <v>1331627</v>
      </c>
      <c r="L74" s="10">
        <f t="shared" si="2"/>
        <v>668373</v>
      </c>
      <c r="M74" s="6">
        <f t="shared" si="3"/>
        <v>0.66579999999999995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17</v>
      </c>
      <c r="B75" t="str">
        <f>IF(R75="","",VLOOKUP($R75,Data!$A$4:$X$2000,Data!$E$2,FALSE))</f>
        <v>A</v>
      </c>
      <c r="C75">
        <f>IF(R75="","",VLOOKUP($R75,Data!$A$4:$X$2000,Data!$F$2,FALSE))</f>
        <v>0</v>
      </c>
      <c r="D75">
        <f>IF(R75="","",VLOOKUP($R75,Data!$A$4:$X$2000,Data!$G$2,FALSE))</f>
        <v>0</v>
      </c>
      <c r="E75">
        <f>IF(R75="","",VLOOKUP($R75,Data!$A$4:$X$2000,Data!$H$2,FALSE))</f>
        <v>0</v>
      </c>
      <c r="F75">
        <f>IF(R75="","",VLOOKUP($R75,Data!$A$4:$X$2000,Data!$I$2,FALSE))</f>
        <v>0</v>
      </c>
      <c r="G75">
        <f>IF(R75="","",VLOOKUP($R75,Data!$A$4:$X$2000,Data!$J$2,FALSE))</f>
        <v>0</v>
      </c>
      <c r="H75" t="str">
        <f>IF(R75="","",VLOOKUP($R75,Data!$A$4:$X$2000,Data!$K$2,FALSE))</f>
        <v>4615</v>
      </c>
      <c r="I75" t="str">
        <f>IF(R75="","",VLOOKUP($R75,Data!$A$4:$X$2000,Data!$L$2,FALSE))</f>
        <v>FLEXIBLE FAMILY FUND SERVICE</v>
      </c>
      <c r="J75" s="10">
        <f>IF(R75="","",VLOOKUP($R75,Data!$A$4:$X$2000,Data!$M$2,FALSE))</f>
        <v>1702000</v>
      </c>
      <c r="K75" s="10">
        <f>IF(R75="","",VLOOKUP($R75,Data!$A$4:$X$2000,Data!$Q$2,FALSE)+VLOOKUP($R75,Data!$A$4:$X$2000,Data!$O$2,FALSE))</f>
        <v>1630993</v>
      </c>
      <c r="L75" s="10">
        <f t="shared" si="2"/>
        <v>71007</v>
      </c>
      <c r="M75" s="6">
        <f t="shared" si="3"/>
        <v>0.95830000000000004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16</v>
      </c>
      <c r="B76" t="str">
        <f>IF(R76="","",VLOOKUP($R76,Data!$A$4:$X$2000,Data!$E$2,FALSE))</f>
        <v>A</v>
      </c>
      <c r="C76">
        <f>IF(R76="","",VLOOKUP($R76,Data!$A$4:$X$2000,Data!$F$2,FALSE))</f>
        <v>0</v>
      </c>
      <c r="D76">
        <f>IF(R76="","",VLOOKUP($R76,Data!$A$4:$X$2000,Data!$G$2,FALSE))</f>
        <v>0</v>
      </c>
      <c r="E76">
        <f>IF(R76="","",VLOOKUP($R76,Data!$A$4:$X$2000,Data!$H$2,FALSE))</f>
        <v>0</v>
      </c>
      <c r="F76">
        <f>IF(R76="","",VLOOKUP($R76,Data!$A$4:$X$2000,Data!$I$2,FALSE))</f>
        <v>0</v>
      </c>
      <c r="G76">
        <f>IF(R76="","",VLOOKUP($R76,Data!$A$4:$X$2000,Data!$J$2,FALSE))</f>
        <v>0</v>
      </c>
      <c r="H76" t="str">
        <f>IF(R76="","",VLOOKUP($R76,Data!$A$4:$X$2000,Data!$K$2,FALSE))</f>
        <v>4619</v>
      </c>
      <c r="I76" t="str">
        <f>IF(R76="","",VLOOKUP($R76,Data!$A$4:$X$2000,Data!$L$2,FALSE))</f>
        <v>CHILD CARE  &lt;TITLE IV-E&gt;</v>
      </c>
      <c r="J76" s="10">
        <f>IF(R76="","",VLOOKUP($R76,Data!$A$4:$X$2000,Data!$M$2,FALSE))</f>
        <v>500000</v>
      </c>
      <c r="K76" s="10">
        <f>IF(R76="","",VLOOKUP($R76,Data!$A$4:$X$2000,Data!$Q$2,FALSE)+VLOOKUP($R76,Data!$A$4:$X$2000,Data!$O$2,FALSE))</f>
        <v>418757</v>
      </c>
      <c r="L76" s="10">
        <f t="shared" si="2"/>
        <v>81243</v>
      </c>
      <c r="M76" s="6">
        <f t="shared" si="3"/>
        <v>0.83750000000000002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77</v>
      </c>
      <c r="B77" t="str">
        <f>IF(R77="","",VLOOKUP($R77,Data!$A$4:$X$2000,Data!$E$2,FALSE))</f>
        <v>A</v>
      </c>
      <c r="C77">
        <f>IF(R77="","",VLOOKUP($R77,Data!$A$4:$X$2000,Data!$F$2,FALSE))</f>
        <v>0</v>
      </c>
      <c r="D77">
        <f>IF(R77="","",VLOOKUP($R77,Data!$A$4:$X$2000,Data!$G$2,FALSE))</f>
        <v>0</v>
      </c>
      <c r="E77">
        <f>IF(R77="","",VLOOKUP($R77,Data!$A$4:$X$2000,Data!$H$2,FALSE))</f>
        <v>0</v>
      </c>
      <c r="F77">
        <f>IF(R77="","",VLOOKUP($R77,Data!$A$4:$X$2000,Data!$I$2,FALSE))</f>
        <v>0</v>
      </c>
      <c r="G77">
        <f>IF(R77="","",VLOOKUP($R77,Data!$A$4:$X$2000,Data!$J$2,FALSE))</f>
        <v>0</v>
      </c>
      <c r="H77" t="str">
        <f>IF(R77="","",VLOOKUP($R77,Data!$A$4:$X$2000,Data!$K$2,FALSE))</f>
        <v>4670</v>
      </c>
      <c r="I77" t="str">
        <f>IF(R77="","",VLOOKUP($R77,Data!$A$4:$X$2000,Data!$L$2,FALSE))</f>
        <v>SERV FOR RECIP TITLE XX</v>
      </c>
      <c r="J77" s="10">
        <f>IF(R77="","",VLOOKUP($R77,Data!$A$4:$X$2000,Data!$M$2,FALSE))</f>
        <v>250000</v>
      </c>
      <c r="K77" s="10">
        <f>IF(R77="","",VLOOKUP($R77,Data!$A$4:$X$2000,Data!$Q$2,FALSE)+VLOOKUP($R77,Data!$A$4:$X$2000,Data!$O$2,FALSE))</f>
        <v>668209</v>
      </c>
      <c r="L77" s="10">
        <f t="shared" si="2"/>
        <v>-418209</v>
      </c>
      <c r="M77" s="6">
        <f t="shared" si="3"/>
        <v>2.6728000000000001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67</v>
      </c>
      <c r="B78" t="str">
        <f>IF(R78="","",VLOOKUP($R78,Data!$A$4:$X$2000,Data!$E$2,FALSE))</f>
        <v>A</v>
      </c>
      <c r="C78">
        <f>IF(R78="","",VLOOKUP($R78,Data!$A$4:$X$2000,Data!$F$2,FALSE))</f>
        <v>0</v>
      </c>
      <c r="D78">
        <f>IF(R78="","",VLOOKUP($R78,Data!$A$4:$X$2000,Data!$G$2,FALSE))</f>
        <v>0</v>
      </c>
      <c r="E78">
        <f>IF(R78="","",VLOOKUP($R78,Data!$A$4:$X$2000,Data!$H$2,FALSE))</f>
        <v>0</v>
      </c>
      <c r="F78">
        <f>IF(R78="","",VLOOKUP($R78,Data!$A$4:$X$2000,Data!$I$2,FALSE))</f>
        <v>0</v>
      </c>
      <c r="G78">
        <f>IF(R78="","",VLOOKUP($R78,Data!$A$4:$X$2000,Data!$J$2,FALSE))</f>
        <v>0</v>
      </c>
      <c r="H78" t="str">
        <f>IF(R78="","",VLOOKUP($R78,Data!$A$4:$X$2000,Data!$K$2,FALSE))</f>
        <v>4671</v>
      </c>
      <c r="I78" t="str">
        <f>IF(R78="","",VLOOKUP($R78,Data!$A$4:$X$2000,Data!$L$2,FALSE))</f>
        <v>ECAP-HEAP</v>
      </c>
      <c r="J78" s="10">
        <f>IF(R78="","",VLOOKUP($R78,Data!$A$4:$X$2000,Data!$M$2,FALSE))</f>
        <v>134000</v>
      </c>
      <c r="K78" s="10">
        <f>IF(R78="","",VLOOKUP($R78,Data!$A$4:$X$2000,Data!$Q$2,FALSE)+VLOOKUP($R78,Data!$A$4:$X$2000,Data!$O$2,FALSE))</f>
        <v>213338</v>
      </c>
      <c r="L78" s="10">
        <f t="shared" si="2"/>
        <v>-79338</v>
      </c>
      <c r="M78" s="6">
        <f t="shared" si="3"/>
        <v>1.5921000000000001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45</v>
      </c>
      <c r="B79" t="str">
        <f>IF(R79="","",VLOOKUP($R79,Data!$A$4:$X$2000,Data!$E$2,FALSE))</f>
        <v>A</v>
      </c>
      <c r="C79">
        <f>IF(R79="","",VLOOKUP($R79,Data!$A$4:$X$2000,Data!$F$2,FALSE))</f>
        <v>0</v>
      </c>
      <c r="D79">
        <f>IF(R79="","",VLOOKUP($R79,Data!$A$4:$X$2000,Data!$G$2,FALSE))</f>
        <v>0</v>
      </c>
      <c r="E79">
        <f>IF(R79="","",VLOOKUP($R79,Data!$A$4:$X$2000,Data!$H$2,FALSE))</f>
        <v>0</v>
      </c>
      <c r="F79">
        <f>IF(R79="","",VLOOKUP($R79,Data!$A$4:$X$2000,Data!$I$2,FALSE))</f>
        <v>0</v>
      </c>
      <c r="G79">
        <f>IF(R79="","",VLOOKUP($R79,Data!$A$4:$X$2000,Data!$J$2,FALSE))</f>
        <v>0</v>
      </c>
      <c r="H79" t="str">
        <f>IF(R79="","",VLOOKUP($R79,Data!$A$4:$X$2000,Data!$K$2,FALSE))</f>
        <v>4772</v>
      </c>
      <c r="I79" t="str">
        <f>IF(R79="","",VLOOKUP($R79,Data!$A$4:$X$2000,Data!$L$2,FALSE))</f>
        <v>OFFICE FOR THE AGING</v>
      </c>
      <c r="J79" s="10">
        <f>IF(R79="","",VLOOKUP($R79,Data!$A$4:$X$2000,Data!$M$2,FALSE))</f>
        <v>213514</v>
      </c>
      <c r="K79" s="10">
        <f>IF(R79="","",VLOOKUP($R79,Data!$A$4:$X$2000,Data!$Q$2,FALSE)+VLOOKUP($R79,Data!$A$4:$X$2000,Data!$O$2,FALSE))</f>
        <v>231844.52</v>
      </c>
      <c r="L79" s="10">
        <f t="shared" si="2"/>
        <v>-18330.51999999999</v>
      </c>
      <c r="M79" s="6">
        <f t="shared" si="3"/>
        <v>1.0859000000000001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66</v>
      </c>
      <c r="B80" t="str">
        <f>IF(R80="","",VLOOKUP($R80,Data!$A$4:$X$2000,Data!$E$2,FALSE))</f>
        <v>A</v>
      </c>
      <c r="C80">
        <f>IF(R80="","",VLOOKUP($R80,Data!$A$4:$X$2000,Data!$F$2,FALSE))</f>
        <v>0</v>
      </c>
      <c r="D80">
        <f>IF(R80="","",VLOOKUP($R80,Data!$A$4:$X$2000,Data!$G$2,FALSE))</f>
        <v>0</v>
      </c>
      <c r="E80">
        <f>IF(R80="","",VLOOKUP($R80,Data!$A$4:$X$2000,Data!$H$2,FALSE))</f>
        <v>0</v>
      </c>
      <c r="F80">
        <f>IF(R80="","",VLOOKUP($R80,Data!$A$4:$X$2000,Data!$I$2,FALSE))</f>
        <v>0</v>
      </c>
      <c r="G80">
        <f>IF(R80="","",VLOOKUP($R80,Data!$A$4:$X$2000,Data!$J$2,FALSE))</f>
        <v>0</v>
      </c>
      <c r="H80" t="str">
        <f>IF(R80="","",VLOOKUP($R80,Data!$A$4:$X$2000,Data!$K$2,FALSE))</f>
        <v>4784</v>
      </c>
      <c r="I80" t="str">
        <f>IF(R80="","",VLOOKUP($R80,Data!$A$4:$X$2000,Data!$L$2,FALSE))</f>
        <v>FEMA/JAIL ASSISTANCE</v>
      </c>
      <c r="J80" s="10">
        <f>IF(R80="","",VLOOKUP($R80,Data!$A$4:$X$2000,Data!$M$2,FALSE))</f>
        <v>66150</v>
      </c>
      <c r="K80" s="10">
        <f>IF(R80="","",VLOOKUP($R80,Data!$A$4:$X$2000,Data!$Q$2,FALSE)+VLOOKUP($R80,Data!$A$4:$X$2000,Data!$O$2,FALSE))</f>
        <v>141498</v>
      </c>
      <c r="L80" s="10">
        <f t="shared" si="2"/>
        <v>-75348</v>
      </c>
      <c r="M80" s="6">
        <f t="shared" si="3"/>
        <v>2.1389999999999998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76</v>
      </c>
      <c r="B81" t="str">
        <f>IF(R81="","",VLOOKUP($R81,Data!$A$4:$X$2000,Data!$E$2,FALSE))</f>
        <v>A</v>
      </c>
      <c r="C81">
        <f>IF(R81="","",VLOOKUP($R81,Data!$A$4:$X$2000,Data!$F$2,FALSE))</f>
        <v>0</v>
      </c>
      <c r="D81">
        <f>IF(R81="","",VLOOKUP($R81,Data!$A$4:$X$2000,Data!$G$2,FALSE))</f>
        <v>0</v>
      </c>
      <c r="E81">
        <f>IF(R81="","",VLOOKUP($R81,Data!$A$4:$X$2000,Data!$H$2,FALSE))</f>
        <v>0</v>
      </c>
      <c r="F81">
        <f>IF(R81="","",VLOOKUP($R81,Data!$A$4:$X$2000,Data!$I$2,FALSE))</f>
        <v>0</v>
      </c>
      <c r="G81">
        <f>IF(R81="","",VLOOKUP($R81,Data!$A$4:$X$2000,Data!$J$2,FALSE))</f>
        <v>0</v>
      </c>
      <c r="H81" t="str">
        <f>IF(R81="","",VLOOKUP($R81,Data!$A$4:$X$2000,Data!$K$2,FALSE))</f>
        <v>4785</v>
      </c>
      <c r="I81" t="str">
        <f>IF(R81="","",VLOOKUP($R81,Data!$A$4:$X$2000,Data!$L$2,FALSE))</f>
        <v>DISASTER ASSISTANCE</v>
      </c>
      <c r="J81" s="10">
        <f>IF(R81="","",VLOOKUP($R81,Data!$A$4:$X$2000,Data!$M$2,FALSE))</f>
        <v>0</v>
      </c>
      <c r="K81" s="10">
        <f>IF(R81="","",VLOOKUP($R81,Data!$A$4:$X$2000,Data!$Q$2,FALSE)+VLOOKUP($R81,Data!$A$4:$X$2000,Data!$O$2,FALSE))</f>
        <v>405155.23</v>
      </c>
      <c r="L81" s="10">
        <f t="shared" si="2"/>
        <v>-405155.23</v>
      </c>
      <c r="M81" s="6">
        <f t="shared" si="3"/>
        <v>0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75</v>
      </c>
      <c r="B82" t="str">
        <f>IF(R82="","",VLOOKUP($R82,Data!$A$4:$X$2000,Data!$E$2,FALSE))</f>
        <v>A</v>
      </c>
      <c r="C82">
        <f>IF(R82="","",VLOOKUP($R82,Data!$A$4:$X$2000,Data!$F$2,FALSE))</f>
        <v>0</v>
      </c>
      <c r="D82">
        <f>IF(R82="","",VLOOKUP($R82,Data!$A$4:$X$2000,Data!$G$2,FALSE))</f>
        <v>0</v>
      </c>
      <c r="E82">
        <f>IF(R82="","",VLOOKUP($R82,Data!$A$4:$X$2000,Data!$H$2,FALSE))</f>
        <v>0</v>
      </c>
      <c r="F82">
        <f>IF(R82="","",VLOOKUP($R82,Data!$A$4:$X$2000,Data!$I$2,FALSE))</f>
        <v>0</v>
      </c>
      <c r="G82">
        <f>IF(R82="","",VLOOKUP($R82,Data!$A$4:$X$2000,Data!$J$2,FALSE))</f>
        <v>0</v>
      </c>
      <c r="H82" t="str">
        <f>IF(R82="","",VLOOKUP($R82,Data!$A$4:$X$2000,Data!$K$2,FALSE))</f>
        <v>4788</v>
      </c>
      <c r="I82" t="str">
        <f>IF(R82="","",VLOOKUP($R82,Data!$A$4:$X$2000,Data!$L$2,FALSE))</f>
        <v>CDBG-DISASTER RECOVERY</v>
      </c>
      <c r="J82" s="10">
        <f>IF(R82="","",VLOOKUP($R82,Data!$A$4:$X$2000,Data!$M$2,FALSE))</f>
        <v>3500000</v>
      </c>
      <c r="K82" s="10">
        <f>IF(R82="","",VLOOKUP($R82,Data!$A$4:$X$2000,Data!$Q$2,FALSE)+VLOOKUP($R82,Data!$A$4:$X$2000,Data!$O$2,FALSE))</f>
        <v>3895284.56</v>
      </c>
      <c r="L82" s="10">
        <f t="shared" si="2"/>
        <v>-395284.56000000006</v>
      </c>
      <c r="M82" s="6">
        <f t="shared" si="3"/>
        <v>1.1129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62</v>
      </c>
      <c r="B83" t="str">
        <f>IF(R83="","",VLOOKUP($R83,Data!$A$4:$X$2000,Data!$E$2,FALSE))</f>
        <v>A</v>
      </c>
      <c r="C83">
        <f>IF(R83="","",VLOOKUP($R83,Data!$A$4:$X$2000,Data!$F$2,FALSE))</f>
        <v>0</v>
      </c>
      <c r="D83">
        <f>IF(R83="","",VLOOKUP($R83,Data!$A$4:$X$2000,Data!$G$2,FALSE))</f>
        <v>0</v>
      </c>
      <c r="E83">
        <f>IF(R83="","",VLOOKUP($R83,Data!$A$4:$X$2000,Data!$H$2,FALSE))</f>
        <v>0</v>
      </c>
      <c r="F83">
        <f>IF(R83="","",VLOOKUP($R83,Data!$A$4:$X$2000,Data!$I$2,FALSE))</f>
        <v>0</v>
      </c>
      <c r="G83">
        <f>IF(R83="","",VLOOKUP($R83,Data!$A$4:$X$2000,Data!$J$2,FALSE))</f>
        <v>0</v>
      </c>
      <c r="H83" t="str">
        <f>IF(R83="","",VLOOKUP($R83,Data!$A$4:$X$2000,Data!$K$2,FALSE))</f>
        <v>4789</v>
      </c>
      <c r="I83" t="str">
        <f>IF(R83="","",VLOOKUP($R83,Data!$A$4:$X$2000,Data!$L$2,FALSE))</f>
        <v>CDBG-DR (OES)</v>
      </c>
      <c r="J83" s="10">
        <f>IF(R83="","",VLOOKUP($R83,Data!$A$4:$X$2000,Data!$M$2,FALSE))</f>
        <v>0</v>
      </c>
      <c r="K83" s="10">
        <f>IF(R83="","",VLOOKUP($R83,Data!$A$4:$X$2000,Data!$Q$2,FALSE)+VLOOKUP($R83,Data!$A$4:$X$2000,Data!$O$2,FALSE))</f>
        <v>67563.990000000005</v>
      </c>
      <c r="L83" s="10">
        <f t="shared" si="2"/>
        <v>-67563.990000000005</v>
      </c>
      <c r="M83" s="6">
        <f t="shared" si="3"/>
        <v>0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65</v>
      </c>
      <c r="B84" t="str">
        <f>IF(R84="","",VLOOKUP($R84,Data!$A$4:$X$2000,Data!$E$2,FALSE))</f>
        <v>A</v>
      </c>
      <c r="C84">
        <f>IF(R84="","",VLOOKUP($R84,Data!$A$4:$X$2000,Data!$F$2,FALSE))</f>
        <v>0</v>
      </c>
      <c r="D84">
        <f>IF(R84="","",VLOOKUP($R84,Data!$A$4:$X$2000,Data!$G$2,FALSE))</f>
        <v>0</v>
      </c>
      <c r="E84">
        <f>IF(R84="","",VLOOKUP($R84,Data!$A$4:$X$2000,Data!$H$2,FALSE))</f>
        <v>0</v>
      </c>
      <c r="F84">
        <f>IF(R84="","",VLOOKUP($R84,Data!$A$4:$X$2000,Data!$I$2,FALSE))</f>
        <v>0</v>
      </c>
      <c r="G84">
        <f>IF(R84="","",VLOOKUP($R84,Data!$A$4:$X$2000,Data!$J$2,FALSE))</f>
        <v>0</v>
      </c>
      <c r="H84" t="str">
        <f>IF(R84="","",VLOOKUP($R84,Data!$A$4:$X$2000,Data!$K$2,FALSE))</f>
        <v>4989</v>
      </c>
      <c r="I84" t="str">
        <f>IF(R84="","",VLOOKUP($R84,Data!$A$4:$X$2000,Data!$L$2,FALSE))</f>
        <v>MICRO-ENTERPRISE PROGRAM</v>
      </c>
      <c r="J84" s="10">
        <f>IF(R84="","",VLOOKUP($R84,Data!$A$4:$X$2000,Data!$M$2,FALSE))</f>
        <v>0</v>
      </c>
      <c r="K84" s="10">
        <f>IF(R84="","",VLOOKUP($R84,Data!$A$4:$X$2000,Data!$Q$2,FALSE)+VLOOKUP($R84,Data!$A$4:$X$2000,Data!$O$2,FALSE))</f>
        <v>73300.37</v>
      </c>
      <c r="L84" s="10">
        <f t="shared" si="2"/>
        <v>-73300.37</v>
      </c>
      <c r="M84" s="6">
        <f t="shared" si="3"/>
        <v>0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81</v>
      </c>
      <c r="B85" t="str">
        <f>IF(R85="","",VLOOKUP($R85,Data!$A$4:$X$2000,Data!$E$2,FALSE))</f>
        <v>A</v>
      </c>
      <c r="C85">
        <f>IF(R85="","",VLOOKUP($R85,Data!$A$4:$X$2000,Data!$F$2,FALSE))</f>
        <v>0</v>
      </c>
      <c r="D85">
        <f>IF(R85="","",VLOOKUP($R85,Data!$A$4:$X$2000,Data!$G$2,FALSE))</f>
        <v>0</v>
      </c>
      <c r="E85">
        <f>IF(R85="","",VLOOKUP($R85,Data!$A$4:$X$2000,Data!$H$2,FALSE))</f>
        <v>0</v>
      </c>
      <c r="F85">
        <f>IF(R85="","",VLOOKUP($R85,Data!$A$4:$X$2000,Data!$I$2,FALSE))</f>
        <v>0</v>
      </c>
      <c r="G85">
        <f>IF(R85="","",VLOOKUP($R85,Data!$A$4:$X$2000,Data!$J$2,FALSE))</f>
        <v>0</v>
      </c>
      <c r="H85">
        <f>IF(R85="","",VLOOKUP($R85,Data!$A$4:$X$2000,Data!$K$2,FALSE))</f>
        <v>0</v>
      </c>
      <c r="I85" t="str">
        <f>IF(R85="","",VLOOKUP($R85,Data!$A$4:$X$2000,Data!$L$2,FALSE))</f>
        <v>GENERAL FUND</v>
      </c>
      <c r="J85" s="10">
        <f>IF(R85="","",VLOOKUP($R85,Data!$A$4:$X$2000,Data!$M$2,FALSE))</f>
        <v>70463333</v>
      </c>
      <c r="K85" s="10">
        <f>IF(R85="","",VLOOKUP($R85,Data!$A$4:$X$2000,Data!$Q$2,FALSE)+VLOOKUP($R85,Data!$A$4:$X$2000,Data!$O$2,FALSE))</f>
        <v>71950530.709999993</v>
      </c>
      <c r="L85" s="10">
        <f t="shared" si="2"/>
        <v>-1487197.7099999934</v>
      </c>
      <c r="M85" s="6">
        <f t="shared" si="3"/>
        <v>1.0210999999999999</v>
      </c>
      <c r="R85">
        <f>IF((MAX($R$4:R84)+1)&gt;Data!$A$1,"",MAX($R$4:R84)+1)</f>
        <v>81</v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A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 t="str">
        <f>IF($Q5="","",VLOOKUP($Q5,'Revised vs YTD acct'!$A$5:$M$500,8,FALSE))</f>
        <v>4610</v>
      </c>
      <c r="H5" t="str">
        <f>IF($Q5="","",VLOOKUP($Q5,'Revised vs YTD acct'!$A$5:$M$500,9,FALSE))</f>
        <v>SOCIAL SERVICES ADMIN</v>
      </c>
      <c r="I5" s="10">
        <f>IF($Q5="","",VLOOKUP($Q5,'Revised vs YTD acct'!$A$5:$M$500,10,FALSE))</f>
        <v>2104205</v>
      </c>
      <c r="J5" s="10">
        <f>IF($Q5="","",VLOOKUP($Q5,'Revised vs YTD acct'!$A$5:$M$500,11,FALSE))</f>
        <v>1331627</v>
      </c>
      <c r="K5" s="10">
        <f>IF(Q5="","",I5-J5)</f>
        <v>772578</v>
      </c>
      <c r="L5" s="6">
        <f>IF(Q5="","",IF(I5=0,0,ROUND((J5)/I5,4)))</f>
        <v>0.63280000000000003</v>
      </c>
      <c r="Q5">
        <v>1</v>
      </c>
    </row>
    <row r="6" spans="1:17" x14ac:dyDescent="0.2">
      <c r="A6" t="str">
        <f>IF($Q6="","",VLOOKUP($Q6,'Revised vs YTD acct'!$A$5:$M$500,2,FALSE))</f>
        <v>A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0</v>
      </c>
      <c r="H6" t="str">
        <f>IF($Q6="","",VLOOKUP($Q6,'Revised vs YTD acct'!$A$5:$M$500,9,FALSE))</f>
        <v>GENERAL FUND</v>
      </c>
      <c r="I6" s="10">
        <f>IF($Q6="","",VLOOKUP($Q6,'Revised vs YTD acct'!$A$5:$M$500,10,FALSE))</f>
        <v>72665241.950000003</v>
      </c>
      <c r="J6" s="10">
        <f>IF($Q6="","",VLOOKUP($Q6,'Revised vs YTD acct'!$A$5:$M$500,11,FALSE))</f>
        <v>71950530.709999993</v>
      </c>
      <c r="K6" s="10">
        <f t="shared" ref="K6:K69" si="0">IF(Q6="","",I6-J6)</f>
        <v>714711.24000000954</v>
      </c>
      <c r="L6" s="6">
        <f t="shared" ref="L6:L69" si="1">IF(Q6="","",IF(I6=0,0,ROUND((J6)/I6,4)))</f>
        <v>0.99019999999999997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3610</v>
      </c>
      <c r="H7" t="str">
        <f>IF($Q7="","",VLOOKUP($Q7,'Revised vs YTD acct'!$A$5:$M$500,9,FALSE))</f>
        <v>SOCIAL SERVICES ADMINIS</v>
      </c>
      <c r="I7" s="10">
        <f>IF($Q7="","",VLOOKUP($Q7,'Revised vs YTD acct'!$A$5:$M$500,10,FALSE))</f>
        <v>1215031.6000000001</v>
      </c>
      <c r="J7" s="10">
        <f>IF($Q7="","",VLOOKUP($Q7,'Revised vs YTD acct'!$A$5:$M$500,11,FALSE))</f>
        <v>779479</v>
      </c>
      <c r="K7" s="10">
        <f t="shared" si="0"/>
        <v>435552.60000000009</v>
      </c>
      <c r="L7" s="6">
        <f t="shared" si="1"/>
        <v>0.64149999999999996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4988</v>
      </c>
      <c r="H8" t="str">
        <f>IF($Q8="","",VLOOKUP($Q8,'Revised vs YTD acct'!$A$5:$M$500,9,FALSE))</f>
        <v>SMALL CITIES GRANT</v>
      </c>
      <c r="I8" s="10">
        <f>IF($Q8="","",VLOOKUP($Q8,'Revised vs YTD acct'!$A$5:$M$500,10,FALSE))</f>
        <v>400000</v>
      </c>
      <c r="J8" s="10">
        <f>IF($Q8="","",VLOOKUP($Q8,'Revised vs YTD acct'!$A$5:$M$500,11,FALSE))</f>
        <v>0</v>
      </c>
      <c r="K8" s="10">
        <f t="shared" si="0"/>
        <v>400000</v>
      </c>
      <c r="L8" s="6">
        <f t="shared" si="1"/>
        <v>0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 t="str">
        <f>IF($Q9="","",VLOOKUP($Q9,'Revised vs YTD acct'!$A$5:$M$500,8,FALSE))</f>
        <v>4609</v>
      </c>
      <c r="H9" t="str">
        <f>IF($Q9="","",VLOOKUP($Q9,'Revised vs YTD acct'!$A$5:$M$500,9,FALSE))</f>
        <v>FAMILY ASSISTANCE</v>
      </c>
      <c r="I9" s="10">
        <f>IF($Q9="","",VLOOKUP($Q9,'Revised vs YTD acct'!$A$5:$M$500,10,FALSE))</f>
        <v>800000</v>
      </c>
      <c r="J9" s="10">
        <f>IF($Q9="","",VLOOKUP($Q9,'Revised vs YTD acct'!$A$5:$M$500,11,FALSE))</f>
        <v>514395</v>
      </c>
      <c r="K9" s="10">
        <f t="shared" si="0"/>
        <v>285605</v>
      </c>
      <c r="L9" s="6">
        <f t="shared" si="1"/>
        <v>0.64300000000000002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 t="str">
        <f>IF($Q10="","",VLOOKUP($Q10,'Revised vs YTD acct'!$A$5:$M$500,8,FALSE))</f>
        <v>4989</v>
      </c>
      <c r="H10" t="str">
        <f>IF($Q10="","",VLOOKUP($Q10,'Revised vs YTD acct'!$A$5:$M$500,9,FALSE))</f>
        <v>MICRO-ENTERPRISE PROGRAM</v>
      </c>
      <c r="I10" s="10">
        <f>IF($Q10="","",VLOOKUP($Q10,'Revised vs YTD acct'!$A$5:$M$500,10,FALSE))</f>
        <v>325000</v>
      </c>
      <c r="J10" s="10">
        <f>IF($Q10="","",VLOOKUP($Q10,'Revised vs YTD acct'!$A$5:$M$500,11,FALSE))</f>
        <v>73300.37</v>
      </c>
      <c r="K10" s="10">
        <f t="shared" si="0"/>
        <v>251699.63</v>
      </c>
      <c r="L10" s="6">
        <f t="shared" si="1"/>
        <v>0.22550000000000001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 t="str">
        <f>IF($Q11="","",VLOOKUP($Q11,'Revised vs YTD acct'!$A$5:$M$500,8,FALSE))</f>
        <v>3398</v>
      </c>
      <c r="H11" t="str">
        <f>IF($Q11="","",VLOOKUP($Q11,'Revised vs YTD acct'!$A$5:$M$500,9,FALSE))</f>
        <v>SICG COMMUNICATIONS GRANT</v>
      </c>
      <c r="I11" s="10">
        <f>IF($Q11="","",VLOOKUP($Q11,'Revised vs YTD acct'!$A$5:$M$500,10,FALSE))</f>
        <v>940383</v>
      </c>
      <c r="J11" s="10">
        <f>IF($Q11="","",VLOOKUP($Q11,'Revised vs YTD acct'!$A$5:$M$500,11,FALSE))</f>
        <v>691371.51</v>
      </c>
      <c r="K11" s="10">
        <f t="shared" si="0"/>
        <v>249011.49</v>
      </c>
      <c r="L11" s="6">
        <f t="shared" si="1"/>
        <v>0.73519999999999996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 t="str">
        <f>IF($Q12="","",VLOOKUP($Q12,'Revised vs YTD acct'!$A$5:$M$500,8,FALSE))</f>
        <v>3027</v>
      </c>
      <c r="H12" t="str">
        <f>IF($Q12="","",VLOOKUP($Q12,'Revised vs YTD acct'!$A$5:$M$500,9,FALSE))</f>
        <v>INDIGENT LEGAL SERVICES</v>
      </c>
      <c r="I12" s="10">
        <f>IF($Q12="","",VLOOKUP($Q12,'Revised vs YTD acct'!$A$5:$M$500,10,FALSE))</f>
        <v>437285</v>
      </c>
      <c r="J12" s="10">
        <f>IF($Q12="","",VLOOKUP($Q12,'Revised vs YTD acct'!$A$5:$M$500,11,FALSE))</f>
        <v>254035.62</v>
      </c>
      <c r="K12" s="10">
        <f t="shared" si="0"/>
        <v>183249.38</v>
      </c>
      <c r="L12" s="6">
        <f t="shared" si="1"/>
        <v>0.58089999999999997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 t="str">
        <f>IF($Q13="","",VLOOKUP($Q13,'Revised vs YTD acct'!$A$5:$M$500,8,FALSE))</f>
        <v>1790</v>
      </c>
      <c r="H13" t="str">
        <f>IF($Q13="","",VLOOKUP($Q13,'Revised vs YTD acct'!$A$5:$M$500,9,FALSE))</f>
        <v>MEDICAID TRANSPORT SEDANS</v>
      </c>
      <c r="I13" s="10">
        <f>IF($Q13="","",VLOOKUP($Q13,'Revised vs YTD acct'!$A$5:$M$500,10,FALSE))</f>
        <v>410000</v>
      </c>
      <c r="J13" s="10">
        <f>IF($Q13="","",VLOOKUP($Q13,'Revised vs YTD acct'!$A$5:$M$500,11,FALSE))</f>
        <v>226928.19</v>
      </c>
      <c r="K13" s="10">
        <f t="shared" si="0"/>
        <v>183071.81</v>
      </c>
      <c r="L13" s="6">
        <f t="shared" si="1"/>
        <v>0.55349999999999999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 t="str">
        <f>IF($Q14="","",VLOOKUP($Q14,'Revised vs YTD acct'!$A$5:$M$500,8,FALSE))</f>
        <v>2701</v>
      </c>
      <c r="H14" t="str">
        <f>IF($Q14="","",VLOOKUP($Q14,'Revised vs YTD acct'!$A$5:$M$500,9,FALSE))</f>
        <v>REFUNDS OF PRIOR YEARS EXPEN</v>
      </c>
      <c r="I14" s="10">
        <f>IF($Q14="","",VLOOKUP($Q14,'Revised vs YTD acct'!$A$5:$M$500,10,FALSE))</f>
        <v>300000</v>
      </c>
      <c r="J14" s="10">
        <f>IF($Q14="","",VLOOKUP($Q14,'Revised vs YTD acct'!$A$5:$M$500,11,FALSE))</f>
        <v>122307.11</v>
      </c>
      <c r="K14" s="10">
        <f t="shared" si="0"/>
        <v>177692.89</v>
      </c>
      <c r="L14" s="6">
        <f t="shared" si="1"/>
        <v>0.40770000000000001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>
        <f>IF($Q15="","",VLOOKUP($Q15,'Revised vs YTD acct'!$A$5:$M$500,3,FALSE))</f>
        <v>0</v>
      </c>
      <c r="C15">
        <f>IF($Q15="","",VLOOKUP($Q15,'Revised vs YTD acct'!$A$5:$M$500,4,FALSE))</f>
        <v>0</v>
      </c>
      <c r="D15">
        <f>IF($Q15="","",VLOOKUP($Q15,'Revised vs YTD acct'!$A$5:$M$500,5,FALSE))</f>
        <v>0</v>
      </c>
      <c r="E15">
        <f>IF($Q15="","",VLOOKUP($Q15,'Revised vs YTD acct'!$A$5:$M$500,6,FALSE))</f>
        <v>0</v>
      </c>
      <c r="F15">
        <f>IF($Q15="","",VLOOKUP($Q15,'Revised vs YTD acct'!$A$5:$M$500,7,FALSE))</f>
        <v>0</v>
      </c>
      <c r="G15" t="str">
        <f>IF($Q15="","",VLOOKUP($Q15,'Revised vs YTD acct'!$A$5:$M$500,8,FALSE))</f>
        <v>1751</v>
      </c>
      <c r="H15" t="str">
        <f>IF($Q15="","",VLOOKUP($Q15,'Revised vs YTD acct'!$A$5:$M$500,9,FALSE))</f>
        <v>BUS FARES</v>
      </c>
      <c r="I15" s="10">
        <f>IF($Q15="","",VLOOKUP($Q15,'Revised vs YTD acct'!$A$5:$M$500,10,FALSE))</f>
        <v>261000</v>
      </c>
      <c r="J15" s="10">
        <f>IF($Q15="","",VLOOKUP($Q15,'Revised vs YTD acct'!$A$5:$M$500,11,FALSE))</f>
        <v>99365.01</v>
      </c>
      <c r="K15" s="10">
        <f t="shared" si="0"/>
        <v>161634.99</v>
      </c>
      <c r="L15" s="6">
        <f t="shared" si="1"/>
        <v>0.38069999999999998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>
        <f>IF($Q16="","",VLOOKUP($Q16,'Revised vs YTD acct'!$A$5:$M$500,3,FALSE))</f>
        <v>0</v>
      </c>
      <c r="C16">
        <f>IF($Q16="","",VLOOKUP($Q16,'Revised vs YTD acct'!$A$5:$M$500,4,FALSE))</f>
        <v>0</v>
      </c>
      <c r="D16">
        <f>IF($Q16="","",VLOOKUP($Q16,'Revised vs YTD acct'!$A$5:$M$500,5,FALSE))</f>
        <v>0</v>
      </c>
      <c r="E16">
        <f>IF($Q16="","",VLOOKUP($Q16,'Revised vs YTD acct'!$A$5:$M$500,6,FALSE))</f>
        <v>0</v>
      </c>
      <c r="F16">
        <f>IF($Q16="","",VLOOKUP($Q16,'Revised vs YTD acct'!$A$5:$M$500,7,FALSE))</f>
        <v>0</v>
      </c>
      <c r="G16" t="str">
        <f>IF($Q16="","",VLOOKUP($Q16,'Revised vs YTD acct'!$A$5:$M$500,8,FALSE))</f>
        <v>4487</v>
      </c>
      <c r="H16" t="str">
        <f>IF($Q16="","",VLOOKUP($Q16,'Revised vs YTD acct'!$A$5:$M$500,9,FALSE))</f>
        <v>ELC COVID-19</v>
      </c>
      <c r="I16" s="10">
        <f>IF($Q16="","",VLOOKUP($Q16,'Revised vs YTD acct'!$A$5:$M$500,10,FALSE))</f>
        <v>151858</v>
      </c>
      <c r="J16" s="10">
        <f>IF($Q16="","",VLOOKUP($Q16,'Revised vs YTD acct'!$A$5:$M$500,11,FALSE))</f>
        <v>0</v>
      </c>
      <c r="K16" s="10">
        <f t="shared" si="0"/>
        <v>151858</v>
      </c>
      <c r="L16" s="6">
        <f t="shared" si="1"/>
        <v>0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>
        <f>IF($Q17="","",VLOOKUP($Q17,'Revised vs YTD acct'!$A$5:$M$500,3,FALSE))</f>
        <v>0</v>
      </c>
      <c r="C17">
        <f>IF($Q17="","",VLOOKUP($Q17,'Revised vs YTD acct'!$A$5:$M$500,4,FALSE))</f>
        <v>0</v>
      </c>
      <c r="D17">
        <f>IF($Q17="","",VLOOKUP($Q17,'Revised vs YTD acct'!$A$5:$M$500,5,FALSE))</f>
        <v>0</v>
      </c>
      <c r="E17">
        <f>IF($Q17="","",VLOOKUP($Q17,'Revised vs YTD acct'!$A$5:$M$500,6,FALSE))</f>
        <v>0</v>
      </c>
      <c r="F17">
        <f>IF($Q17="","",VLOOKUP($Q17,'Revised vs YTD acct'!$A$5:$M$500,7,FALSE))</f>
        <v>0</v>
      </c>
      <c r="G17" t="str">
        <f>IF($Q17="","",VLOOKUP($Q17,'Revised vs YTD acct'!$A$5:$M$500,8,FALSE))</f>
        <v>4389</v>
      </c>
      <c r="H17" t="str">
        <f>IF($Q17="","",VLOOKUP($Q17,'Revised vs YTD acct'!$A$5:$M$500,9,FALSE))</f>
        <v>HOMELAND SECURITY GRANTS</v>
      </c>
      <c r="I17" s="10">
        <f>IF($Q17="","",VLOOKUP($Q17,'Revised vs YTD acct'!$A$5:$M$500,10,FALSE))</f>
        <v>235600</v>
      </c>
      <c r="J17" s="10">
        <f>IF($Q17="","",VLOOKUP($Q17,'Revised vs YTD acct'!$A$5:$M$500,11,FALSE))</f>
        <v>86819.69</v>
      </c>
      <c r="K17" s="10">
        <f t="shared" si="0"/>
        <v>148780.31</v>
      </c>
      <c r="L17" s="6">
        <f t="shared" si="1"/>
        <v>0.36849999999999999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>
        <f>IF($Q18="","",VLOOKUP($Q18,'Revised vs YTD acct'!$A$5:$M$500,3,FALSE))</f>
        <v>0</v>
      </c>
      <c r="C18">
        <f>IF($Q18="","",VLOOKUP($Q18,'Revised vs YTD acct'!$A$5:$M$500,4,FALSE))</f>
        <v>0</v>
      </c>
      <c r="D18">
        <f>IF($Q18="","",VLOOKUP($Q18,'Revised vs YTD acct'!$A$5:$M$500,5,FALSE))</f>
        <v>0</v>
      </c>
      <c r="E18">
        <f>IF($Q18="","",VLOOKUP($Q18,'Revised vs YTD acct'!$A$5:$M$500,6,FALSE))</f>
        <v>0</v>
      </c>
      <c r="F18">
        <f>IF($Q18="","",VLOOKUP($Q18,'Revised vs YTD acct'!$A$5:$M$500,7,FALSE))</f>
        <v>0</v>
      </c>
      <c r="G18" t="str">
        <f>IF($Q18="","",VLOOKUP($Q18,'Revised vs YTD acct'!$A$5:$M$500,8,FALSE))</f>
        <v>3670</v>
      </c>
      <c r="H18" t="str">
        <f>IF($Q18="","",VLOOKUP($Q18,'Revised vs YTD acct'!$A$5:$M$500,9,FALSE))</f>
        <v>SERV FOR RECIP TITLE XX</v>
      </c>
      <c r="I18" s="10">
        <f>IF($Q18="","",VLOOKUP($Q18,'Revised vs YTD acct'!$A$5:$M$500,10,FALSE))</f>
        <v>684000</v>
      </c>
      <c r="J18" s="10">
        <f>IF($Q18="","",VLOOKUP($Q18,'Revised vs YTD acct'!$A$5:$M$500,11,FALSE))</f>
        <v>552209</v>
      </c>
      <c r="K18" s="10">
        <f t="shared" si="0"/>
        <v>131791</v>
      </c>
      <c r="L18" s="6">
        <f t="shared" si="1"/>
        <v>0.80730000000000002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>
        <f>IF($Q19="","",VLOOKUP($Q19,'Revised vs YTD acct'!$A$5:$M$500,3,FALSE))</f>
        <v>0</v>
      </c>
      <c r="C19">
        <f>IF($Q19="","",VLOOKUP($Q19,'Revised vs YTD acct'!$A$5:$M$500,4,FALSE))</f>
        <v>0</v>
      </c>
      <c r="D19">
        <f>IF($Q19="","",VLOOKUP($Q19,'Revised vs YTD acct'!$A$5:$M$500,5,FALSE))</f>
        <v>0</v>
      </c>
      <c r="E19">
        <f>IF($Q19="","",VLOOKUP($Q19,'Revised vs YTD acct'!$A$5:$M$500,6,FALSE))</f>
        <v>0</v>
      </c>
      <c r="F19">
        <f>IF($Q19="","",VLOOKUP($Q19,'Revised vs YTD acct'!$A$5:$M$500,7,FALSE))</f>
        <v>0</v>
      </c>
      <c r="G19" t="str">
        <f>IF($Q19="","",VLOOKUP($Q19,'Revised vs YTD acct'!$A$5:$M$500,8,FALSE))</f>
        <v>3016</v>
      </c>
      <c r="H19" t="str">
        <f>IF($Q19="","",VLOOKUP($Q19,'Revised vs YTD acct'!$A$5:$M$500,9,FALSE))</f>
        <v>CASINO REVENUE</v>
      </c>
      <c r="I19" s="10">
        <f>IF($Q19="","",VLOOKUP($Q19,'Revised vs YTD acct'!$A$5:$M$500,10,FALSE))</f>
        <v>225000</v>
      </c>
      <c r="J19" s="10">
        <f>IF($Q19="","",VLOOKUP($Q19,'Revised vs YTD acct'!$A$5:$M$500,11,FALSE))</f>
        <v>98576.67</v>
      </c>
      <c r="K19" s="10">
        <f t="shared" si="0"/>
        <v>126423.33</v>
      </c>
      <c r="L19" s="6">
        <f t="shared" si="1"/>
        <v>0.43809999999999999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>
        <f>IF($Q20="","",VLOOKUP($Q20,'Revised vs YTD acct'!$A$5:$M$500,3,FALSE))</f>
        <v>0</v>
      </c>
      <c r="C20">
        <f>IF($Q20="","",VLOOKUP($Q20,'Revised vs YTD acct'!$A$5:$M$500,4,FALSE))</f>
        <v>0</v>
      </c>
      <c r="D20">
        <f>IF($Q20="","",VLOOKUP($Q20,'Revised vs YTD acct'!$A$5:$M$500,5,FALSE))</f>
        <v>0</v>
      </c>
      <c r="E20">
        <f>IF($Q20="","",VLOOKUP($Q20,'Revised vs YTD acct'!$A$5:$M$500,6,FALSE))</f>
        <v>0</v>
      </c>
      <c r="F20">
        <f>IF($Q20="","",VLOOKUP($Q20,'Revised vs YTD acct'!$A$5:$M$500,7,FALSE))</f>
        <v>0</v>
      </c>
      <c r="G20" t="str">
        <f>IF($Q20="","",VLOOKUP($Q20,'Revised vs YTD acct'!$A$5:$M$500,8,FALSE))</f>
        <v>1256</v>
      </c>
      <c r="H20" t="str">
        <f>IF($Q20="","",VLOOKUP($Q20,'Revised vs YTD acct'!$A$5:$M$500,9,FALSE))</f>
        <v>CLERK DMV FEES</v>
      </c>
      <c r="I20" s="10">
        <f>IF($Q20="","",VLOOKUP($Q20,'Revised vs YTD acct'!$A$5:$M$500,10,FALSE))</f>
        <v>460000</v>
      </c>
      <c r="J20" s="10">
        <f>IF($Q20="","",VLOOKUP($Q20,'Revised vs YTD acct'!$A$5:$M$500,11,FALSE))</f>
        <v>341960.56</v>
      </c>
      <c r="K20" s="10">
        <f t="shared" si="0"/>
        <v>118039.44</v>
      </c>
      <c r="L20" s="6">
        <f t="shared" si="1"/>
        <v>0.74339999999999995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>
        <f>IF($Q21="","",VLOOKUP($Q21,'Revised vs YTD acct'!$A$5:$M$500,3,FALSE))</f>
        <v>0</v>
      </c>
      <c r="C21">
        <f>IF($Q21="","",VLOOKUP($Q21,'Revised vs YTD acct'!$A$5:$M$500,4,FALSE))</f>
        <v>0</v>
      </c>
      <c r="D21">
        <f>IF($Q21="","",VLOOKUP($Q21,'Revised vs YTD acct'!$A$5:$M$500,5,FALSE))</f>
        <v>0</v>
      </c>
      <c r="E21">
        <f>IF($Q21="","",VLOOKUP($Q21,'Revised vs YTD acct'!$A$5:$M$500,6,FALSE))</f>
        <v>0</v>
      </c>
      <c r="F21">
        <f>IF($Q21="","",VLOOKUP($Q21,'Revised vs YTD acct'!$A$5:$M$500,7,FALSE))</f>
        <v>0</v>
      </c>
      <c r="G21" t="str">
        <f>IF($Q21="","",VLOOKUP($Q21,'Revised vs YTD acct'!$A$5:$M$500,8,FALSE))</f>
        <v>2401</v>
      </c>
      <c r="H21" t="str">
        <f>IF($Q21="","",VLOOKUP($Q21,'Revised vs YTD acct'!$A$5:$M$500,9,FALSE))</f>
        <v>INTEREST ON DEPOSITS</v>
      </c>
      <c r="I21" s="10">
        <f>IF($Q21="","",VLOOKUP($Q21,'Revised vs YTD acct'!$A$5:$M$500,10,FALSE))</f>
        <v>235000</v>
      </c>
      <c r="J21" s="10">
        <f>IF($Q21="","",VLOOKUP($Q21,'Revised vs YTD acct'!$A$5:$M$500,11,FALSE))</f>
        <v>117118.59</v>
      </c>
      <c r="K21" s="10">
        <f t="shared" si="0"/>
        <v>117881.41</v>
      </c>
      <c r="L21" s="6">
        <f t="shared" si="1"/>
        <v>0.49840000000000001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>
        <f>IF($Q22="","",VLOOKUP($Q22,'Revised vs YTD acct'!$A$5:$M$500,3,FALSE))</f>
        <v>0</v>
      </c>
      <c r="C22">
        <f>IF($Q22="","",VLOOKUP($Q22,'Revised vs YTD acct'!$A$5:$M$500,4,FALSE))</f>
        <v>0</v>
      </c>
      <c r="D22">
        <f>IF($Q22="","",VLOOKUP($Q22,'Revised vs YTD acct'!$A$5:$M$500,5,FALSE))</f>
        <v>0</v>
      </c>
      <c r="E22">
        <f>IF($Q22="","",VLOOKUP($Q22,'Revised vs YTD acct'!$A$5:$M$500,6,FALSE))</f>
        <v>0</v>
      </c>
      <c r="F22">
        <f>IF($Q22="","",VLOOKUP($Q22,'Revised vs YTD acct'!$A$5:$M$500,7,FALSE))</f>
        <v>0</v>
      </c>
      <c r="G22" t="str">
        <f>IF($Q22="","",VLOOKUP($Q22,'Revised vs YTD acct'!$A$5:$M$500,8,FALSE))</f>
        <v>3619</v>
      </c>
      <c r="H22" t="str">
        <f>IF($Q22="","",VLOOKUP($Q22,'Revised vs YTD acct'!$A$5:$M$500,9,FALSE))</f>
        <v>CHILD CARE</v>
      </c>
      <c r="I22" s="10">
        <f>IF($Q22="","",VLOOKUP($Q22,'Revised vs YTD acct'!$A$5:$M$500,10,FALSE))</f>
        <v>1356539.5</v>
      </c>
      <c r="J22" s="10">
        <f>IF($Q22="","",VLOOKUP($Q22,'Revised vs YTD acct'!$A$5:$M$500,11,FALSE))</f>
        <v>1261999</v>
      </c>
      <c r="K22" s="10">
        <f t="shared" si="0"/>
        <v>94540.5</v>
      </c>
      <c r="L22" s="6">
        <f t="shared" si="1"/>
        <v>0.93030000000000002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>
        <f>IF($Q23="","",VLOOKUP($Q23,'Revised vs YTD acct'!$A$5:$M$500,3,FALSE))</f>
        <v>0</v>
      </c>
      <c r="C23">
        <f>IF($Q23="","",VLOOKUP($Q23,'Revised vs YTD acct'!$A$5:$M$500,4,FALSE))</f>
        <v>0</v>
      </c>
      <c r="D23">
        <f>IF($Q23="","",VLOOKUP($Q23,'Revised vs YTD acct'!$A$5:$M$500,5,FALSE))</f>
        <v>0</v>
      </c>
      <c r="E23">
        <f>IF($Q23="","",VLOOKUP($Q23,'Revised vs YTD acct'!$A$5:$M$500,6,FALSE))</f>
        <v>0</v>
      </c>
      <c r="F23">
        <f>IF($Q23="","",VLOOKUP($Q23,'Revised vs YTD acct'!$A$5:$M$500,7,FALSE))</f>
        <v>0</v>
      </c>
      <c r="G23" t="str">
        <f>IF($Q23="","",VLOOKUP($Q23,'Revised vs YTD acct'!$A$5:$M$500,8,FALSE))</f>
        <v>4619</v>
      </c>
      <c r="H23" t="str">
        <f>IF($Q23="","",VLOOKUP($Q23,'Revised vs YTD acct'!$A$5:$M$500,9,FALSE))</f>
        <v>CHILD CARE  &lt;TITLE IV-E&gt;</v>
      </c>
      <c r="I23" s="10">
        <f>IF($Q23="","",VLOOKUP($Q23,'Revised vs YTD acct'!$A$5:$M$500,10,FALSE))</f>
        <v>506965</v>
      </c>
      <c r="J23" s="10">
        <f>IF($Q23="","",VLOOKUP($Q23,'Revised vs YTD acct'!$A$5:$M$500,11,FALSE))</f>
        <v>418757</v>
      </c>
      <c r="K23" s="10">
        <f t="shared" si="0"/>
        <v>88208</v>
      </c>
      <c r="L23" s="6">
        <f t="shared" si="1"/>
        <v>0.82599999999999996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>
        <f>IF($Q24="","",VLOOKUP($Q24,'Revised vs YTD acct'!$A$5:$M$500,3,FALSE))</f>
        <v>0</v>
      </c>
      <c r="C24">
        <f>IF($Q24="","",VLOOKUP($Q24,'Revised vs YTD acct'!$A$5:$M$500,4,FALSE))</f>
        <v>0</v>
      </c>
      <c r="D24">
        <f>IF($Q24="","",VLOOKUP($Q24,'Revised vs YTD acct'!$A$5:$M$500,5,FALSE))</f>
        <v>0</v>
      </c>
      <c r="E24">
        <f>IF($Q24="","",VLOOKUP($Q24,'Revised vs YTD acct'!$A$5:$M$500,6,FALSE))</f>
        <v>0</v>
      </c>
      <c r="F24">
        <f>IF($Q24="","",VLOOKUP($Q24,'Revised vs YTD acct'!$A$5:$M$500,7,FALSE))</f>
        <v>0</v>
      </c>
      <c r="G24" t="str">
        <f>IF($Q24="","",VLOOKUP($Q24,'Revised vs YTD acct'!$A$5:$M$500,8,FALSE))</f>
        <v>3089</v>
      </c>
      <c r="H24" t="str">
        <f>IF($Q24="","",VLOOKUP($Q24,'Revised vs YTD acct'!$A$5:$M$500,9,FALSE))</f>
        <v>UNCLASSIFIED STATE AID-GEN</v>
      </c>
      <c r="I24" s="10">
        <f>IF($Q24="","",VLOOKUP($Q24,'Revised vs YTD acct'!$A$5:$M$500,10,FALSE))</f>
        <v>154752.54999999999</v>
      </c>
      <c r="J24" s="10">
        <f>IF($Q24="","",VLOOKUP($Q24,'Revised vs YTD acct'!$A$5:$M$500,11,FALSE))</f>
        <v>69002.960000000006</v>
      </c>
      <c r="K24" s="10">
        <f t="shared" si="0"/>
        <v>85749.589999999982</v>
      </c>
      <c r="L24" s="6">
        <f t="shared" si="1"/>
        <v>0.44590000000000002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>
        <f>IF($Q25="","",VLOOKUP($Q25,'Revised vs YTD acct'!$A$5:$M$500,3,FALSE))</f>
        <v>0</v>
      </c>
      <c r="C25">
        <f>IF($Q25="","",VLOOKUP($Q25,'Revised vs YTD acct'!$A$5:$M$500,4,FALSE))</f>
        <v>0</v>
      </c>
      <c r="D25">
        <f>IF($Q25="","",VLOOKUP($Q25,'Revised vs YTD acct'!$A$5:$M$500,5,FALSE))</f>
        <v>0</v>
      </c>
      <c r="E25">
        <f>IF($Q25="","",VLOOKUP($Q25,'Revised vs YTD acct'!$A$5:$M$500,6,FALSE))</f>
        <v>0</v>
      </c>
      <c r="F25">
        <f>IF($Q25="","",VLOOKUP($Q25,'Revised vs YTD acct'!$A$5:$M$500,7,FALSE))</f>
        <v>0</v>
      </c>
      <c r="G25" t="str">
        <f>IF($Q25="","",VLOOKUP($Q25,'Revised vs YTD acct'!$A$5:$M$500,8,FALSE))</f>
        <v>3594</v>
      </c>
      <c r="H25" t="str">
        <f>IF($Q25="","",VLOOKUP($Q25,'Revised vs YTD acct'!$A$5:$M$500,9,FALSE))</f>
        <v>STOA BUSLINE SUBSIDY</v>
      </c>
      <c r="I25" s="10">
        <f>IF($Q25="","",VLOOKUP($Q25,'Revised vs YTD acct'!$A$5:$M$500,10,FALSE))</f>
        <v>460000</v>
      </c>
      <c r="J25" s="10">
        <f>IF($Q25="","",VLOOKUP($Q25,'Revised vs YTD acct'!$A$5:$M$500,11,FALSE))</f>
        <v>374625.33</v>
      </c>
      <c r="K25" s="10">
        <f t="shared" si="0"/>
        <v>85374.669999999984</v>
      </c>
      <c r="L25" s="6">
        <f t="shared" si="1"/>
        <v>0.81440000000000001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>
        <f>IF($Q26="","",VLOOKUP($Q26,'Revised vs YTD acct'!$A$5:$M$500,3,FALSE))</f>
        <v>0</v>
      </c>
      <c r="C26">
        <f>IF($Q26="","",VLOOKUP($Q26,'Revised vs YTD acct'!$A$5:$M$500,4,FALSE))</f>
        <v>0</v>
      </c>
      <c r="D26">
        <f>IF($Q26="","",VLOOKUP($Q26,'Revised vs YTD acct'!$A$5:$M$500,5,FALSE))</f>
        <v>0</v>
      </c>
      <c r="E26">
        <f>IF($Q26="","",VLOOKUP($Q26,'Revised vs YTD acct'!$A$5:$M$500,6,FALSE))</f>
        <v>0</v>
      </c>
      <c r="F26">
        <f>IF($Q26="","",VLOOKUP($Q26,'Revised vs YTD acct'!$A$5:$M$500,7,FALSE))</f>
        <v>0</v>
      </c>
      <c r="G26" t="str">
        <f>IF($Q26="","",VLOOKUP($Q26,'Revised vs YTD acct'!$A$5:$M$500,8,FALSE))</f>
        <v>3655</v>
      </c>
      <c r="H26" t="str">
        <f>IF($Q26="","",VLOOKUP($Q26,'Revised vs YTD acct'!$A$5:$M$500,9,FALSE))</f>
        <v>DAY CARE</v>
      </c>
      <c r="I26" s="10">
        <f>IF($Q26="","",VLOOKUP($Q26,'Revised vs YTD acct'!$A$5:$M$500,10,FALSE))</f>
        <v>505000</v>
      </c>
      <c r="J26" s="10">
        <f>IF($Q26="","",VLOOKUP($Q26,'Revised vs YTD acct'!$A$5:$M$500,11,FALSE))</f>
        <v>425591</v>
      </c>
      <c r="K26" s="10">
        <f t="shared" si="0"/>
        <v>79409</v>
      </c>
      <c r="L26" s="6">
        <f t="shared" si="1"/>
        <v>0.84279999999999999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>
        <f>IF($Q27="","",VLOOKUP($Q27,'Revised vs YTD acct'!$A$5:$M$500,3,FALSE))</f>
        <v>0</v>
      </c>
      <c r="C27">
        <f>IF($Q27="","",VLOOKUP($Q27,'Revised vs YTD acct'!$A$5:$M$500,4,FALSE))</f>
        <v>0</v>
      </c>
      <c r="D27">
        <f>IF($Q27="","",VLOOKUP($Q27,'Revised vs YTD acct'!$A$5:$M$500,5,FALSE))</f>
        <v>0</v>
      </c>
      <c r="E27">
        <f>IF($Q27="","",VLOOKUP($Q27,'Revised vs YTD acct'!$A$5:$M$500,6,FALSE))</f>
        <v>0</v>
      </c>
      <c r="F27">
        <f>IF($Q27="","",VLOOKUP($Q27,'Revised vs YTD acct'!$A$5:$M$500,7,FALSE))</f>
        <v>0</v>
      </c>
      <c r="G27" t="str">
        <f>IF($Q27="","",VLOOKUP($Q27,'Revised vs YTD acct'!$A$5:$M$500,8,FALSE))</f>
        <v>4615</v>
      </c>
      <c r="H27" t="str">
        <f>IF($Q27="","",VLOOKUP($Q27,'Revised vs YTD acct'!$A$5:$M$500,9,FALSE))</f>
        <v>FLEXIBLE FAMILY FUND SERVICE</v>
      </c>
      <c r="I27" s="10">
        <f>IF($Q27="","",VLOOKUP($Q27,'Revised vs YTD acct'!$A$5:$M$500,10,FALSE))</f>
        <v>1707400</v>
      </c>
      <c r="J27" s="10">
        <f>IF($Q27="","",VLOOKUP($Q27,'Revised vs YTD acct'!$A$5:$M$500,11,FALSE))</f>
        <v>1630993</v>
      </c>
      <c r="K27" s="10">
        <f t="shared" si="0"/>
        <v>76407</v>
      </c>
      <c r="L27" s="6">
        <f t="shared" si="1"/>
        <v>0.95520000000000005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>
        <f>IF($Q28="","",VLOOKUP($Q28,'Revised vs YTD acct'!$A$5:$M$500,3,FALSE))</f>
        <v>0</v>
      </c>
      <c r="C28">
        <f>IF($Q28="","",VLOOKUP($Q28,'Revised vs YTD acct'!$A$5:$M$500,4,FALSE))</f>
        <v>0</v>
      </c>
      <c r="D28">
        <f>IF($Q28="","",VLOOKUP($Q28,'Revised vs YTD acct'!$A$5:$M$500,5,FALSE))</f>
        <v>0</v>
      </c>
      <c r="E28">
        <f>IF($Q28="","",VLOOKUP($Q28,'Revised vs YTD acct'!$A$5:$M$500,6,FALSE))</f>
        <v>0</v>
      </c>
      <c r="F28">
        <f>IF($Q28="","",VLOOKUP($Q28,'Revised vs YTD acct'!$A$5:$M$500,7,FALSE))</f>
        <v>0</v>
      </c>
      <c r="G28" t="str">
        <f>IF($Q28="","",VLOOKUP($Q28,'Revised vs YTD acct'!$A$5:$M$500,8,FALSE))</f>
        <v>1613</v>
      </c>
      <c r="H28" t="str">
        <f>IF($Q28="","",VLOOKUP($Q28,'Revised vs YTD acct'!$A$5:$M$500,9,FALSE))</f>
        <v>MEDICAID - AGE 3-5 YEARS</v>
      </c>
      <c r="I28" s="10">
        <f>IF($Q28="","",VLOOKUP($Q28,'Revised vs YTD acct'!$A$5:$M$500,10,FALSE))</f>
        <v>180000</v>
      </c>
      <c r="J28" s="10">
        <f>IF($Q28="","",VLOOKUP($Q28,'Revised vs YTD acct'!$A$5:$M$500,11,FALSE))</f>
        <v>115773.01</v>
      </c>
      <c r="K28" s="10">
        <f t="shared" si="0"/>
        <v>64226.990000000005</v>
      </c>
      <c r="L28" s="6">
        <f t="shared" si="1"/>
        <v>0.64319999999999999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>
        <f>IF($Q29="","",VLOOKUP($Q29,'Revised vs YTD acct'!$A$5:$M$500,3,FALSE))</f>
        <v>0</v>
      </c>
      <c r="C29">
        <f>IF($Q29="","",VLOOKUP($Q29,'Revised vs YTD acct'!$A$5:$M$500,4,FALSE))</f>
        <v>0</v>
      </c>
      <c r="D29">
        <f>IF($Q29="","",VLOOKUP($Q29,'Revised vs YTD acct'!$A$5:$M$500,5,FALSE))</f>
        <v>0</v>
      </c>
      <c r="E29">
        <f>IF($Q29="","",VLOOKUP($Q29,'Revised vs YTD acct'!$A$5:$M$500,6,FALSE))</f>
        <v>0</v>
      </c>
      <c r="F29">
        <f>IF($Q29="","",VLOOKUP($Q29,'Revised vs YTD acct'!$A$5:$M$500,7,FALSE))</f>
        <v>0</v>
      </c>
      <c r="G29" t="str">
        <f>IF($Q29="","",VLOOKUP($Q29,'Revised vs YTD acct'!$A$5:$M$500,8,FALSE))</f>
        <v>1622</v>
      </c>
      <c r="H29" t="str">
        <f>IF($Q29="","",VLOOKUP($Q29,'Revised vs YTD acct'!$A$5:$M$500,9,FALSE))</f>
        <v>DSRIP PROGRAM</v>
      </c>
      <c r="I29" s="10">
        <f>IF($Q29="","",VLOOKUP($Q29,'Revised vs YTD acct'!$A$5:$M$500,10,FALSE))</f>
        <v>100000</v>
      </c>
      <c r="J29" s="10">
        <f>IF($Q29="","",VLOOKUP($Q29,'Revised vs YTD acct'!$A$5:$M$500,11,FALSE))</f>
        <v>36195.370000000003</v>
      </c>
      <c r="K29" s="10">
        <f t="shared" si="0"/>
        <v>63804.63</v>
      </c>
      <c r="L29" s="6">
        <f t="shared" si="1"/>
        <v>0.36199999999999999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>
        <f>IF($Q30="","",VLOOKUP($Q30,'Revised vs YTD acct'!$A$5:$M$500,3,FALSE))</f>
        <v>0</v>
      </c>
      <c r="C30">
        <f>IF($Q30="","",VLOOKUP($Q30,'Revised vs YTD acct'!$A$5:$M$500,4,FALSE))</f>
        <v>0</v>
      </c>
      <c r="D30">
        <f>IF($Q30="","",VLOOKUP($Q30,'Revised vs YTD acct'!$A$5:$M$500,5,FALSE))</f>
        <v>0</v>
      </c>
      <c r="E30">
        <f>IF($Q30="","",VLOOKUP($Q30,'Revised vs YTD acct'!$A$5:$M$500,6,FALSE))</f>
        <v>0</v>
      </c>
      <c r="F30">
        <f>IF($Q30="","",VLOOKUP($Q30,'Revised vs YTD acct'!$A$5:$M$500,7,FALSE))</f>
        <v>0</v>
      </c>
      <c r="G30" t="str">
        <f>IF($Q30="","",VLOOKUP($Q30,'Revised vs YTD acct'!$A$5:$M$500,8,FALSE))</f>
        <v>1051</v>
      </c>
      <c r="H30" t="str">
        <f>IF($Q30="","",VLOOKUP($Q30,'Revised vs YTD acct'!$A$5:$M$500,9,FALSE))</f>
        <v>GAIN ON SALE OF TAX ACQ PROP</v>
      </c>
      <c r="I30" s="10">
        <f>IF($Q30="","",VLOOKUP($Q30,'Revised vs YTD acct'!$A$5:$M$500,10,FALSE))</f>
        <v>60000</v>
      </c>
      <c r="J30" s="10">
        <f>IF($Q30="","",VLOOKUP($Q30,'Revised vs YTD acct'!$A$5:$M$500,11,FALSE))</f>
        <v>0</v>
      </c>
      <c r="K30" s="10">
        <f t="shared" si="0"/>
        <v>60000</v>
      </c>
      <c r="L30" s="6">
        <f t="shared" si="1"/>
        <v>0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>
        <f>IF($Q31="","",VLOOKUP($Q31,'Revised vs YTD acct'!$A$5:$M$500,3,FALSE))</f>
        <v>0</v>
      </c>
      <c r="C31">
        <f>IF($Q31="","",VLOOKUP($Q31,'Revised vs YTD acct'!$A$5:$M$500,4,FALSE))</f>
        <v>0</v>
      </c>
      <c r="D31">
        <f>IF($Q31="","",VLOOKUP($Q31,'Revised vs YTD acct'!$A$5:$M$500,5,FALSE))</f>
        <v>0</v>
      </c>
      <c r="E31">
        <f>IF($Q31="","",VLOOKUP($Q31,'Revised vs YTD acct'!$A$5:$M$500,6,FALSE))</f>
        <v>0</v>
      </c>
      <c r="F31">
        <f>IF($Q31="","",VLOOKUP($Q31,'Revised vs YTD acct'!$A$5:$M$500,7,FALSE))</f>
        <v>0</v>
      </c>
      <c r="G31" t="str">
        <f>IF($Q31="","",VLOOKUP($Q31,'Revised vs YTD acct'!$A$5:$M$500,8,FALSE))</f>
        <v>3330</v>
      </c>
      <c r="H31" t="str">
        <f>IF($Q31="","",VLOOKUP($Q31,'Revised vs YTD acct'!$A$5:$M$500,9,FALSE))</f>
        <v>SECURITY COSTS-COURT</v>
      </c>
      <c r="I31" s="10">
        <f>IF($Q31="","",VLOOKUP($Q31,'Revised vs YTD acct'!$A$5:$M$500,10,FALSE))</f>
        <v>401199</v>
      </c>
      <c r="J31" s="10">
        <f>IF($Q31="","",VLOOKUP($Q31,'Revised vs YTD acct'!$A$5:$M$500,11,FALSE))</f>
        <v>351205.83</v>
      </c>
      <c r="K31" s="10">
        <f t="shared" si="0"/>
        <v>49993.169999999984</v>
      </c>
      <c r="L31" s="6">
        <f t="shared" si="1"/>
        <v>0.87539999999999996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>
        <f>IF($Q32="","",VLOOKUP($Q32,'Revised vs YTD acct'!$A$5:$M$500,3,FALSE))</f>
        <v>0</v>
      </c>
      <c r="C32">
        <f>IF($Q32="","",VLOOKUP($Q32,'Revised vs YTD acct'!$A$5:$M$500,4,FALSE))</f>
        <v>0</v>
      </c>
      <c r="D32">
        <f>IF($Q32="","",VLOOKUP($Q32,'Revised vs YTD acct'!$A$5:$M$500,5,FALSE))</f>
        <v>0</v>
      </c>
      <c r="E32">
        <f>IF($Q32="","",VLOOKUP($Q32,'Revised vs YTD acct'!$A$5:$M$500,6,FALSE))</f>
        <v>0</v>
      </c>
      <c r="F32">
        <f>IF($Q32="","",VLOOKUP($Q32,'Revised vs YTD acct'!$A$5:$M$500,7,FALSE))</f>
        <v>0</v>
      </c>
      <c r="G32" t="str">
        <f>IF($Q32="","",VLOOKUP($Q32,'Revised vs YTD acct'!$A$5:$M$500,8,FALSE))</f>
        <v>4090</v>
      </c>
      <c r="H32" t="str">
        <f>IF($Q32="","",VLOOKUP($Q32,'Revised vs YTD acct'!$A$5:$M$500,9,FALSE))</f>
        <v>DHSES I.T. CYBER GRANT</v>
      </c>
      <c r="I32" s="10">
        <f>IF($Q32="","",VLOOKUP($Q32,'Revised vs YTD acct'!$A$5:$M$500,10,FALSE))</f>
        <v>49500</v>
      </c>
      <c r="J32" s="10">
        <f>IF($Q32="","",VLOOKUP($Q32,'Revised vs YTD acct'!$A$5:$M$500,11,FALSE))</f>
        <v>7125.54</v>
      </c>
      <c r="K32" s="10">
        <f t="shared" si="0"/>
        <v>42374.46</v>
      </c>
      <c r="L32" s="6">
        <f t="shared" si="1"/>
        <v>0.14399999999999999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>
        <f>IF($Q33="","",VLOOKUP($Q33,'Revised vs YTD acct'!$A$5:$M$500,3,FALSE))</f>
        <v>0</v>
      </c>
      <c r="C33">
        <f>IF($Q33="","",VLOOKUP($Q33,'Revised vs YTD acct'!$A$5:$M$500,4,FALSE))</f>
        <v>0</v>
      </c>
      <c r="D33">
        <f>IF($Q33="","",VLOOKUP($Q33,'Revised vs YTD acct'!$A$5:$M$500,5,FALSE))</f>
        <v>0</v>
      </c>
      <c r="E33">
        <f>IF($Q33="","",VLOOKUP($Q33,'Revised vs YTD acct'!$A$5:$M$500,6,FALSE))</f>
        <v>0</v>
      </c>
      <c r="F33">
        <f>IF($Q33="","",VLOOKUP($Q33,'Revised vs YTD acct'!$A$5:$M$500,7,FALSE))</f>
        <v>0</v>
      </c>
      <c r="G33" t="str">
        <f>IF($Q33="","",VLOOKUP($Q33,'Revised vs YTD acct'!$A$5:$M$500,8,FALSE))</f>
        <v>3472</v>
      </c>
      <c r="H33" t="str">
        <f>IF($Q33="","",VLOOKUP($Q33,'Revised vs YTD acct'!$A$5:$M$500,9,FALSE))</f>
        <v>COMMUNITY SUPPORT GROUP</v>
      </c>
      <c r="I33" s="10">
        <f>IF($Q33="","",VLOOKUP($Q33,'Revised vs YTD acct'!$A$5:$M$500,10,FALSE))</f>
        <v>1706906</v>
      </c>
      <c r="J33" s="10">
        <f>IF($Q33="","",VLOOKUP($Q33,'Revised vs YTD acct'!$A$5:$M$500,11,FALSE))</f>
        <v>1670204</v>
      </c>
      <c r="K33" s="10">
        <f t="shared" si="0"/>
        <v>36702</v>
      </c>
      <c r="L33" s="6">
        <f t="shared" si="1"/>
        <v>0.97850000000000004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>
        <f>IF($Q34="","",VLOOKUP($Q34,'Revised vs YTD acct'!$A$5:$M$500,3,FALSE))</f>
        <v>0</v>
      </c>
      <c r="C34">
        <f>IF($Q34="","",VLOOKUP($Q34,'Revised vs YTD acct'!$A$5:$M$500,4,FALSE))</f>
        <v>0</v>
      </c>
      <c r="D34">
        <f>IF($Q34="","",VLOOKUP($Q34,'Revised vs YTD acct'!$A$5:$M$500,5,FALSE))</f>
        <v>0</v>
      </c>
      <c r="E34">
        <f>IF($Q34="","",VLOOKUP($Q34,'Revised vs YTD acct'!$A$5:$M$500,6,FALSE))</f>
        <v>0</v>
      </c>
      <c r="F34">
        <f>IF($Q34="","",VLOOKUP($Q34,'Revised vs YTD acct'!$A$5:$M$500,7,FALSE))</f>
        <v>0</v>
      </c>
      <c r="G34" t="str">
        <f>IF($Q34="","",VLOOKUP($Q34,'Revised vs YTD acct'!$A$5:$M$500,8,FALSE))</f>
        <v>2372</v>
      </c>
      <c r="H34" t="str">
        <f>IF($Q34="","",VLOOKUP($Q34,'Revised vs YTD acct'!$A$5:$M$500,9,FALSE))</f>
        <v>PLANNING SERVICES</v>
      </c>
      <c r="I34" s="10">
        <f>IF($Q34="","",VLOOKUP($Q34,'Revised vs YTD acct'!$A$5:$M$500,10,FALSE))</f>
        <v>34000</v>
      </c>
      <c r="J34" s="10">
        <f>IF($Q34="","",VLOOKUP($Q34,'Revised vs YTD acct'!$A$5:$M$500,11,FALSE))</f>
        <v>0</v>
      </c>
      <c r="K34" s="10">
        <f t="shared" si="0"/>
        <v>34000</v>
      </c>
      <c r="L34" s="6">
        <f t="shared" si="1"/>
        <v>0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>
        <f>IF($Q35="","",VLOOKUP($Q35,'Revised vs YTD acct'!$A$5:$M$500,3,FALSE))</f>
        <v>0</v>
      </c>
      <c r="C35">
        <f>IF($Q35="","",VLOOKUP($Q35,'Revised vs YTD acct'!$A$5:$M$500,4,FALSE))</f>
        <v>0</v>
      </c>
      <c r="D35">
        <f>IF($Q35="","",VLOOKUP($Q35,'Revised vs YTD acct'!$A$5:$M$500,5,FALSE))</f>
        <v>0</v>
      </c>
      <c r="E35">
        <f>IF($Q35="","",VLOOKUP($Q35,'Revised vs YTD acct'!$A$5:$M$500,6,FALSE))</f>
        <v>0</v>
      </c>
      <c r="F35">
        <f>IF($Q35="","",VLOOKUP($Q35,'Revised vs YTD acct'!$A$5:$M$500,7,FALSE))</f>
        <v>0</v>
      </c>
      <c r="G35" t="str">
        <f>IF($Q35="","",VLOOKUP($Q35,'Revised vs YTD acct'!$A$5:$M$500,8,FALSE))</f>
        <v>3483</v>
      </c>
      <c r="H35" t="str">
        <f>IF($Q35="","",VLOOKUP($Q35,'Revised vs YTD acct'!$A$5:$M$500,9,FALSE))</f>
        <v>CHEM. DEPENDENCY PROGRAM</v>
      </c>
      <c r="I35" s="10">
        <f>IF($Q35="","",VLOOKUP($Q35,'Revised vs YTD acct'!$A$5:$M$500,10,FALSE))</f>
        <v>537295</v>
      </c>
      <c r="J35" s="10">
        <f>IF($Q35="","",VLOOKUP($Q35,'Revised vs YTD acct'!$A$5:$M$500,11,FALSE))</f>
        <v>503846</v>
      </c>
      <c r="K35" s="10">
        <f t="shared" si="0"/>
        <v>33449</v>
      </c>
      <c r="L35" s="6">
        <f t="shared" si="1"/>
        <v>0.93769999999999998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>
        <f>IF($Q36="","",VLOOKUP($Q36,'Revised vs YTD acct'!$A$5:$M$500,3,FALSE))</f>
        <v>0</v>
      </c>
      <c r="C36">
        <f>IF($Q36="","",VLOOKUP($Q36,'Revised vs YTD acct'!$A$5:$M$500,4,FALSE))</f>
        <v>0</v>
      </c>
      <c r="D36">
        <f>IF($Q36="","",VLOOKUP($Q36,'Revised vs YTD acct'!$A$5:$M$500,5,FALSE))</f>
        <v>0</v>
      </c>
      <c r="E36">
        <f>IF($Q36="","",VLOOKUP($Q36,'Revised vs YTD acct'!$A$5:$M$500,6,FALSE))</f>
        <v>0</v>
      </c>
      <c r="F36">
        <f>IF($Q36="","",VLOOKUP($Q36,'Revised vs YTD acct'!$A$5:$M$500,7,FALSE))</f>
        <v>0</v>
      </c>
      <c r="G36" t="str">
        <f>IF($Q36="","",VLOOKUP($Q36,'Revised vs YTD acct'!$A$5:$M$500,8,FALSE))</f>
        <v>3450</v>
      </c>
      <c r="H36" t="str">
        <f>IF($Q36="","",VLOOKUP($Q36,'Revised vs YTD acct'!$A$5:$M$500,9,FALSE))</f>
        <v>PUBLIC WATER SUPPLY</v>
      </c>
      <c r="I36" s="10">
        <f>IF($Q36="","",VLOOKUP($Q36,'Revised vs YTD acct'!$A$5:$M$500,10,FALSE))</f>
        <v>105758</v>
      </c>
      <c r="J36" s="10">
        <f>IF($Q36="","",VLOOKUP($Q36,'Revised vs YTD acct'!$A$5:$M$500,11,FALSE))</f>
        <v>73833.87</v>
      </c>
      <c r="K36" s="10">
        <f t="shared" si="0"/>
        <v>31924.130000000005</v>
      </c>
      <c r="L36" s="6">
        <f t="shared" si="1"/>
        <v>0.69810000000000005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>
        <f>IF($Q37="","",VLOOKUP($Q37,'Revised vs YTD acct'!$A$5:$M$500,3,FALSE))</f>
        <v>0</v>
      </c>
      <c r="C37">
        <f>IF($Q37="","",VLOOKUP($Q37,'Revised vs YTD acct'!$A$5:$M$500,4,FALSE))</f>
        <v>0</v>
      </c>
      <c r="D37">
        <f>IF($Q37="","",VLOOKUP($Q37,'Revised vs YTD acct'!$A$5:$M$500,5,FALSE))</f>
        <v>0</v>
      </c>
      <c r="E37">
        <f>IF($Q37="","",VLOOKUP($Q37,'Revised vs YTD acct'!$A$5:$M$500,6,FALSE))</f>
        <v>0</v>
      </c>
      <c r="F37">
        <f>IF($Q37="","",VLOOKUP($Q37,'Revised vs YTD acct'!$A$5:$M$500,7,FALSE))</f>
        <v>0</v>
      </c>
      <c r="G37" t="str">
        <f>IF($Q37="","",VLOOKUP($Q37,'Revised vs YTD acct'!$A$5:$M$500,8,FALSE))</f>
        <v>2770</v>
      </c>
      <c r="H37" t="str">
        <f>IF($Q37="","",VLOOKUP($Q37,'Revised vs YTD acct'!$A$5:$M$500,9,FALSE))</f>
        <v>UNCLASSIFIED REVENUE</v>
      </c>
      <c r="I37" s="10">
        <f>IF($Q37="","",VLOOKUP($Q37,'Revised vs YTD acct'!$A$5:$M$500,10,FALSE))</f>
        <v>87262</v>
      </c>
      <c r="J37" s="10">
        <f>IF($Q37="","",VLOOKUP($Q37,'Revised vs YTD acct'!$A$5:$M$500,11,FALSE))</f>
        <v>55561.11</v>
      </c>
      <c r="K37" s="10">
        <f t="shared" si="0"/>
        <v>31700.89</v>
      </c>
      <c r="L37" s="6">
        <f t="shared" si="1"/>
        <v>0.63670000000000004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>
        <f>IF($Q38="","",VLOOKUP($Q38,'Revised vs YTD acct'!$A$5:$M$500,3,FALSE))</f>
        <v>0</v>
      </c>
      <c r="C38">
        <f>IF($Q38="","",VLOOKUP($Q38,'Revised vs YTD acct'!$A$5:$M$500,4,FALSE))</f>
        <v>0</v>
      </c>
      <c r="D38">
        <f>IF($Q38="","",VLOOKUP($Q38,'Revised vs YTD acct'!$A$5:$M$500,5,FALSE))</f>
        <v>0</v>
      </c>
      <c r="E38">
        <f>IF($Q38="","",VLOOKUP($Q38,'Revised vs YTD acct'!$A$5:$M$500,6,FALSE))</f>
        <v>0</v>
      </c>
      <c r="F38">
        <f>IF($Q38="","",VLOOKUP($Q38,'Revised vs YTD acct'!$A$5:$M$500,7,FALSE))</f>
        <v>0</v>
      </c>
      <c r="G38" t="str">
        <f>IF($Q38="","",VLOOKUP($Q38,'Revised vs YTD acct'!$A$5:$M$500,8,FALSE))</f>
        <v>4325</v>
      </c>
      <c r="H38" t="str">
        <f>IF($Q38="","",VLOOKUP($Q38,'Revised vs YTD acct'!$A$5:$M$500,9,FALSE))</f>
        <v>LETPP GRANT</v>
      </c>
      <c r="I38" s="10">
        <f>IF($Q38="","",VLOOKUP($Q38,'Revised vs YTD acct'!$A$5:$M$500,10,FALSE))</f>
        <v>47486</v>
      </c>
      <c r="J38" s="10">
        <f>IF($Q38="","",VLOOKUP($Q38,'Revised vs YTD acct'!$A$5:$M$500,11,FALSE))</f>
        <v>20082.53</v>
      </c>
      <c r="K38" s="10">
        <f t="shared" si="0"/>
        <v>27403.47</v>
      </c>
      <c r="L38" s="6">
        <f t="shared" si="1"/>
        <v>0.4229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>
        <f>IF($Q39="","",VLOOKUP($Q39,'Revised vs YTD acct'!$A$5:$M$500,3,FALSE))</f>
        <v>0</v>
      </c>
      <c r="C39">
        <f>IF($Q39="","",VLOOKUP($Q39,'Revised vs YTD acct'!$A$5:$M$500,4,FALSE))</f>
        <v>0</v>
      </c>
      <c r="D39">
        <f>IF($Q39="","",VLOOKUP($Q39,'Revised vs YTD acct'!$A$5:$M$500,5,FALSE))</f>
        <v>0</v>
      </c>
      <c r="E39">
        <f>IF($Q39="","",VLOOKUP($Q39,'Revised vs YTD acct'!$A$5:$M$500,6,FALSE))</f>
        <v>0</v>
      </c>
      <c r="F39">
        <f>IF($Q39="","",VLOOKUP($Q39,'Revised vs YTD acct'!$A$5:$M$500,7,FALSE))</f>
        <v>0</v>
      </c>
      <c r="G39" t="str">
        <f>IF($Q39="","",VLOOKUP($Q39,'Revised vs YTD acct'!$A$5:$M$500,8,FALSE))</f>
        <v>3401</v>
      </c>
      <c r="H39" t="str">
        <f>IF($Q39="","",VLOOKUP($Q39,'Revised vs YTD acct'!$A$5:$M$500,9,FALSE))</f>
        <v>PUBLIC HEALTH WORK</v>
      </c>
      <c r="I39" s="10">
        <f>IF($Q39="","",VLOOKUP($Q39,'Revised vs YTD acct'!$A$5:$M$500,10,FALSE))</f>
        <v>674065</v>
      </c>
      <c r="J39" s="10">
        <f>IF($Q39="","",VLOOKUP($Q39,'Revised vs YTD acct'!$A$5:$M$500,11,FALSE))</f>
        <v>646918.21</v>
      </c>
      <c r="K39" s="10">
        <f t="shared" si="0"/>
        <v>27146.790000000037</v>
      </c>
      <c r="L39" s="6">
        <f t="shared" si="1"/>
        <v>0.9597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>
        <f>IF($Q40="","",VLOOKUP($Q40,'Revised vs YTD acct'!$A$5:$M$500,3,FALSE))</f>
        <v>0</v>
      </c>
      <c r="C40">
        <f>IF($Q40="","",VLOOKUP($Q40,'Revised vs YTD acct'!$A$5:$M$500,4,FALSE))</f>
        <v>0</v>
      </c>
      <c r="D40">
        <f>IF($Q40="","",VLOOKUP($Q40,'Revised vs YTD acct'!$A$5:$M$500,5,FALSE))</f>
        <v>0</v>
      </c>
      <c r="E40">
        <f>IF($Q40="","",VLOOKUP($Q40,'Revised vs YTD acct'!$A$5:$M$500,6,FALSE))</f>
        <v>0</v>
      </c>
      <c r="F40">
        <f>IF($Q40="","",VLOOKUP($Q40,'Revised vs YTD acct'!$A$5:$M$500,7,FALSE))</f>
        <v>0</v>
      </c>
      <c r="G40" t="str">
        <f>IF($Q40="","",VLOOKUP($Q40,'Revised vs YTD acct'!$A$5:$M$500,8,FALSE))</f>
        <v>4457</v>
      </c>
      <c r="H40" t="str">
        <f>IF($Q40="","",VLOOKUP($Q40,'Revised vs YTD acct'!$A$5:$M$500,9,FALSE))</f>
        <v>BIOTERRISM</v>
      </c>
      <c r="I40" s="10">
        <f>IF($Q40="","",VLOOKUP($Q40,'Revised vs YTD acct'!$A$5:$M$500,10,FALSE))</f>
        <v>187515</v>
      </c>
      <c r="J40" s="10">
        <f>IF($Q40="","",VLOOKUP($Q40,'Revised vs YTD acct'!$A$5:$M$500,11,FALSE))</f>
        <v>161986.78</v>
      </c>
      <c r="K40" s="10">
        <f t="shared" si="0"/>
        <v>25528.22</v>
      </c>
      <c r="L40" s="6">
        <f t="shared" si="1"/>
        <v>0.8639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>
        <f>IF($Q41="","",VLOOKUP($Q41,'Revised vs YTD acct'!$A$5:$M$500,3,FALSE))</f>
        <v>0</v>
      </c>
      <c r="C41">
        <f>IF($Q41="","",VLOOKUP($Q41,'Revised vs YTD acct'!$A$5:$M$500,4,FALSE))</f>
        <v>0</v>
      </c>
      <c r="D41">
        <f>IF($Q41="","",VLOOKUP($Q41,'Revised vs YTD acct'!$A$5:$M$500,5,FALSE))</f>
        <v>0</v>
      </c>
      <c r="E41">
        <f>IF($Q41="","",VLOOKUP($Q41,'Revised vs YTD acct'!$A$5:$M$500,6,FALSE))</f>
        <v>0</v>
      </c>
      <c r="F41">
        <f>IF($Q41="","",VLOOKUP($Q41,'Revised vs YTD acct'!$A$5:$M$500,7,FALSE))</f>
        <v>0</v>
      </c>
      <c r="G41" t="str">
        <f>IF($Q41="","",VLOOKUP($Q41,'Revised vs YTD acct'!$A$5:$M$500,8,FALSE))</f>
        <v>4456</v>
      </c>
      <c r="H41" t="str">
        <f>IF($Q41="","",VLOOKUP($Q41,'Revised vs YTD acct'!$A$5:$M$500,9,FALSE))</f>
        <v>CHILD W/SPEC HEALTH NEEDS</v>
      </c>
      <c r="I41" s="10">
        <f>IF($Q41="","",VLOOKUP($Q41,'Revised vs YTD acct'!$A$5:$M$500,10,FALSE))</f>
        <v>21679</v>
      </c>
      <c r="J41" s="10">
        <f>IF($Q41="","",VLOOKUP($Q41,'Revised vs YTD acct'!$A$5:$M$500,11,FALSE))</f>
        <v>504.34</v>
      </c>
      <c r="K41" s="10">
        <f t="shared" si="0"/>
        <v>21174.66</v>
      </c>
      <c r="L41" s="6">
        <f t="shared" si="1"/>
        <v>2.3300000000000001E-2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>
        <f>IF($Q42="","",VLOOKUP($Q42,'Revised vs YTD acct'!$A$5:$M$500,3,FALSE))</f>
        <v>0</v>
      </c>
      <c r="C42">
        <f>IF($Q42="","",VLOOKUP($Q42,'Revised vs YTD acct'!$A$5:$M$500,4,FALSE))</f>
        <v>0</v>
      </c>
      <c r="D42">
        <f>IF($Q42="","",VLOOKUP($Q42,'Revised vs YTD acct'!$A$5:$M$500,5,FALSE))</f>
        <v>0</v>
      </c>
      <c r="E42">
        <f>IF($Q42="","",VLOOKUP($Q42,'Revised vs YTD acct'!$A$5:$M$500,6,FALSE))</f>
        <v>0</v>
      </c>
      <c r="F42">
        <f>IF($Q42="","",VLOOKUP($Q42,'Revised vs YTD acct'!$A$5:$M$500,7,FALSE))</f>
        <v>0</v>
      </c>
      <c r="G42" t="str">
        <f>IF($Q42="","",VLOOKUP($Q42,'Revised vs YTD acct'!$A$5:$M$500,8,FALSE))</f>
        <v>3989</v>
      </c>
      <c r="H42" t="str">
        <f>IF($Q42="","",VLOOKUP($Q42,'Revised vs YTD acct'!$A$5:$M$500,9,FALSE))</f>
        <v>MULTI-USE TRAIL</v>
      </c>
      <c r="I42" s="10">
        <f>IF($Q42="","",VLOOKUP($Q42,'Revised vs YTD acct'!$A$5:$M$500,10,FALSE))</f>
        <v>21066.6</v>
      </c>
      <c r="J42" s="10">
        <f>IF($Q42="","",VLOOKUP($Q42,'Revised vs YTD acct'!$A$5:$M$500,11,FALSE))</f>
        <v>0</v>
      </c>
      <c r="K42" s="10">
        <f t="shared" si="0"/>
        <v>21066.6</v>
      </c>
      <c r="L42" s="6">
        <f t="shared" si="1"/>
        <v>0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>
        <f>IF($Q43="","",VLOOKUP($Q43,'Revised vs YTD acct'!$A$5:$M$500,3,FALSE))</f>
        <v>0</v>
      </c>
      <c r="C43">
        <f>IF($Q43="","",VLOOKUP($Q43,'Revised vs YTD acct'!$A$5:$M$500,4,FALSE))</f>
        <v>0</v>
      </c>
      <c r="D43">
        <f>IF($Q43="","",VLOOKUP($Q43,'Revised vs YTD acct'!$A$5:$M$500,5,FALSE))</f>
        <v>0</v>
      </c>
      <c r="E43">
        <f>IF($Q43="","",VLOOKUP($Q43,'Revised vs YTD acct'!$A$5:$M$500,6,FALSE))</f>
        <v>0</v>
      </c>
      <c r="F43">
        <f>IF($Q43="","",VLOOKUP($Q43,'Revised vs YTD acct'!$A$5:$M$500,7,FALSE))</f>
        <v>0</v>
      </c>
      <c r="G43" t="str">
        <f>IF($Q43="","",VLOOKUP($Q43,'Revised vs YTD acct'!$A$5:$M$500,8,FALSE))</f>
        <v>2615</v>
      </c>
      <c r="H43" t="str">
        <f>IF($Q43="","",VLOOKUP($Q43,'Revised vs YTD acct'!$A$5:$M$500,9,FALSE))</f>
        <v>STOP DWI FINES</v>
      </c>
      <c r="I43" s="10">
        <f>IF($Q43="","",VLOOKUP($Q43,'Revised vs YTD acct'!$A$5:$M$500,10,FALSE))</f>
        <v>55000</v>
      </c>
      <c r="J43" s="10">
        <f>IF($Q43="","",VLOOKUP($Q43,'Revised vs YTD acct'!$A$5:$M$500,11,FALSE))</f>
        <v>36031</v>
      </c>
      <c r="K43" s="10">
        <f t="shared" si="0"/>
        <v>18969</v>
      </c>
      <c r="L43" s="6">
        <f t="shared" si="1"/>
        <v>0.65510000000000002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>
        <f>IF($Q44="","",VLOOKUP($Q44,'Revised vs YTD acct'!$A$5:$M$500,3,FALSE))</f>
        <v>0</v>
      </c>
      <c r="C44">
        <f>IF($Q44="","",VLOOKUP($Q44,'Revised vs YTD acct'!$A$5:$M$500,4,FALSE))</f>
        <v>0</v>
      </c>
      <c r="D44">
        <f>IF($Q44="","",VLOOKUP($Q44,'Revised vs YTD acct'!$A$5:$M$500,5,FALSE))</f>
        <v>0</v>
      </c>
      <c r="E44">
        <f>IF($Q44="","",VLOOKUP($Q44,'Revised vs YTD acct'!$A$5:$M$500,6,FALSE))</f>
        <v>0</v>
      </c>
      <c r="F44">
        <f>IF($Q44="","",VLOOKUP($Q44,'Revised vs YTD acct'!$A$5:$M$500,7,FALSE))</f>
        <v>0</v>
      </c>
      <c r="G44" t="str">
        <f>IF($Q44="","",VLOOKUP($Q44,'Revised vs YTD acct'!$A$5:$M$500,8,FALSE))</f>
        <v>3810</v>
      </c>
      <c r="H44" t="str">
        <f>IF($Q44="","",VLOOKUP($Q44,'Revised vs YTD acct'!$A$5:$M$500,9,FALSE))</f>
        <v>YOUTH PROGRAMS</v>
      </c>
      <c r="I44" s="10">
        <f>IF($Q44="","",VLOOKUP($Q44,'Revised vs YTD acct'!$A$5:$M$500,10,FALSE))</f>
        <v>59678</v>
      </c>
      <c r="J44" s="10">
        <f>IF($Q44="","",VLOOKUP($Q44,'Revised vs YTD acct'!$A$5:$M$500,11,FALSE))</f>
        <v>40908.49</v>
      </c>
      <c r="K44" s="10">
        <f t="shared" si="0"/>
        <v>18769.510000000002</v>
      </c>
      <c r="L44" s="6">
        <f t="shared" si="1"/>
        <v>0.6855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>
        <f>IF($Q45="","",VLOOKUP($Q45,'Revised vs YTD acct'!$A$5:$M$500,3,FALSE))</f>
        <v>0</v>
      </c>
      <c r="C45">
        <f>IF($Q45="","",VLOOKUP($Q45,'Revised vs YTD acct'!$A$5:$M$500,4,FALSE))</f>
        <v>0</v>
      </c>
      <c r="D45">
        <f>IF($Q45="","",VLOOKUP($Q45,'Revised vs YTD acct'!$A$5:$M$500,5,FALSE))</f>
        <v>0</v>
      </c>
      <c r="E45">
        <f>IF($Q45="","",VLOOKUP($Q45,'Revised vs YTD acct'!$A$5:$M$500,6,FALSE))</f>
        <v>0</v>
      </c>
      <c r="F45">
        <f>IF($Q45="","",VLOOKUP($Q45,'Revised vs YTD acct'!$A$5:$M$500,7,FALSE))</f>
        <v>0</v>
      </c>
      <c r="G45" t="str">
        <f>IF($Q45="","",VLOOKUP($Q45,'Revised vs YTD acct'!$A$5:$M$500,8,FALSE))</f>
        <v>1255</v>
      </c>
      <c r="H45" t="str">
        <f>IF($Q45="","",VLOOKUP($Q45,'Revised vs YTD acct'!$A$5:$M$500,9,FALSE))</f>
        <v>CLERK FEES</v>
      </c>
      <c r="I45" s="10">
        <f>IF($Q45="","",VLOOKUP($Q45,'Revised vs YTD acct'!$A$5:$M$500,10,FALSE))</f>
        <v>290000</v>
      </c>
      <c r="J45" s="10">
        <f>IF($Q45="","",VLOOKUP($Q45,'Revised vs YTD acct'!$A$5:$M$500,11,FALSE))</f>
        <v>273797.78999999998</v>
      </c>
      <c r="K45" s="10">
        <f t="shared" si="0"/>
        <v>16202.210000000021</v>
      </c>
      <c r="L45" s="6">
        <f t="shared" si="1"/>
        <v>0.94410000000000005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>
        <f>IF($Q46="","",VLOOKUP($Q46,'Revised vs YTD acct'!$A$5:$M$500,3,FALSE))</f>
        <v>0</v>
      </c>
      <c r="C46">
        <f>IF($Q46="","",VLOOKUP($Q46,'Revised vs YTD acct'!$A$5:$M$500,4,FALSE))</f>
        <v>0</v>
      </c>
      <c r="D46">
        <f>IF($Q46="","",VLOOKUP($Q46,'Revised vs YTD acct'!$A$5:$M$500,5,FALSE))</f>
        <v>0</v>
      </c>
      <c r="E46">
        <f>IF($Q46="","",VLOOKUP($Q46,'Revised vs YTD acct'!$A$5:$M$500,6,FALSE))</f>
        <v>0</v>
      </c>
      <c r="F46">
        <f>IF($Q46="","",VLOOKUP($Q46,'Revised vs YTD acct'!$A$5:$M$500,7,FALSE))</f>
        <v>0</v>
      </c>
      <c r="G46" t="str">
        <f>IF($Q46="","",VLOOKUP($Q46,'Revised vs YTD acct'!$A$5:$M$500,8,FALSE))</f>
        <v>3984</v>
      </c>
      <c r="H46" t="str">
        <f>IF($Q46="","",VLOOKUP($Q46,'Revised vs YTD acct'!$A$5:$M$500,9,FALSE))</f>
        <v>HHW EXPENSES</v>
      </c>
      <c r="I46" s="10">
        <f>IF($Q46="","",VLOOKUP($Q46,'Revised vs YTD acct'!$A$5:$M$500,10,FALSE))</f>
        <v>15500</v>
      </c>
      <c r="J46" s="10">
        <f>IF($Q46="","",VLOOKUP($Q46,'Revised vs YTD acct'!$A$5:$M$500,11,FALSE))</f>
        <v>0</v>
      </c>
      <c r="K46" s="10">
        <f t="shared" si="0"/>
        <v>15500</v>
      </c>
      <c r="L46" s="6">
        <f t="shared" si="1"/>
        <v>0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>
        <f>IF($Q47="","",VLOOKUP($Q47,'Revised vs YTD acct'!$A$5:$M$500,3,FALSE))</f>
        <v>0</v>
      </c>
      <c r="C47">
        <f>IF($Q47="","",VLOOKUP($Q47,'Revised vs YTD acct'!$A$5:$M$500,4,FALSE))</f>
        <v>0</v>
      </c>
      <c r="D47">
        <f>IF($Q47="","",VLOOKUP($Q47,'Revised vs YTD acct'!$A$5:$M$500,5,FALSE))</f>
        <v>0</v>
      </c>
      <c r="E47">
        <f>IF($Q47="","",VLOOKUP($Q47,'Revised vs YTD acct'!$A$5:$M$500,6,FALSE))</f>
        <v>0</v>
      </c>
      <c r="F47">
        <f>IF($Q47="","",VLOOKUP($Q47,'Revised vs YTD acct'!$A$5:$M$500,7,FALSE))</f>
        <v>0</v>
      </c>
      <c r="G47" t="str">
        <f>IF($Q47="","",VLOOKUP($Q47,'Revised vs YTD acct'!$A$5:$M$500,8,FALSE))</f>
        <v>3623</v>
      </c>
      <c r="H47" t="str">
        <f>IF($Q47="","",VLOOKUP($Q47,'Revised vs YTD acct'!$A$5:$M$500,9,FALSE))</f>
        <v>JUVENILE DELINQUENT CARE</v>
      </c>
      <c r="I47" s="10">
        <f>IF($Q47="","",VLOOKUP($Q47,'Revised vs YTD acct'!$A$5:$M$500,10,FALSE))</f>
        <v>42000</v>
      </c>
      <c r="J47" s="10">
        <f>IF($Q47="","",VLOOKUP($Q47,'Revised vs YTD acct'!$A$5:$M$500,11,FALSE))</f>
        <v>26549</v>
      </c>
      <c r="K47" s="10">
        <f t="shared" si="0"/>
        <v>15451</v>
      </c>
      <c r="L47" s="6">
        <f t="shared" si="1"/>
        <v>0.6321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>
        <f>IF($Q48="","",VLOOKUP($Q48,'Revised vs YTD acct'!$A$5:$M$500,3,FALSE))</f>
        <v>0</v>
      </c>
      <c r="C48">
        <f>IF($Q48="","",VLOOKUP($Q48,'Revised vs YTD acct'!$A$5:$M$500,4,FALSE))</f>
        <v>0</v>
      </c>
      <c r="D48">
        <f>IF($Q48="","",VLOOKUP($Q48,'Revised vs YTD acct'!$A$5:$M$500,5,FALSE))</f>
        <v>0</v>
      </c>
      <c r="E48">
        <f>IF($Q48="","",VLOOKUP($Q48,'Revised vs YTD acct'!$A$5:$M$500,6,FALSE))</f>
        <v>0</v>
      </c>
      <c r="F48">
        <f>IF($Q48="","",VLOOKUP($Q48,'Revised vs YTD acct'!$A$5:$M$500,7,FALSE))</f>
        <v>0</v>
      </c>
      <c r="G48" t="str">
        <f>IF($Q48="","",VLOOKUP($Q48,'Revised vs YTD acct'!$A$5:$M$500,8,FALSE))</f>
        <v>1989</v>
      </c>
      <c r="H48" t="str">
        <f>IF($Q48="","",VLOOKUP($Q48,'Revised vs YTD acct'!$A$5:$M$500,9,FALSE))</f>
        <v>OFA FEES</v>
      </c>
      <c r="I48" s="10">
        <f>IF($Q48="","",VLOOKUP($Q48,'Revised vs YTD acct'!$A$5:$M$500,10,FALSE))</f>
        <v>15000</v>
      </c>
      <c r="J48" s="10">
        <f>IF($Q48="","",VLOOKUP($Q48,'Revised vs YTD acct'!$A$5:$M$500,11,FALSE))</f>
        <v>0</v>
      </c>
      <c r="K48" s="10">
        <f t="shared" si="0"/>
        <v>15000</v>
      </c>
      <c r="L48" s="6">
        <f t="shared" si="1"/>
        <v>0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>
        <f>IF($Q49="","",VLOOKUP($Q49,'Revised vs YTD acct'!$A$5:$M$500,3,FALSE))</f>
        <v>0</v>
      </c>
      <c r="C49">
        <f>IF($Q49="","",VLOOKUP($Q49,'Revised vs YTD acct'!$A$5:$M$500,4,FALSE))</f>
        <v>0</v>
      </c>
      <c r="D49">
        <f>IF($Q49="","",VLOOKUP($Q49,'Revised vs YTD acct'!$A$5:$M$500,5,FALSE))</f>
        <v>0</v>
      </c>
      <c r="E49">
        <f>IF($Q49="","",VLOOKUP($Q49,'Revised vs YTD acct'!$A$5:$M$500,6,FALSE))</f>
        <v>0</v>
      </c>
      <c r="F49">
        <f>IF($Q49="","",VLOOKUP($Q49,'Revised vs YTD acct'!$A$5:$M$500,7,FALSE))</f>
        <v>0</v>
      </c>
      <c r="G49" t="str">
        <f>IF($Q49="","",VLOOKUP($Q49,'Revised vs YTD acct'!$A$5:$M$500,8,FALSE))</f>
        <v>3331</v>
      </c>
      <c r="H49" t="str">
        <f>IF($Q49="","",VLOOKUP($Q49,'Revised vs YTD acct'!$A$5:$M$500,9,FALSE))</f>
        <v>COURT FACILITIES AID</v>
      </c>
      <c r="I49" s="10">
        <f>IF($Q49="","",VLOOKUP($Q49,'Revised vs YTD acct'!$A$5:$M$500,10,FALSE))</f>
        <v>130000</v>
      </c>
      <c r="J49" s="10">
        <f>IF($Q49="","",VLOOKUP($Q49,'Revised vs YTD acct'!$A$5:$M$500,11,FALSE))</f>
        <v>115526</v>
      </c>
      <c r="K49" s="10">
        <f t="shared" si="0"/>
        <v>14474</v>
      </c>
      <c r="L49" s="6">
        <f t="shared" si="1"/>
        <v>0.88870000000000005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>
        <f>IF($Q50="","",VLOOKUP($Q50,'Revised vs YTD acct'!$A$5:$M$500,3,FALSE))</f>
        <v>0</v>
      </c>
      <c r="C50">
        <f>IF($Q50="","",VLOOKUP($Q50,'Revised vs YTD acct'!$A$5:$M$500,4,FALSE))</f>
        <v>0</v>
      </c>
      <c r="D50">
        <f>IF($Q50="","",VLOOKUP($Q50,'Revised vs YTD acct'!$A$5:$M$500,5,FALSE))</f>
        <v>0</v>
      </c>
      <c r="E50">
        <f>IF($Q50="","",VLOOKUP($Q50,'Revised vs YTD acct'!$A$5:$M$500,6,FALSE))</f>
        <v>0</v>
      </c>
      <c r="F50">
        <f>IF($Q50="","",VLOOKUP($Q50,'Revised vs YTD acct'!$A$5:$M$500,7,FALSE))</f>
        <v>0</v>
      </c>
      <c r="G50" t="str">
        <f>IF($Q50="","",VLOOKUP($Q50,'Revised vs YTD acct'!$A$5:$M$500,8,FALSE))</f>
        <v>3485</v>
      </c>
      <c r="H50" t="str">
        <f>IF($Q50="","",VLOOKUP($Q50,'Revised vs YTD acct'!$A$5:$M$500,9,FALSE))</f>
        <v>TOBACCO AWARENESS</v>
      </c>
      <c r="I50" s="10">
        <f>IF($Q50="","",VLOOKUP($Q50,'Revised vs YTD acct'!$A$5:$M$500,10,FALSE))</f>
        <v>25876</v>
      </c>
      <c r="J50" s="10">
        <f>IF($Q50="","",VLOOKUP($Q50,'Revised vs YTD acct'!$A$5:$M$500,11,FALSE))</f>
        <v>11568.97</v>
      </c>
      <c r="K50" s="10">
        <f t="shared" si="0"/>
        <v>14307.03</v>
      </c>
      <c r="L50" s="6">
        <f t="shared" si="1"/>
        <v>0.4471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>
        <f>IF($Q51="","",VLOOKUP($Q51,'Revised vs YTD acct'!$A$5:$M$500,3,FALSE))</f>
        <v>0</v>
      </c>
      <c r="C51">
        <f>IF($Q51="","",VLOOKUP($Q51,'Revised vs YTD acct'!$A$5:$M$500,4,FALSE))</f>
        <v>0</v>
      </c>
      <c r="D51">
        <f>IF($Q51="","",VLOOKUP($Q51,'Revised vs YTD acct'!$A$5:$M$500,5,FALSE))</f>
        <v>0</v>
      </c>
      <c r="E51">
        <f>IF($Q51="","",VLOOKUP($Q51,'Revised vs YTD acct'!$A$5:$M$500,6,FALSE))</f>
        <v>0</v>
      </c>
      <c r="F51">
        <f>IF($Q51="","",VLOOKUP($Q51,'Revised vs YTD acct'!$A$5:$M$500,7,FALSE))</f>
        <v>0</v>
      </c>
      <c r="G51" t="str">
        <f>IF($Q51="","",VLOOKUP($Q51,'Revised vs YTD acct'!$A$5:$M$500,8,FALSE))</f>
        <v>4661</v>
      </c>
      <c r="H51" t="str">
        <f>IF($Q51="","",VLOOKUP($Q51,'Revised vs YTD acct'!$A$5:$M$500,9,FALSE))</f>
        <v>BLOCK GRANT</v>
      </c>
      <c r="I51" s="10">
        <f>IF($Q51="","",VLOOKUP($Q51,'Revised vs YTD acct'!$A$5:$M$500,10,FALSE))</f>
        <v>78000</v>
      </c>
      <c r="J51" s="10">
        <f>IF($Q51="","",VLOOKUP($Q51,'Revised vs YTD acct'!$A$5:$M$500,11,FALSE))</f>
        <v>63793</v>
      </c>
      <c r="K51" s="10">
        <f t="shared" si="0"/>
        <v>14207</v>
      </c>
      <c r="L51" s="6">
        <f t="shared" si="1"/>
        <v>0.81789999999999996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>
        <f>IF($Q52="","",VLOOKUP($Q52,'Revised vs YTD acct'!$A$5:$M$500,3,FALSE))</f>
        <v>0</v>
      </c>
      <c r="C52">
        <f>IF($Q52="","",VLOOKUP($Q52,'Revised vs YTD acct'!$A$5:$M$500,4,FALSE))</f>
        <v>0</v>
      </c>
      <c r="D52">
        <f>IF($Q52="","",VLOOKUP($Q52,'Revised vs YTD acct'!$A$5:$M$500,5,FALSE))</f>
        <v>0</v>
      </c>
      <c r="E52">
        <f>IF($Q52="","",VLOOKUP($Q52,'Revised vs YTD acct'!$A$5:$M$500,6,FALSE))</f>
        <v>0</v>
      </c>
      <c r="F52">
        <f>IF($Q52="","",VLOOKUP($Q52,'Revised vs YTD acct'!$A$5:$M$500,7,FALSE))</f>
        <v>0</v>
      </c>
      <c r="G52" t="str">
        <f>IF($Q52="","",VLOOKUP($Q52,'Revised vs YTD acct'!$A$5:$M$500,8,FALSE))</f>
        <v>1510</v>
      </c>
      <c r="H52" t="str">
        <f>IF($Q52="","",VLOOKUP($Q52,'Revised vs YTD acct'!$A$5:$M$500,9,FALSE))</f>
        <v>SHERIFF FEES</v>
      </c>
      <c r="I52" s="10">
        <f>IF($Q52="","",VLOOKUP($Q52,'Revised vs YTD acct'!$A$5:$M$500,10,FALSE))</f>
        <v>50000</v>
      </c>
      <c r="J52" s="10">
        <f>IF($Q52="","",VLOOKUP($Q52,'Revised vs YTD acct'!$A$5:$M$500,11,FALSE))</f>
        <v>36295.589999999997</v>
      </c>
      <c r="K52" s="10">
        <f t="shared" si="0"/>
        <v>13704.410000000003</v>
      </c>
      <c r="L52" s="6">
        <f t="shared" si="1"/>
        <v>0.72589999999999999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>
        <f>IF($Q53="","",VLOOKUP($Q53,'Revised vs YTD acct'!$A$5:$M$500,3,FALSE))</f>
        <v>0</v>
      </c>
      <c r="C53">
        <f>IF($Q53="","",VLOOKUP($Q53,'Revised vs YTD acct'!$A$5:$M$500,4,FALSE))</f>
        <v>0</v>
      </c>
      <c r="D53">
        <f>IF($Q53="","",VLOOKUP($Q53,'Revised vs YTD acct'!$A$5:$M$500,5,FALSE))</f>
        <v>0</v>
      </c>
      <c r="E53">
        <f>IF($Q53="","",VLOOKUP($Q53,'Revised vs YTD acct'!$A$5:$M$500,6,FALSE))</f>
        <v>0</v>
      </c>
      <c r="F53">
        <f>IF($Q53="","",VLOOKUP($Q53,'Revised vs YTD acct'!$A$5:$M$500,7,FALSE))</f>
        <v>0</v>
      </c>
      <c r="G53" t="str">
        <f>IF($Q53="","",VLOOKUP($Q53,'Revised vs YTD acct'!$A$5:$M$500,8,FALSE))</f>
        <v>3025</v>
      </c>
      <c r="H53" t="str">
        <f>IF($Q53="","",VLOOKUP($Q53,'Revised vs YTD acct'!$A$5:$M$500,9,FALSE))</f>
        <v>SPECIAL RECREATIONAL FACIL.</v>
      </c>
      <c r="I53" s="10">
        <f>IF($Q53="","",VLOOKUP($Q53,'Revised vs YTD acct'!$A$5:$M$500,10,FALSE))</f>
        <v>68000</v>
      </c>
      <c r="J53" s="10">
        <f>IF($Q53="","",VLOOKUP($Q53,'Revised vs YTD acct'!$A$5:$M$500,11,FALSE))</f>
        <v>54766.28</v>
      </c>
      <c r="K53" s="10">
        <f t="shared" si="0"/>
        <v>13233.720000000001</v>
      </c>
      <c r="L53" s="6">
        <f t="shared" si="1"/>
        <v>0.8054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>
        <f>IF($Q54="","",VLOOKUP($Q54,'Revised vs YTD acct'!$A$5:$M$500,3,FALSE))</f>
        <v>0</v>
      </c>
      <c r="C54">
        <f>IF($Q54="","",VLOOKUP($Q54,'Revised vs YTD acct'!$A$5:$M$500,4,FALSE))</f>
        <v>0</v>
      </c>
      <c r="D54">
        <f>IF($Q54="","",VLOOKUP($Q54,'Revised vs YTD acct'!$A$5:$M$500,5,FALSE))</f>
        <v>0</v>
      </c>
      <c r="E54">
        <f>IF($Q54="","",VLOOKUP($Q54,'Revised vs YTD acct'!$A$5:$M$500,6,FALSE))</f>
        <v>0</v>
      </c>
      <c r="F54">
        <f>IF($Q54="","",VLOOKUP($Q54,'Revised vs YTD acct'!$A$5:$M$500,7,FALSE))</f>
        <v>0</v>
      </c>
      <c r="G54" t="str">
        <f>IF($Q54="","",VLOOKUP($Q54,'Revised vs YTD acct'!$A$5:$M$500,8,FALSE))</f>
        <v>2228</v>
      </c>
      <c r="H54" t="str">
        <f>IF($Q54="","",VLOOKUP($Q54,'Revised vs YTD acct'!$A$5:$M$500,9,FALSE))</f>
        <v>DATA PROCESSING SERVICES</v>
      </c>
      <c r="I54" s="10">
        <f>IF($Q54="","",VLOOKUP($Q54,'Revised vs YTD acct'!$A$5:$M$500,10,FALSE))</f>
        <v>50000</v>
      </c>
      <c r="J54" s="10">
        <f>IF($Q54="","",VLOOKUP($Q54,'Revised vs YTD acct'!$A$5:$M$500,11,FALSE))</f>
        <v>37999.15</v>
      </c>
      <c r="K54" s="10">
        <f t="shared" si="0"/>
        <v>12000.849999999999</v>
      </c>
      <c r="L54" s="6">
        <f t="shared" si="1"/>
        <v>0.76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>
        <f>IF($Q55="","",VLOOKUP($Q55,'Revised vs YTD acct'!$A$5:$M$500,3,FALSE))</f>
        <v>0</v>
      </c>
      <c r="C55">
        <f>IF($Q55="","",VLOOKUP($Q55,'Revised vs YTD acct'!$A$5:$M$500,4,FALSE))</f>
        <v>0</v>
      </c>
      <c r="D55">
        <f>IF($Q55="","",VLOOKUP($Q55,'Revised vs YTD acct'!$A$5:$M$500,5,FALSE))</f>
        <v>0</v>
      </c>
      <c r="E55">
        <f>IF($Q55="","",VLOOKUP($Q55,'Revised vs YTD acct'!$A$5:$M$500,6,FALSE))</f>
        <v>0</v>
      </c>
      <c r="F55">
        <f>IF($Q55="","",VLOOKUP($Q55,'Revised vs YTD acct'!$A$5:$M$500,7,FALSE))</f>
        <v>0</v>
      </c>
      <c r="G55" t="str">
        <f>IF($Q55="","",VLOOKUP($Q55,'Revised vs YTD acct'!$A$5:$M$500,8,FALSE))</f>
        <v>3399</v>
      </c>
      <c r="H55" t="str">
        <f>IF($Q55="","",VLOOKUP($Q55,'Revised vs YTD acct'!$A$5:$M$500,9,FALSE))</f>
        <v>P.S.A.P. GRANT</v>
      </c>
      <c r="I55" s="10">
        <f>IF($Q55="","",VLOOKUP($Q55,'Revised vs YTD acct'!$A$5:$M$500,10,FALSE))</f>
        <v>120000</v>
      </c>
      <c r="J55" s="10">
        <f>IF($Q55="","",VLOOKUP($Q55,'Revised vs YTD acct'!$A$5:$M$500,11,FALSE))</f>
        <v>109890</v>
      </c>
      <c r="K55" s="10">
        <f t="shared" si="0"/>
        <v>10110</v>
      </c>
      <c r="L55" s="6">
        <f t="shared" si="1"/>
        <v>0.91579999999999995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>
        <f>IF($Q56="","",VLOOKUP($Q56,'Revised vs YTD acct'!$A$5:$M$500,3,FALSE))</f>
        <v>0</v>
      </c>
      <c r="C56">
        <f>IF($Q56="","",VLOOKUP($Q56,'Revised vs YTD acct'!$A$5:$M$500,4,FALSE))</f>
        <v>0</v>
      </c>
      <c r="D56">
        <f>IF($Q56="","",VLOOKUP($Q56,'Revised vs YTD acct'!$A$5:$M$500,5,FALSE))</f>
        <v>0</v>
      </c>
      <c r="E56">
        <f>IF($Q56="","",VLOOKUP($Q56,'Revised vs YTD acct'!$A$5:$M$500,6,FALSE))</f>
        <v>0</v>
      </c>
      <c r="F56">
        <f>IF($Q56="","",VLOOKUP($Q56,'Revised vs YTD acct'!$A$5:$M$500,7,FALSE))</f>
        <v>0</v>
      </c>
      <c r="G56" t="str">
        <f>IF($Q56="","",VLOOKUP($Q56,'Revised vs YTD acct'!$A$5:$M$500,8,FALSE))</f>
        <v>2264</v>
      </c>
      <c r="H56" t="str">
        <f>IF($Q56="","",VLOOKUP($Q56,'Revised vs YTD acct'!$A$5:$M$500,9,FALSE))</f>
        <v>JAIL FACILITIES</v>
      </c>
      <c r="I56" s="10">
        <f>IF($Q56="","",VLOOKUP($Q56,'Revised vs YTD acct'!$A$5:$M$500,10,FALSE))</f>
        <v>0</v>
      </c>
      <c r="J56" s="10">
        <f>IF($Q56="","",VLOOKUP($Q56,'Revised vs YTD acct'!$A$5:$M$500,11,FALSE))</f>
        <v>12100</v>
      </c>
      <c r="K56" s="10">
        <f t="shared" si="0"/>
        <v>-12100</v>
      </c>
      <c r="L56" s="6">
        <f t="shared" si="1"/>
        <v>0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>
        <f>IF($Q57="","",VLOOKUP($Q57,'Revised vs YTD acct'!$A$5:$M$500,3,FALSE))</f>
        <v>0</v>
      </c>
      <c r="C57">
        <f>IF($Q57="","",VLOOKUP($Q57,'Revised vs YTD acct'!$A$5:$M$500,4,FALSE))</f>
        <v>0</v>
      </c>
      <c r="D57">
        <f>IF($Q57="","",VLOOKUP($Q57,'Revised vs YTD acct'!$A$5:$M$500,5,FALSE))</f>
        <v>0</v>
      </c>
      <c r="E57">
        <f>IF($Q57="","",VLOOKUP($Q57,'Revised vs YTD acct'!$A$5:$M$500,6,FALSE))</f>
        <v>0</v>
      </c>
      <c r="F57">
        <f>IF($Q57="","",VLOOKUP($Q57,'Revised vs YTD acct'!$A$5:$M$500,7,FALSE))</f>
        <v>0</v>
      </c>
      <c r="G57" t="str">
        <f>IF($Q57="","",VLOOKUP($Q57,'Revised vs YTD acct'!$A$5:$M$500,8,FALSE))</f>
        <v>2230</v>
      </c>
      <c r="H57" t="str">
        <f>IF($Q57="","",VLOOKUP($Q57,'Revised vs YTD acct'!$A$5:$M$500,9,FALSE))</f>
        <v>GENERAL SERVICE/OTHER GOVTS.</v>
      </c>
      <c r="I57" s="10">
        <f>IF($Q57="","",VLOOKUP($Q57,'Revised vs YTD acct'!$A$5:$M$500,10,FALSE))</f>
        <v>2500</v>
      </c>
      <c r="J57" s="10">
        <f>IF($Q57="","",VLOOKUP($Q57,'Revised vs YTD acct'!$A$5:$M$500,11,FALSE))</f>
        <v>14909.53</v>
      </c>
      <c r="K57" s="10">
        <f t="shared" si="0"/>
        <v>-12409.53</v>
      </c>
      <c r="L57" s="6">
        <f t="shared" si="1"/>
        <v>5.9638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>
        <f>IF($Q58="","",VLOOKUP($Q58,'Revised vs YTD acct'!$A$5:$M$500,3,FALSE))</f>
        <v>0</v>
      </c>
      <c r="C58">
        <f>IF($Q58="","",VLOOKUP($Q58,'Revised vs YTD acct'!$A$5:$M$500,4,FALSE))</f>
        <v>0</v>
      </c>
      <c r="D58">
        <f>IF($Q58="","",VLOOKUP($Q58,'Revised vs YTD acct'!$A$5:$M$500,5,FALSE))</f>
        <v>0</v>
      </c>
      <c r="E58">
        <f>IF($Q58="","",VLOOKUP($Q58,'Revised vs YTD acct'!$A$5:$M$500,6,FALSE))</f>
        <v>0</v>
      </c>
      <c r="F58">
        <f>IF($Q58="","",VLOOKUP($Q58,'Revised vs YTD acct'!$A$5:$M$500,7,FALSE))</f>
        <v>0</v>
      </c>
      <c r="G58" t="str">
        <f>IF($Q58="","",VLOOKUP($Q58,'Revised vs YTD acct'!$A$5:$M$500,8,FALSE))</f>
        <v>3277</v>
      </c>
      <c r="H58" t="str">
        <f>IF($Q58="","",VLOOKUP($Q58,'Revised vs YTD acct'!$A$5:$M$500,9,FALSE))</f>
        <v>EDUCATION FOR P.H.C.</v>
      </c>
      <c r="I58" s="10">
        <f>IF($Q58="","",VLOOKUP($Q58,'Revised vs YTD acct'!$A$5:$M$500,10,FALSE))</f>
        <v>450000</v>
      </c>
      <c r="J58" s="10">
        <f>IF($Q58="","",VLOOKUP($Q58,'Revised vs YTD acct'!$A$5:$M$500,11,FALSE))</f>
        <v>462462.05</v>
      </c>
      <c r="K58" s="10">
        <f t="shared" si="0"/>
        <v>-12462.049999999988</v>
      </c>
      <c r="L58" s="6">
        <f t="shared" si="1"/>
        <v>1.0277000000000001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>
        <f>IF($Q59="","",VLOOKUP($Q59,'Revised vs YTD acct'!$A$5:$M$500,3,FALSE))</f>
        <v>0</v>
      </c>
      <c r="C59">
        <f>IF($Q59="","",VLOOKUP($Q59,'Revised vs YTD acct'!$A$5:$M$500,4,FALSE))</f>
        <v>0</v>
      </c>
      <c r="D59">
        <f>IF($Q59="","",VLOOKUP($Q59,'Revised vs YTD acct'!$A$5:$M$500,5,FALSE))</f>
        <v>0</v>
      </c>
      <c r="E59">
        <f>IF($Q59="","",VLOOKUP($Q59,'Revised vs YTD acct'!$A$5:$M$500,6,FALSE))</f>
        <v>0</v>
      </c>
      <c r="F59">
        <f>IF($Q59="","",VLOOKUP($Q59,'Revised vs YTD acct'!$A$5:$M$500,7,FALSE))</f>
        <v>0</v>
      </c>
      <c r="G59" t="str">
        <f>IF($Q59="","",VLOOKUP($Q59,'Revised vs YTD acct'!$A$5:$M$500,8,FALSE))</f>
        <v>1819</v>
      </c>
      <c r="H59" t="str">
        <f>IF($Q59="","",VLOOKUP($Q59,'Revised vs YTD acct'!$A$5:$M$500,9,FALSE))</f>
        <v>REPAYMENTS OF CHILD CARE</v>
      </c>
      <c r="I59" s="10">
        <f>IF($Q59="","",VLOOKUP($Q59,'Revised vs YTD acct'!$A$5:$M$500,10,FALSE))</f>
        <v>21000</v>
      </c>
      <c r="J59" s="10">
        <f>IF($Q59="","",VLOOKUP($Q59,'Revised vs YTD acct'!$A$5:$M$500,11,FALSE))</f>
        <v>38165.599999999999</v>
      </c>
      <c r="K59" s="10">
        <f t="shared" si="0"/>
        <v>-17165.599999999999</v>
      </c>
      <c r="L59" s="6">
        <f t="shared" si="1"/>
        <v>1.8173999999999999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>
        <f>IF($Q60="","",VLOOKUP($Q60,'Revised vs YTD acct'!$A$5:$M$500,3,FALSE))</f>
        <v>0</v>
      </c>
      <c r="C60">
        <f>IF($Q60="","",VLOOKUP($Q60,'Revised vs YTD acct'!$A$5:$M$500,4,FALSE))</f>
        <v>0</v>
      </c>
      <c r="D60">
        <f>IF($Q60="","",VLOOKUP($Q60,'Revised vs YTD acct'!$A$5:$M$500,5,FALSE))</f>
        <v>0</v>
      </c>
      <c r="E60">
        <f>IF($Q60="","",VLOOKUP($Q60,'Revised vs YTD acct'!$A$5:$M$500,6,FALSE))</f>
        <v>0</v>
      </c>
      <c r="F60">
        <f>IF($Q60="","",VLOOKUP($Q60,'Revised vs YTD acct'!$A$5:$M$500,7,FALSE))</f>
        <v>0</v>
      </c>
      <c r="G60" t="str">
        <f>IF($Q60="","",VLOOKUP($Q60,'Revised vs YTD acct'!$A$5:$M$500,8,FALSE))</f>
        <v>2130</v>
      </c>
      <c r="H60" t="str">
        <f>IF($Q60="","",VLOOKUP($Q60,'Revised vs YTD acct'!$A$5:$M$500,9,FALSE))</f>
        <v>TIPPING FEE REVENUE</v>
      </c>
      <c r="I60" s="10">
        <f>IF($Q60="","",VLOOKUP($Q60,'Revised vs YTD acct'!$A$5:$M$500,10,FALSE))</f>
        <v>45000</v>
      </c>
      <c r="J60" s="10">
        <f>IF($Q60="","",VLOOKUP($Q60,'Revised vs YTD acct'!$A$5:$M$500,11,FALSE))</f>
        <v>62607.81</v>
      </c>
      <c r="K60" s="10">
        <f t="shared" si="0"/>
        <v>-17607.809999999998</v>
      </c>
      <c r="L60" s="6">
        <f t="shared" si="1"/>
        <v>1.3913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>
        <f>IF($Q61="","",VLOOKUP($Q61,'Revised vs YTD acct'!$A$5:$M$500,3,FALSE))</f>
        <v>0</v>
      </c>
      <c r="C61">
        <f>IF($Q61="","",VLOOKUP($Q61,'Revised vs YTD acct'!$A$5:$M$500,4,FALSE))</f>
        <v>0</v>
      </c>
      <c r="D61">
        <f>IF($Q61="","",VLOOKUP($Q61,'Revised vs YTD acct'!$A$5:$M$500,5,FALSE))</f>
        <v>0</v>
      </c>
      <c r="E61">
        <f>IF($Q61="","",VLOOKUP($Q61,'Revised vs YTD acct'!$A$5:$M$500,6,FALSE))</f>
        <v>0</v>
      </c>
      <c r="F61">
        <f>IF($Q61="","",VLOOKUP($Q61,'Revised vs YTD acct'!$A$5:$M$500,7,FALSE))</f>
        <v>0</v>
      </c>
      <c r="G61" t="str">
        <f>IF($Q61="","",VLOOKUP($Q61,'Revised vs YTD acct'!$A$5:$M$500,8,FALSE))</f>
        <v>4784</v>
      </c>
      <c r="H61" t="str">
        <f>IF($Q61="","",VLOOKUP($Q61,'Revised vs YTD acct'!$A$5:$M$500,9,FALSE))</f>
        <v>FEMA/JAIL ASSISTANCE</v>
      </c>
      <c r="I61" s="10">
        <f>IF($Q61="","",VLOOKUP($Q61,'Revised vs YTD acct'!$A$5:$M$500,10,FALSE))</f>
        <v>121695</v>
      </c>
      <c r="J61" s="10">
        <f>IF($Q61="","",VLOOKUP($Q61,'Revised vs YTD acct'!$A$5:$M$500,11,FALSE))</f>
        <v>141498</v>
      </c>
      <c r="K61" s="10">
        <f t="shared" si="0"/>
        <v>-19803</v>
      </c>
      <c r="L61" s="6">
        <f t="shared" si="1"/>
        <v>1.1627000000000001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>
        <f>IF($Q62="","",VLOOKUP($Q62,'Revised vs YTD acct'!$A$5:$M$500,3,FALSE))</f>
        <v>0</v>
      </c>
      <c r="C62">
        <f>IF($Q62="","",VLOOKUP($Q62,'Revised vs YTD acct'!$A$5:$M$500,4,FALSE))</f>
        <v>0</v>
      </c>
      <c r="D62">
        <f>IF($Q62="","",VLOOKUP($Q62,'Revised vs YTD acct'!$A$5:$M$500,5,FALSE))</f>
        <v>0</v>
      </c>
      <c r="E62">
        <f>IF($Q62="","",VLOOKUP($Q62,'Revised vs YTD acct'!$A$5:$M$500,6,FALSE))</f>
        <v>0</v>
      </c>
      <c r="F62">
        <f>IF($Q62="","",VLOOKUP($Q62,'Revised vs YTD acct'!$A$5:$M$500,7,FALSE))</f>
        <v>0</v>
      </c>
      <c r="G62" t="str">
        <f>IF($Q62="","",VLOOKUP($Q62,'Revised vs YTD acct'!$A$5:$M$500,8,FALSE))</f>
        <v>3449</v>
      </c>
      <c r="H62" t="str">
        <f>IF($Q62="","",VLOOKUP($Q62,'Revised vs YTD acct'!$A$5:$M$500,9,FALSE))</f>
        <v>EARLY INTERVENTION STATE AID</v>
      </c>
      <c r="I62" s="10">
        <f>IF($Q62="","",VLOOKUP($Q62,'Revised vs YTD acct'!$A$5:$M$500,10,FALSE))</f>
        <v>38000</v>
      </c>
      <c r="J62" s="10">
        <f>IF($Q62="","",VLOOKUP($Q62,'Revised vs YTD acct'!$A$5:$M$500,11,FALSE))</f>
        <v>59806.1</v>
      </c>
      <c r="K62" s="10">
        <f t="shared" si="0"/>
        <v>-21806.1</v>
      </c>
      <c r="L62" s="6">
        <f t="shared" si="1"/>
        <v>1.5738000000000001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>
        <f>IF($Q63="","",VLOOKUP($Q63,'Revised vs YTD acct'!$A$5:$M$500,3,FALSE))</f>
        <v>0</v>
      </c>
      <c r="C63">
        <f>IF($Q63="","",VLOOKUP($Q63,'Revised vs YTD acct'!$A$5:$M$500,4,FALSE))</f>
        <v>0</v>
      </c>
      <c r="D63">
        <f>IF($Q63="","",VLOOKUP($Q63,'Revised vs YTD acct'!$A$5:$M$500,5,FALSE))</f>
        <v>0</v>
      </c>
      <c r="E63">
        <f>IF($Q63="","",VLOOKUP($Q63,'Revised vs YTD acct'!$A$5:$M$500,6,FALSE))</f>
        <v>0</v>
      </c>
      <c r="F63">
        <f>IF($Q63="","",VLOOKUP($Q63,'Revised vs YTD acct'!$A$5:$M$500,7,FALSE))</f>
        <v>0</v>
      </c>
      <c r="G63" t="str">
        <f>IF($Q63="","",VLOOKUP($Q63,'Revised vs YTD acct'!$A$5:$M$500,8,FALSE))</f>
        <v>3609</v>
      </c>
      <c r="H63" t="str">
        <f>IF($Q63="","",VLOOKUP($Q63,'Revised vs YTD acct'!$A$5:$M$500,9,FALSE))</f>
        <v>FAMILY ASSISTANCE</v>
      </c>
      <c r="I63" s="10">
        <f>IF($Q63="","",VLOOKUP($Q63,'Revised vs YTD acct'!$A$5:$M$500,10,FALSE))</f>
        <v>400</v>
      </c>
      <c r="J63" s="10">
        <f>IF($Q63="","",VLOOKUP($Q63,'Revised vs YTD acct'!$A$5:$M$500,11,FALSE))</f>
        <v>26430</v>
      </c>
      <c r="K63" s="10">
        <f t="shared" si="0"/>
        <v>-26030</v>
      </c>
      <c r="L63" s="6">
        <f t="shared" si="1"/>
        <v>66.075000000000003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>
        <f>IF($Q64="","",VLOOKUP($Q64,'Revised vs YTD acct'!$A$5:$M$500,3,FALSE))</f>
        <v>0</v>
      </c>
      <c r="C64">
        <f>IF($Q64="","",VLOOKUP($Q64,'Revised vs YTD acct'!$A$5:$M$500,4,FALSE))</f>
        <v>0</v>
      </c>
      <c r="D64">
        <f>IF($Q64="","",VLOOKUP($Q64,'Revised vs YTD acct'!$A$5:$M$500,5,FALSE))</f>
        <v>0</v>
      </c>
      <c r="E64">
        <f>IF($Q64="","",VLOOKUP($Q64,'Revised vs YTD acct'!$A$5:$M$500,6,FALSE))</f>
        <v>0</v>
      </c>
      <c r="F64">
        <f>IF($Q64="","",VLOOKUP($Q64,'Revised vs YTD acct'!$A$5:$M$500,7,FALSE))</f>
        <v>0</v>
      </c>
      <c r="G64" t="str">
        <f>IF($Q64="","",VLOOKUP($Q64,'Revised vs YTD acct'!$A$5:$M$500,8,FALSE))</f>
        <v>4305</v>
      </c>
      <c r="H64" t="str">
        <f>IF($Q64="","",VLOOKUP($Q64,'Revised vs YTD acct'!$A$5:$M$500,9,FALSE))</f>
        <v>EMERGENCY MANAGEMENT AID</v>
      </c>
      <c r="I64" s="10">
        <f>IF($Q64="","",VLOOKUP($Q64,'Revised vs YTD acct'!$A$5:$M$500,10,FALSE))</f>
        <v>17322</v>
      </c>
      <c r="J64" s="10">
        <f>IF($Q64="","",VLOOKUP($Q64,'Revised vs YTD acct'!$A$5:$M$500,11,FALSE))</f>
        <v>44015</v>
      </c>
      <c r="K64" s="10">
        <f t="shared" si="0"/>
        <v>-26693</v>
      </c>
      <c r="L64" s="6">
        <f t="shared" si="1"/>
        <v>2.5409999999999999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>
        <f>IF($Q65="","",VLOOKUP($Q65,'Revised vs YTD acct'!$A$5:$M$500,3,FALSE))</f>
        <v>0</v>
      </c>
      <c r="C65">
        <f>IF($Q65="","",VLOOKUP($Q65,'Revised vs YTD acct'!$A$5:$M$500,4,FALSE))</f>
        <v>0</v>
      </c>
      <c r="D65">
        <f>IF($Q65="","",VLOOKUP($Q65,'Revised vs YTD acct'!$A$5:$M$500,5,FALSE))</f>
        <v>0</v>
      </c>
      <c r="E65">
        <f>IF($Q65="","",VLOOKUP($Q65,'Revised vs YTD acct'!$A$5:$M$500,6,FALSE))</f>
        <v>0</v>
      </c>
      <c r="F65">
        <f>IF($Q65="","",VLOOKUP($Q65,'Revised vs YTD acct'!$A$5:$M$500,7,FALSE))</f>
        <v>0</v>
      </c>
      <c r="G65" t="str">
        <f>IF($Q65="","",VLOOKUP($Q65,'Revised vs YTD acct'!$A$5:$M$500,8,FALSE))</f>
        <v>4491</v>
      </c>
      <c r="H65" t="str">
        <f>IF($Q65="","",VLOOKUP($Q65,'Revised vs YTD acct'!$A$5:$M$500,9,FALSE))</f>
        <v>S.O.R. FUNDING</v>
      </c>
      <c r="I65" s="10">
        <f>IF($Q65="","",VLOOKUP($Q65,'Revised vs YTD acct'!$A$5:$M$500,10,FALSE))</f>
        <v>39888.65</v>
      </c>
      <c r="J65" s="10">
        <f>IF($Q65="","",VLOOKUP($Q65,'Revised vs YTD acct'!$A$5:$M$500,11,FALSE))</f>
        <v>72958.05</v>
      </c>
      <c r="K65" s="10">
        <f t="shared" si="0"/>
        <v>-33069.4</v>
      </c>
      <c r="L65" s="6">
        <f t="shared" si="1"/>
        <v>1.829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>
        <f>IF($Q66="","",VLOOKUP($Q66,'Revised vs YTD acct'!$A$5:$M$500,3,FALSE))</f>
        <v>0</v>
      </c>
      <c r="C66">
        <f>IF($Q66="","",VLOOKUP($Q66,'Revised vs YTD acct'!$A$5:$M$500,4,FALSE))</f>
        <v>0</v>
      </c>
      <c r="D66">
        <f>IF($Q66="","",VLOOKUP($Q66,'Revised vs YTD acct'!$A$5:$M$500,5,FALSE))</f>
        <v>0</v>
      </c>
      <c r="E66">
        <f>IF($Q66="","",VLOOKUP($Q66,'Revised vs YTD acct'!$A$5:$M$500,6,FALSE))</f>
        <v>0</v>
      </c>
      <c r="F66">
        <f>IF($Q66="","",VLOOKUP($Q66,'Revised vs YTD acct'!$A$5:$M$500,7,FALSE))</f>
        <v>0</v>
      </c>
      <c r="G66" t="str">
        <f>IF($Q66="","",VLOOKUP($Q66,'Revised vs YTD acct'!$A$5:$M$500,8,FALSE))</f>
        <v>1640</v>
      </c>
      <c r="H66" t="str">
        <f>IF($Q66="","",VLOOKUP($Q66,'Revised vs YTD acct'!$A$5:$M$500,9,FALSE))</f>
        <v>EMS FEES</v>
      </c>
      <c r="I66" s="10">
        <f>IF($Q66="","",VLOOKUP($Q66,'Revised vs YTD acct'!$A$5:$M$500,10,FALSE))</f>
        <v>184000</v>
      </c>
      <c r="J66" s="10">
        <f>IF($Q66="","",VLOOKUP($Q66,'Revised vs YTD acct'!$A$5:$M$500,11,FALSE))</f>
        <v>217210.25</v>
      </c>
      <c r="K66" s="10">
        <f t="shared" si="0"/>
        <v>-33210.25</v>
      </c>
      <c r="L66" s="6">
        <f t="shared" si="1"/>
        <v>1.1805000000000001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>
        <f>IF($Q67="","",VLOOKUP($Q67,'Revised vs YTD acct'!$A$5:$M$500,3,FALSE))</f>
        <v>0</v>
      </c>
      <c r="C67">
        <f>IF($Q67="","",VLOOKUP($Q67,'Revised vs YTD acct'!$A$5:$M$500,4,FALSE))</f>
        <v>0</v>
      </c>
      <c r="D67">
        <f>IF($Q67="","",VLOOKUP($Q67,'Revised vs YTD acct'!$A$5:$M$500,5,FALSE))</f>
        <v>0</v>
      </c>
      <c r="E67">
        <f>IF($Q67="","",VLOOKUP($Q67,'Revised vs YTD acct'!$A$5:$M$500,6,FALSE))</f>
        <v>0</v>
      </c>
      <c r="F67">
        <f>IF($Q67="","",VLOOKUP($Q67,'Revised vs YTD acct'!$A$5:$M$500,7,FALSE))</f>
        <v>0</v>
      </c>
      <c r="G67" t="str">
        <f>IF($Q67="","",VLOOKUP($Q67,'Revised vs YTD acct'!$A$5:$M$500,8,FALSE))</f>
        <v>1081</v>
      </c>
      <c r="H67" t="str">
        <f>IF($Q67="","",VLOOKUP($Q67,'Revised vs YTD acct'!$A$5:$M$500,9,FALSE))</f>
        <v>PAYMENTS IN LIEU OF TAXES</v>
      </c>
      <c r="I67" s="10">
        <f>IF($Q67="","",VLOOKUP($Q67,'Revised vs YTD acct'!$A$5:$M$500,10,FALSE))</f>
        <v>1379930</v>
      </c>
      <c r="J67" s="10">
        <f>IF($Q67="","",VLOOKUP($Q67,'Revised vs YTD acct'!$A$5:$M$500,11,FALSE))</f>
        <v>1418377.08</v>
      </c>
      <c r="K67" s="10">
        <f t="shared" si="0"/>
        <v>-38447.080000000075</v>
      </c>
      <c r="L67" s="6">
        <f t="shared" si="1"/>
        <v>1.0279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>
        <f>IF($Q68="","",VLOOKUP($Q68,'Revised vs YTD acct'!$A$5:$M$500,3,FALSE))</f>
        <v>0</v>
      </c>
      <c r="C68">
        <f>IF($Q68="","",VLOOKUP($Q68,'Revised vs YTD acct'!$A$5:$M$500,4,FALSE))</f>
        <v>0</v>
      </c>
      <c r="D68">
        <f>IF($Q68="","",VLOOKUP($Q68,'Revised vs YTD acct'!$A$5:$M$500,5,FALSE))</f>
        <v>0</v>
      </c>
      <c r="E68">
        <f>IF($Q68="","",VLOOKUP($Q68,'Revised vs YTD acct'!$A$5:$M$500,6,FALSE))</f>
        <v>0</v>
      </c>
      <c r="F68">
        <f>IF($Q68="","",VLOOKUP($Q68,'Revised vs YTD acct'!$A$5:$M$500,7,FALSE))</f>
        <v>0</v>
      </c>
      <c r="G68" t="str">
        <f>IF($Q68="","",VLOOKUP($Q68,'Revised vs YTD acct'!$A$5:$M$500,8,FALSE))</f>
        <v>1801</v>
      </c>
      <c r="H68" t="str">
        <f>IF($Q68="","",VLOOKUP($Q68,'Revised vs YTD acct'!$A$5:$M$500,9,FALSE))</f>
        <v>REPAYMENTS OF MED. ASSIST.</v>
      </c>
      <c r="I68" s="10">
        <f>IF($Q68="","",VLOOKUP($Q68,'Revised vs YTD acct'!$A$5:$M$500,10,FALSE))</f>
        <v>0</v>
      </c>
      <c r="J68" s="10">
        <f>IF($Q68="","",VLOOKUP($Q68,'Revised vs YTD acct'!$A$5:$M$500,11,FALSE))</f>
        <v>40547.86</v>
      </c>
      <c r="K68" s="10">
        <f t="shared" si="0"/>
        <v>-40547.86</v>
      </c>
      <c r="L68" s="6">
        <f t="shared" si="1"/>
        <v>0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>
        <f>IF($Q69="","",VLOOKUP($Q69,'Revised vs YTD acct'!$A$5:$M$500,3,FALSE))</f>
        <v>0</v>
      </c>
      <c r="C69">
        <f>IF($Q69="","",VLOOKUP($Q69,'Revised vs YTD acct'!$A$5:$M$500,4,FALSE))</f>
        <v>0</v>
      </c>
      <c r="D69">
        <f>IF($Q69="","",VLOOKUP($Q69,'Revised vs YTD acct'!$A$5:$M$500,5,FALSE))</f>
        <v>0</v>
      </c>
      <c r="E69">
        <f>IF($Q69="","",VLOOKUP($Q69,'Revised vs YTD acct'!$A$5:$M$500,6,FALSE))</f>
        <v>0</v>
      </c>
      <c r="F69">
        <f>IF($Q69="","",VLOOKUP($Q69,'Revised vs YTD acct'!$A$5:$M$500,7,FALSE))</f>
        <v>0</v>
      </c>
      <c r="G69" t="str">
        <f>IF($Q69="","",VLOOKUP($Q69,'Revised vs YTD acct'!$A$5:$M$500,8,FALSE))</f>
        <v>3983</v>
      </c>
      <c r="H69" t="str">
        <f>IF($Q69="","",VLOOKUP($Q69,'Revised vs YTD acct'!$A$5:$M$500,9,FALSE))</f>
        <v>ECONOMIC DEV PLAN GRANT</v>
      </c>
      <c r="I69" s="10">
        <f>IF($Q69="","",VLOOKUP($Q69,'Revised vs YTD acct'!$A$5:$M$500,10,FALSE))</f>
        <v>0</v>
      </c>
      <c r="J69" s="10">
        <f>IF($Q69="","",VLOOKUP($Q69,'Revised vs YTD acct'!$A$5:$M$500,11,FALSE))</f>
        <v>48145</v>
      </c>
      <c r="K69" s="10">
        <f t="shared" si="0"/>
        <v>-48145</v>
      </c>
      <c r="L69" s="6">
        <f t="shared" si="1"/>
        <v>0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>
        <f>IF($Q70="","",VLOOKUP($Q70,'Revised vs YTD acct'!$A$5:$M$500,3,FALSE))</f>
        <v>0</v>
      </c>
      <c r="C70">
        <f>IF($Q70="","",VLOOKUP($Q70,'Revised vs YTD acct'!$A$5:$M$500,4,FALSE))</f>
        <v>0</v>
      </c>
      <c r="D70">
        <f>IF($Q70="","",VLOOKUP($Q70,'Revised vs YTD acct'!$A$5:$M$500,5,FALSE))</f>
        <v>0</v>
      </c>
      <c r="E70">
        <f>IF($Q70="","",VLOOKUP($Q70,'Revised vs YTD acct'!$A$5:$M$500,6,FALSE))</f>
        <v>0</v>
      </c>
      <c r="F70">
        <f>IF($Q70="","",VLOOKUP($Q70,'Revised vs YTD acct'!$A$5:$M$500,7,FALSE))</f>
        <v>0</v>
      </c>
      <c r="G70" t="str">
        <f>IF($Q70="","",VLOOKUP($Q70,'Revised vs YTD acct'!$A$5:$M$500,8,FALSE))</f>
        <v>2690</v>
      </c>
      <c r="H70" t="str">
        <f>IF($Q70="","",VLOOKUP($Q70,'Revised vs YTD acct'!$A$5:$M$500,9,FALSE))</f>
        <v>TOBACCO SETTLEMENT</v>
      </c>
      <c r="I70" s="10">
        <f>IF($Q70="","",VLOOKUP($Q70,'Revised vs YTD acct'!$A$5:$M$500,10,FALSE))</f>
        <v>390000</v>
      </c>
      <c r="J70" s="10">
        <f>IF($Q70="","",VLOOKUP($Q70,'Revised vs YTD acct'!$A$5:$M$500,11,FALSE))</f>
        <v>445312.23</v>
      </c>
      <c r="K70" s="10">
        <f t="shared" ref="K70:K133" si="2">IF(Q70="","",I70-J70)</f>
        <v>-55312.229999999981</v>
      </c>
      <c r="L70" s="6">
        <f t="shared" ref="L70:L133" si="3">IF(Q70="","",IF(I70=0,0,ROUND((J70)/I70,4)))</f>
        <v>1.1417999999999999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>
        <f>IF($Q71="","",VLOOKUP($Q71,'Revised vs YTD acct'!$A$5:$M$500,3,FALSE))</f>
        <v>0</v>
      </c>
      <c r="C71">
        <f>IF($Q71="","",VLOOKUP($Q71,'Revised vs YTD acct'!$A$5:$M$500,4,FALSE))</f>
        <v>0</v>
      </c>
      <c r="D71">
        <f>IF($Q71="","",VLOOKUP($Q71,'Revised vs YTD acct'!$A$5:$M$500,5,FALSE))</f>
        <v>0</v>
      </c>
      <c r="E71">
        <f>IF($Q71="","",VLOOKUP($Q71,'Revised vs YTD acct'!$A$5:$M$500,6,FALSE))</f>
        <v>0</v>
      </c>
      <c r="F71">
        <f>IF($Q71="","",VLOOKUP($Q71,'Revised vs YTD acct'!$A$5:$M$500,7,FALSE))</f>
        <v>0</v>
      </c>
      <c r="G71" t="str">
        <f>IF($Q71="","",VLOOKUP($Q71,'Revised vs YTD acct'!$A$5:$M$500,8,FALSE))</f>
        <v>3005</v>
      </c>
      <c r="H71" t="str">
        <f>IF($Q71="","",VLOOKUP($Q71,'Revised vs YTD acct'!$A$5:$M$500,9,FALSE))</f>
        <v>MORTGAGE TAX</v>
      </c>
      <c r="I71" s="10">
        <f>IF($Q71="","",VLOOKUP($Q71,'Revised vs YTD acct'!$A$5:$M$500,10,FALSE))</f>
        <v>180000</v>
      </c>
      <c r="J71" s="10">
        <f>IF($Q71="","",VLOOKUP($Q71,'Revised vs YTD acct'!$A$5:$M$500,11,FALSE))</f>
        <v>236829.29</v>
      </c>
      <c r="K71" s="10">
        <f t="shared" si="2"/>
        <v>-56829.290000000008</v>
      </c>
      <c r="L71" s="6">
        <f t="shared" si="3"/>
        <v>1.3157000000000001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>
        <f>IF($Q72="","",VLOOKUP($Q72,'Revised vs YTD acct'!$A$5:$M$500,3,FALSE))</f>
        <v>0</v>
      </c>
      <c r="C72">
        <f>IF($Q72="","",VLOOKUP($Q72,'Revised vs YTD acct'!$A$5:$M$500,4,FALSE))</f>
        <v>0</v>
      </c>
      <c r="D72">
        <f>IF($Q72="","",VLOOKUP($Q72,'Revised vs YTD acct'!$A$5:$M$500,5,FALSE))</f>
        <v>0</v>
      </c>
      <c r="E72">
        <f>IF($Q72="","",VLOOKUP($Q72,'Revised vs YTD acct'!$A$5:$M$500,6,FALSE))</f>
        <v>0</v>
      </c>
      <c r="F72">
        <f>IF($Q72="","",VLOOKUP($Q72,'Revised vs YTD acct'!$A$5:$M$500,7,FALSE))</f>
        <v>0</v>
      </c>
      <c r="G72" t="str">
        <f>IF($Q72="","",VLOOKUP($Q72,'Revised vs YTD acct'!$A$5:$M$500,8,FALSE))</f>
        <v>2680</v>
      </c>
      <c r="H72" t="str">
        <f>IF($Q72="","",VLOOKUP($Q72,'Revised vs YTD acct'!$A$5:$M$500,9,FALSE))</f>
        <v>INSURANCE RECOVERIES</v>
      </c>
      <c r="I72" s="10">
        <f>IF($Q72="","",VLOOKUP($Q72,'Revised vs YTD acct'!$A$5:$M$500,10,FALSE))</f>
        <v>0</v>
      </c>
      <c r="J72" s="10">
        <f>IF($Q72="","",VLOOKUP($Q72,'Revised vs YTD acct'!$A$5:$M$500,11,FALSE))</f>
        <v>58103.32</v>
      </c>
      <c r="K72" s="10">
        <f t="shared" si="2"/>
        <v>-58103.32</v>
      </c>
      <c r="L72" s="6">
        <f t="shared" si="3"/>
        <v>0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>
        <f>IF($Q73="","",VLOOKUP($Q73,'Revised vs YTD acct'!$A$5:$M$500,3,FALSE))</f>
        <v>0</v>
      </c>
      <c r="C73">
        <f>IF($Q73="","",VLOOKUP($Q73,'Revised vs YTD acct'!$A$5:$M$500,4,FALSE))</f>
        <v>0</v>
      </c>
      <c r="D73">
        <f>IF($Q73="","",VLOOKUP($Q73,'Revised vs YTD acct'!$A$5:$M$500,5,FALSE))</f>
        <v>0</v>
      </c>
      <c r="E73">
        <f>IF($Q73="","",VLOOKUP($Q73,'Revised vs YTD acct'!$A$5:$M$500,6,FALSE))</f>
        <v>0</v>
      </c>
      <c r="F73">
        <f>IF($Q73="","",VLOOKUP($Q73,'Revised vs YTD acct'!$A$5:$M$500,7,FALSE))</f>
        <v>0</v>
      </c>
      <c r="G73" t="str">
        <f>IF($Q73="","",VLOOKUP($Q73,'Revised vs YTD acct'!$A$5:$M$500,8,FALSE))</f>
        <v>4789</v>
      </c>
      <c r="H73" t="str">
        <f>IF($Q73="","",VLOOKUP($Q73,'Revised vs YTD acct'!$A$5:$M$500,9,FALSE))</f>
        <v>CDBG-DR (OES)</v>
      </c>
      <c r="I73" s="10">
        <f>IF($Q73="","",VLOOKUP($Q73,'Revised vs YTD acct'!$A$5:$M$500,10,FALSE))</f>
        <v>0</v>
      </c>
      <c r="J73" s="10">
        <f>IF($Q73="","",VLOOKUP($Q73,'Revised vs YTD acct'!$A$5:$M$500,11,FALSE))</f>
        <v>67563.990000000005</v>
      </c>
      <c r="K73" s="10">
        <f t="shared" si="2"/>
        <v>-67563.990000000005</v>
      </c>
      <c r="L73" s="6">
        <f t="shared" si="3"/>
        <v>0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>
        <f>IF($Q74="","",VLOOKUP($Q74,'Revised vs YTD acct'!$A$5:$M$500,3,FALSE))</f>
        <v>0</v>
      </c>
      <c r="C74">
        <f>IF($Q74="","",VLOOKUP($Q74,'Revised vs YTD acct'!$A$5:$M$500,4,FALSE))</f>
        <v>0</v>
      </c>
      <c r="D74">
        <f>IF($Q74="","",VLOOKUP($Q74,'Revised vs YTD acct'!$A$5:$M$500,5,FALSE))</f>
        <v>0</v>
      </c>
      <c r="E74">
        <f>IF($Q74="","",VLOOKUP($Q74,'Revised vs YTD acct'!$A$5:$M$500,6,FALSE))</f>
        <v>0</v>
      </c>
      <c r="F74">
        <f>IF($Q74="","",VLOOKUP($Q74,'Revised vs YTD acct'!$A$5:$M$500,7,FALSE))</f>
        <v>0</v>
      </c>
      <c r="G74" t="str">
        <f>IF($Q74="","",VLOOKUP($Q74,'Revised vs YTD acct'!$A$5:$M$500,8,FALSE))</f>
        <v>1621</v>
      </c>
      <c r="H74" t="str">
        <f>IF($Q74="","",VLOOKUP($Q74,'Revised vs YTD acct'!$A$5:$M$500,9,FALSE))</f>
        <v>EARLY INTERVENTION FEES</v>
      </c>
      <c r="I74" s="10">
        <f>IF($Q74="","",VLOOKUP($Q74,'Revised vs YTD acct'!$A$5:$M$500,10,FALSE))</f>
        <v>30000</v>
      </c>
      <c r="J74" s="10">
        <f>IF($Q74="","",VLOOKUP($Q74,'Revised vs YTD acct'!$A$5:$M$500,11,FALSE))</f>
        <v>100106.5</v>
      </c>
      <c r="K74" s="10">
        <f t="shared" si="2"/>
        <v>-70106.5</v>
      </c>
      <c r="L74" s="6">
        <f t="shared" si="3"/>
        <v>3.3369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>
        <f>IF($Q75="","",VLOOKUP($Q75,'Revised vs YTD acct'!$A$5:$M$500,3,FALSE))</f>
        <v>0</v>
      </c>
      <c r="C75">
        <f>IF($Q75="","",VLOOKUP($Q75,'Revised vs YTD acct'!$A$5:$M$500,4,FALSE))</f>
        <v>0</v>
      </c>
      <c r="D75">
        <f>IF($Q75="","",VLOOKUP($Q75,'Revised vs YTD acct'!$A$5:$M$500,5,FALSE))</f>
        <v>0</v>
      </c>
      <c r="E75">
        <f>IF($Q75="","",VLOOKUP($Q75,'Revised vs YTD acct'!$A$5:$M$500,6,FALSE))</f>
        <v>0</v>
      </c>
      <c r="F75">
        <f>IF($Q75="","",VLOOKUP($Q75,'Revised vs YTD acct'!$A$5:$M$500,7,FALSE))</f>
        <v>0</v>
      </c>
      <c r="G75" t="str">
        <f>IF($Q75="","",VLOOKUP($Q75,'Revised vs YTD acct'!$A$5:$M$500,8,FALSE))</f>
        <v>4671</v>
      </c>
      <c r="H75" t="str">
        <f>IF($Q75="","",VLOOKUP($Q75,'Revised vs YTD acct'!$A$5:$M$500,9,FALSE))</f>
        <v>ECAP-HEAP</v>
      </c>
      <c r="I75" s="10">
        <f>IF($Q75="","",VLOOKUP($Q75,'Revised vs YTD acct'!$A$5:$M$500,10,FALSE))</f>
        <v>134000</v>
      </c>
      <c r="J75" s="10">
        <f>IF($Q75="","",VLOOKUP($Q75,'Revised vs YTD acct'!$A$5:$M$500,11,FALSE))</f>
        <v>213338</v>
      </c>
      <c r="K75" s="10">
        <f t="shared" si="2"/>
        <v>-79338</v>
      </c>
      <c r="L75" s="6">
        <f t="shared" si="3"/>
        <v>1.5921000000000001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>
        <f>IF($Q76="","",VLOOKUP($Q76,'Revised vs YTD acct'!$A$5:$M$500,3,FALSE))</f>
        <v>0</v>
      </c>
      <c r="C76">
        <f>IF($Q76="","",VLOOKUP($Q76,'Revised vs YTD acct'!$A$5:$M$500,4,FALSE))</f>
        <v>0</v>
      </c>
      <c r="D76">
        <f>IF($Q76="","",VLOOKUP($Q76,'Revised vs YTD acct'!$A$5:$M$500,5,FALSE))</f>
        <v>0</v>
      </c>
      <c r="E76">
        <f>IF($Q76="","",VLOOKUP($Q76,'Revised vs YTD acct'!$A$5:$M$500,6,FALSE))</f>
        <v>0</v>
      </c>
      <c r="F76">
        <f>IF($Q76="","",VLOOKUP($Q76,'Revised vs YTD acct'!$A$5:$M$500,7,FALSE))</f>
        <v>0</v>
      </c>
      <c r="G76" t="str">
        <f>IF($Q76="","",VLOOKUP($Q76,'Revised vs YTD acct'!$A$5:$M$500,8,FALSE))</f>
        <v>1809</v>
      </c>
      <c r="H76" t="str">
        <f>IF($Q76="","",VLOOKUP($Q76,'Revised vs YTD acct'!$A$5:$M$500,9,FALSE))</f>
        <v>REPAYMENTS/AID TO DEP. CHILD</v>
      </c>
      <c r="I76" s="10">
        <f>IF($Q76="","",VLOOKUP($Q76,'Revised vs YTD acct'!$A$5:$M$500,10,FALSE))</f>
        <v>138000</v>
      </c>
      <c r="J76" s="10">
        <f>IF($Q76="","",VLOOKUP($Q76,'Revised vs YTD acct'!$A$5:$M$500,11,FALSE))</f>
        <v>220313.05</v>
      </c>
      <c r="K76" s="10">
        <f t="shared" si="2"/>
        <v>-82313.049999999988</v>
      </c>
      <c r="L76" s="6">
        <f t="shared" si="3"/>
        <v>1.5965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>
        <f>IF($Q77="","",VLOOKUP($Q77,'Revised vs YTD acct'!$A$5:$M$500,3,FALSE))</f>
        <v>0</v>
      </c>
      <c r="C77">
        <f>IF($Q77="","",VLOOKUP($Q77,'Revised vs YTD acct'!$A$5:$M$500,4,FALSE))</f>
        <v>0</v>
      </c>
      <c r="D77">
        <f>IF($Q77="","",VLOOKUP($Q77,'Revised vs YTD acct'!$A$5:$M$500,5,FALSE))</f>
        <v>0</v>
      </c>
      <c r="E77">
        <f>IF($Q77="","",VLOOKUP($Q77,'Revised vs YTD acct'!$A$5:$M$500,6,FALSE))</f>
        <v>0</v>
      </c>
      <c r="F77">
        <f>IF($Q77="","",VLOOKUP($Q77,'Revised vs YTD acct'!$A$5:$M$500,7,FALSE))</f>
        <v>0</v>
      </c>
      <c r="G77" t="str">
        <f>IF($Q77="","",VLOOKUP($Q77,'Revised vs YTD acct'!$A$5:$M$500,8,FALSE))</f>
        <v>4493</v>
      </c>
      <c r="H77" t="str">
        <f>IF($Q77="","",VLOOKUP($Q77,'Revised vs YTD acct'!$A$5:$M$500,9,FALSE))</f>
        <v>MH CLINIC UPL</v>
      </c>
      <c r="I77" s="10">
        <f>IF($Q77="","",VLOOKUP($Q77,'Revised vs YTD acct'!$A$5:$M$500,10,FALSE))</f>
        <v>0</v>
      </c>
      <c r="J77" s="10">
        <f>IF($Q77="","",VLOOKUP($Q77,'Revised vs YTD acct'!$A$5:$M$500,11,FALSE))</f>
        <v>86558.65</v>
      </c>
      <c r="K77" s="10">
        <f t="shared" si="2"/>
        <v>-86558.65</v>
      </c>
      <c r="L77" s="6">
        <f t="shared" si="3"/>
        <v>0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>
        <f>IF($Q78="","",VLOOKUP($Q78,'Revised vs YTD acct'!$A$5:$M$500,3,FALSE))</f>
        <v>0</v>
      </c>
      <c r="C78">
        <f>IF($Q78="","",VLOOKUP($Q78,'Revised vs YTD acct'!$A$5:$M$500,4,FALSE))</f>
        <v>0</v>
      </c>
      <c r="D78">
        <f>IF($Q78="","",VLOOKUP($Q78,'Revised vs YTD acct'!$A$5:$M$500,5,FALSE))</f>
        <v>0</v>
      </c>
      <c r="E78">
        <f>IF($Q78="","",VLOOKUP($Q78,'Revised vs YTD acct'!$A$5:$M$500,6,FALSE))</f>
        <v>0</v>
      </c>
      <c r="F78">
        <f>IF($Q78="","",VLOOKUP($Q78,'Revised vs YTD acct'!$A$5:$M$500,7,FALSE))</f>
        <v>0</v>
      </c>
      <c r="G78" t="str">
        <f>IF($Q78="","",VLOOKUP($Q78,'Revised vs YTD acct'!$A$5:$M$500,8,FALSE))</f>
        <v>1090</v>
      </c>
      <c r="H78" t="str">
        <f>IF($Q78="","",VLOOKUP($Q78,'Revised vs YTD acct'!$A$5:$M$500,9,FALSE))</f>
        <v>INTEREST &amp; PENALTIES ON TAX</v>
      </c>
      <c r="I78" s="10">
        <f>IF($Q78="","",VLOOKUP($Q78,'Revised vs YTD acct'!$A$5:$M$500,10,FALSE))</f>
        <v>1850000</v>
      </c>
      <c r="J78" s="10">
        <f>IF($Q78="","",VLOOKUP($Q78,'Revised vs YTD acct'!$A$5:$M$500,11,FALSE))</f>
        <v>1947690.96</v>
      </c>
      <c r="K78" s="10">
        <f t="shared" si="2"/>
        <v>-97690.959999999963</v>
      </c>
      <c r="L78" s="6">
        <f t="shared" si="3"/>
        <v>1.0528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>
        <f>IF($Q79="","",VLOOKUP($Q79,'Revised vs YTD acct'!$A$5:$M$500,3,FALSE))</f>
        <v>0</v>
      </c>
      <c r="C79">
        <f>IF($Q79="","",VLOOKUP($Q79,'Revised vs YTD acct'!$A$5:$M$500,4,FALSE))</f>
        <v>0</v>
      </c>
      <c r="D79">
        <f>IF($Q79="","",VLOOKUP($Q79,'Revised vs YTD acct'!$A$5:$M$500,5,FALSE))</f>
        <v>0</v>
      </c>
      <c r="E79">
        <f>IF($Q79="","",VLOOKUP($Q79,'Revised vs YTD acct'!$A$5:$M$500,6,FALSE))</f>
        <v>0</v>
      </c>
      <c r="F79">
        <f>IF($Q79="","",VLOOKUP($Q79,'Revised vs YTD acct'!$A$5:$M$500,7,FALSE))</f>
        <v>0</v>
      </c>
      <c r="G79" t="str">
        <f>IF($Q79="","",VLOOKUP($Q79,'Revised vs YTD acct'!$A$5:$M$500,8,FALSE))</f>
        <v>3785</v>
      </c>
      <c r="H79" t="str">
        <f>IF($Q79="","",VLOOKUP($Q79,'Revised vs YTD acct'!$A$5:$M$500,9,FALSE))</f>
        <v>DIASTER ASST STATE AID</v>
      </c>
      <c r="I79" s="10">
        <f>IF($Q79="","",VLOOKUP($Q79,'Revised vs YTD acct'!$A$5:$M$500,10,FALSE))</f>
        <v>0</v>
      </c>
      <c r="J79" s="10">
        <f>IF($Q79="","",VLOOKUP($Q79,'Revised vs YTD acct'!$A$5:$M$500,11,FALSE))</f>
        <v>135051.76999999999</v>
      </c>
      <c r="K79" s="10">
        <f t="shared" si="2"/>
        <v>-135051.76999999999</v>
      </c>
      <c r="L79" s="6">
        <f t="shared" si="3"/>
        <v>0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>
        <f>IF($Q80="","",VLOOKUP($Q80,'Revised vs YTD acct'!$A$5:$M$500,3,FALSE))</f>
        <v>0</v>
      </c>
      <c r="C80">
        <f>IF($Q80="","",VLOOKUP($Q80,'Revised vs YTD acct'!$A$5:$M$500,4,FALSE))</f>
        <v>0</v>
      </c>
      <c r="D80">
        <f>IF($Q80="","",VLOOKUP($Q80,'Revised vs YTD acct'!$A$5:$M$500,5,FALSE))</f>
        <v>0</v>
      </c>
      <c r="E80">
        <f>IF($Q80="","",VLOOKUP($Q80,'Revised vs YTD acct'!$A$5:$M$500,6,FALSE))</f>
        <v>0</v>
      </c>
      <c r="F80">
        <f>IF($Q80="","",VLOOKUP($Q80,'Revised vs YTD acct'!$A$5:$M$500,7,FALSE))</f>
        <v>0</v>
      </c>
      <c r="G80" t="str">
        <f>IF($Q80="","",VLOOKUP($Q80,'Revised vs YTD acct'!$A$5:$M$500,8,FALSE))</f>
        <v>1001</v>
      </c>
      <c r="H80" t="str">
        <f>IF($Q80="","",VLOOKUP($Q80,'Revised vs YTD acct'!$A$5:$M$500,9,FALSE))</f>
        <v>REAL PROPERTY TAXES</v>
      </c>
      <c r="I80" s="10">
        <f>IF($Q80="","",VLOOKUP($Q80,'Revised vs YTD acct'!$A$5:$M$500,10,FALSE))</f>
        <v>22606005</v>
      </c>
      <c r="J80" s="10">
        <f>IF($Q80="","",VLOOKUP($Q80,'Revised vs YTD acct'!$A$5:$M$500,11,FALSE))</f>
        <v>22755332.260000002</v>
      </c>
      <c r="K80" s="10">
        <f t="shared" si="2"/>
        <v>-149327.26000000164</v>
      </c>
      <c r="L80" s="6">
        <f t="shared" si="3"/>
        <v>1.0065999999999999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>
        <f>IF($Q81="","",VLOOKUP($Q81,'Revised vs YTD acct'!$A$5:$M$500,3,FALSE))</f>
        <v>0</v>
      </c>
      <c r="C81">
        <f>IF($Q81="","",VLOOKUP($Q81,'Revised vs YTD acct'!$A$5:$M$500,4,FALSE))</f>
        <v>0</v>
      </c>
      <c r="D81">
        <f>IF($Q81="","",VLOOKUP($Q81,'Revised vs YTD acct'!$A$5:$M$500,5,FALSE))</f>
        <v>0</v>
      </c>
      <c r="E81">
        <f>IF($Q81="","",VLOOKUP($Q81,'Revised vs YTD acct'!$A$5:$M$500,6,FALSE))</f>
        <v>0</v>
      </c>
      <c r="F81">
        <f>IF($Q81="","",VLOOKUP($Q81,'Revised vs YTD acct'!$A$5:$M$500,7,FALSE))</f>
        <v>0</v>
      </c>
      <c r="G81" t="str">
        <f>IF($Q81="","",VLOOKUP($Q81,'Revised vs YTD acct'!$A$5:$M$500,8,FALSE))</f>
        <v>3772</v>
      </c>
      <c r="H81" t="str">
        <f>IF($Q81="","",VLOOKUP($Q81,'Revised vs YTD acct'!$A$5:$M$500,9,FALSE))</f>
        <v>PROGRAMS FOR THE AGING</v>
      </c>
      <c r="I81" s="10">
        <f>IF($Q81="","",VLOOKUP($Q81,'Revised vs YTD acct'!$A$5:$M$500,10,FALSE))</f>
        <v>981716</v>
      </c>
      <c r="J81" s="10">
        <f>IF($Q81="","",VLOOKUP($Q81,'Revised vs YTD acct'!$A$5:$M$500,11,FALSE))</f>
        <v>1177183.6599999999</v>
      </c>
      <c r="K81" s="10">
        <f t="shared" si="2"/>
        <v>-195467.65999999992</v>
      </c>
      <c r="L81" s="6">
        <f t="shared" si="3"/>
        <v>1.1991000000000001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>
        <f>IF($Q82="","",VLOOKUP($Q82,'Revised vs YTD acct'!$A$5:$M$500,3,FALSE))</f>
        <v>0</v>
      </c>
      <c r="C82">
        <f>IF($Q82="","",VLOOKUP($Q82,'Revised vs YTD acct'!$A$5:$M$500,4,FALSE))</f>
        <v>0</v>
      </c>
      <c r="D82">
        <f>IF($Q82="","",VLOOKUP($Q82,'Revised vs YTD acct'!$A$5:$M$500,5,FALSE))</f>
        <v>0</v>
      </c>
      <c r="E82">
        <f>IF($Q82="","",VLOOKUP($Q82,'Revised vs YTD acct'!$A$5:$M$500,6,FALSE))</f>
        <v>0</v>
      </c>
      <c r="F82">
        <f>IF($Q82="","",VLOOKUP($Q82,'Revised vs YTD acct'!$A$5:$M$500,7,FALSE))</f>
        <v>0</v>
      </c>
      <c r="G82" t="str">
        <f>IF($Q82="","",VLOOKUP($Q82,'Revised vs YTD acct'!$A$5:$M$500,8,FALSE))</f>
        <v>4788</v>
      </c>
      <c r="H82" t="str">
        <f>IF($Q82="","",VLOOKUP($Q82,'Revised vs YTD acct'!$A$5:$M$500,9,FALSE))</f>
        <v>CDBG-DISASTER RECOVERY</v>
      </c>
      <c r="I82" s="10">
        <f>IF($Q82="","",VLOOKUP($Q82,'Revised vs YTD acct'!$A$5:$M$500,10,FALSE))</f>
        <v>3500000</v>
      </c>
      <c r="J82" s="10">
        <f>IF($Q82="","",VLOOKUP($Q82,'Revised vs YTD acct'!$A$5:$M$500,11,FALSE))</f>
        <v>3895284.56</v>
      </c>
      <c r="K82" s="10">
        <f t="shared" si="2"/>
        <v>-395284.56000000006</v>
      </c>
      <c r="L82" s="6">
        <f t="shared" si="3"/>
        <v>1.1129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>
        <f>IF($Q83="","",VLOOKUP($Q83,'Revised vs YTD acct'!$A$5:$M$500,3,FALSE))</f>
        <v>0</v>
      </c>
      <c r="C83">
        <f>IF($Q83="","",VLOOKUP($Q83,'Revised vs YTD acct'!$A$5:$M$500,4,FALSE))</f>
        <v>0</v>
      </c>
      <c r="D83">
        <f>IF($Q83="","",VLOOKUP($Q83,'Revised vs YTD acct'!$A$5:$M$500,5,FALSE))</f>
        <v>0</v>
      </c>
      <c r="E83">
        <f>IF($Q83="","",VLOOKUP($Q83,'Revised vs YTD acct'!$A$5:$M$500,6,FALSE))</f>
        <v>0</v>
      </c>
      <c r="F83">
        <f>IF($Q83="","",VLOOKUP($Q83,'Revised vs YTD acct'!$A$5:$M$500,7,FALSE))</f>
        <v>0</v>
      </c>
      <c r="G83" t="str">
        <f>IF($Q83="","",VLOOKUP($Q83,'Revised vs YTD acct'!$A$5:$M$500,8,FALSE))</f>
        <v>4785</v>
      </c>
      <c r="H83" t="str">
        <f>IF($Q83="","",VLOOKUP($Q83,'Revised vs YTD acct'!$A$5:$M$500,9,FALSE))</f>
        <v>DISASTER ASSISTANCE</v>
      </c>
      <c r="I83" s="10">
        <f>IF($Q83="","",VLOOKUP($Q83,'Revised vs YTD acct'!$A$5:$M$500,10,FALSE))</f>
        <v>0</v>
      </c>
      <c r="J83" s="10">
        <f>IF($Q83="","",VLOOKUP($Q83,'Revised vs YTD acct'!$A$5:$M$500,11,FALSE))</f>
        <v>405155.23</v>
      </c>
      <c r="K83" s="10">
        <f t="shared" si="2"/>
        <v>-405155.23</v>
      </c>
      <c r="L83" s="6">
        <f t="shared" si="3"/>
        <v>0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>A</v>
      </c>
      <c r="B84">
        <f>IF($Q84="","",VLOOKUP($Q84,'Revised vs YTD acct'!$A$5:$M$500,3,FALSE))</f>
        <v>0</v>
      </c>
      <c r="C84">
        <f>IF($Q84="","",VLOOKUP($Q84,'Revised vs YTD acct'!$A$5:$M$500,4,FALSE))</f>
        <v>0</v>
      </c>
      <c r="D84">
        <f>IF($Q84="","",VLOOKUP($Q84,'Revised vs YTD acct'!$A$5:$M$500,5,FALSE))</f>
        <v>0</v>
      </c>
      <c r="E84">
        <f>IF($Q84="","",VLOOKUP($Q84,'Revised vs YTD acct'!$A$5:$M$500,6,FALSE))</f>
        <v>0</v>
      </c>
      <c r="F84">
        <f>IF($Q84="","",VLOOKUP($Q84,'Revised vs YTD acct'!$A$5:$M$500,7,FALSE))</f>
        <v>0</v>
      </c>
      <c r="G84" t="str">
        <f>IF($Q84="","",VLOOKUP($Q84,'Revised vs YTD acct'!$A$5:$M$500,8,FALSE))</f>
        <v>4670</v>
      </c>
      <c r="H84" t="str">
        <f>IF($Q84="","",VLOOKUP($Q84,'Revised vs YTD acct'!$A$5:$M$500,9,FALSE))</f>
        <v>SERV FOR RECIP TITLE XX</v>
      </c>
      <c r="I84" s="10">
        <f>IF($Q84="","",VLOOKUP($Q84,'Revised vs YTD acct'!$A$5:$M$500,10,FALSE))</f>
        <v>250000</v>
      </c>
      <c r="J84" s="10">
        <f>IF($Q84="","",VLOOKUP($Q84,'Revised vs YTD acct'!$A$5:$M$500,11,FALSE))</f>
        <v>668209</v>
      </c>
      <c r="K84" s="10">
        <f t="shared" si="2"/>
        <v>-418209</v>
      </c>
      <c r="L84" s="6">
        <f t="shared" si="3"/>
        <v>2.6728000000000001</v>
      </c>
      <c r="Q84">
        <f>IF((MAX($Q$4:Q83)+1)&gt;Data!$B$1,"",MAX($Q$4:Q83)+1)</f>
        <v>80</v>
      </c>
    </row>
    <row r="85" spans="1:17" x14ac:dyDescent="0.2">
      <c r="A85" t="str">
        <f>IF($Q85="","",VLOOKUP($Q85,'Revised vs YTD acct'!$A$5:$M$500,2,FALSE))</f>
        <v>A</v>
      </c>
      <c r="B85">
        <f>IF($Q85="","",VLOOKUP($Q85,'Revised vs YTD acct'!$A$5:$M$500,3,FALSE))</f>
        <v>0</v>
      </c>
      <c r="C85">
        <f>IF($Q85="","",VLOOKUP($Q85,'Revised vs YTD acct'!$A$5:$M$500,4,FALSE))</f>
        <v>0</v>
      </c>
      <c r="D85">
        <f>IF($Q85="","",VLOOKUP($Q85,'Revised vs YTD acct'!$A$5:$M$500,5,FALSE))</f>
        <v>0</v>
      </c>
      <c r="E85">
        <f>IF($Q85="","",VLOOKUP($Q85,'Revised vs YTD acct'!$A$5:$M$500,6,FALSE))</f>
        <v>0</v>
      </c>
      <c r="F85">
        <f>IF($Q85="","",VLOOKUP($Q85,'Revised vs YTD acct'!$A$5:$M$500,7,FALSE))</f>
        <v>0</v>
      </c>
      <c r="G85" t="str">
        <f>IF($Q85="","",VLOOKUP($Q85,'Revised vs YTD acct'!$A$5:$M$500,8,FALSE))</f>
        <v>1620</v>
      </c>
      <c r="H85" t="str">
        <f>IF($Q85="","",VLOOKUP($Q85,'Revised vs YTD acct'!$A$5:$M$500,9,FALSE))</f>
        <v>MENTAL HEALTH FEES</v>
      </c>
      <c r="I85" s="10">
        <f>IF($Q85="","",VLOOKUP($Q85,'Revised vs YTD acct'!$A$5:$M$500,10,FALSE))</f>
        <v>1501500</v>
      </c>
      <c r="J85" s="10">
        <f>IF($Q85="","",VLOOKUP($Q85,'Revised vs YTD acct'!$A$5:$M$500,11,FALSE))</f>
        <v>1934877.91</v>
      </c>
      <c r="K85" s="10">
        <f t="shared" si="2"/>
        <v>-433377.90999999992</v>
      </c>
      <c r="L85" s="6">
        <f t="shared" si="3"/>
        <v>1.2886</v>
      </c>
      <c r="Q85">
        <f>IF((MAX($Q$4:Q84)+1)&gt;Data!$B$1,"",MAX($Q$4:Q84)+1)</f>
        <v>81</v>
      </c>
    </row>
    <row r="86" spans="1:17" x14ac:dyDescent="0.2">
      <c r="A86" t="str">
        <f>IF($Q86="","",VLOOKUP($Q86,'Revised vs YTD acct'!$A$5:$M$500,2,FALSE))</f>
        <v>A</v>
      </c>
      <c r="B86">
        <f>IF($Q86="","",VLOOKUP($Q86,'Revised vs YTD acct'!$A$5:$M$500,3,FALSE))</f>
        <v>0</v>
      </c>
      <c r="C86">
        <f>IF($Q86="","",VLOOKUP($Q86,'Revised vs YTD acct'!$A$5:$M$500,4,FALSE))</f>
        <v>0</v>
      </c>
      <c r="D86">
        <f>IF($Q86="","",VLOOKUP($Q86,'Revised vs YTD acct'!$A$5:$M$500,5,FALSE))</f>
        <v>0</v>
      </c>
      <c r="E86">
        <f>IF($Q86="","",VLOOKUP($Q86,'Revised vs YTD acct'!$A$5:$M$500,6,FALSE))</f>
        <v>0</v>
      </c>
      <c r="F86">
        <f>IF($Q86="","",VLOOKUP($Q86,'Revised vs YTD acct'!$A$5:$M$500,7,FALSE))</f>
        <v>0</v>
      </c>
      <c r="G86" t="str">
        <f>IF($Q86="","",VLOOKUP($Q86,'Revised vs YTD acct'!$A$5:$M$500,8,FALSE))</f>
        <v>4590</v>
      </c>
      <c r="H86" t="str">
        <f>IF($Q86="","",VLOOKUP($Q86,'Revised vs YTD acct'!$A$5:$M$500,9,FALSE))</f>
        <v>FEDERAL GRANT,RURAL PUB TRAN</v>
      </c>
      <c r="I86" s="10">
        <f>IF($Q86="","",VLOOKUP($Q86,'Revised vs YTD acct'!$A$5:$M$500,10,FALSE))</f>
        <v>367900</v>
      </c>
      <c r="J86" s="10">
        <f>IF($Q86="","",VLOOKUP($Q86,'Revised vs YTD acct'!$A$5:$M$500,11,FALSE))</f>
        <v>869433.62</v>
      </c>
      <c r="K86" s="10">
        <f t="shared" si="2"/>
        <v>-501533.62</v>
      </c>
      <c r="L86" s="6">
        <f t="shared" si="3"/>
        <v>2.3632</v>
      </c>
      <c r="Q86">
        <f>IF((MAX($Q$4:Q85)+1)&gt;Data!$B$1,"",MAX($Q$4:Q85)+1)</f>
        <v>82</v>
      </c>
    </row>
    <row r="87" spans="1:17" x14ac:dyDescent="0.2">
      <c r="A87" t="str">
        <f>IF($Q87="","",VLOOKUP($Q87,'Revised vs YTD acct'!$A$5:$M$500,2,FALSE))</f>
        <v>A</v>
      </c>
      <c r="B87">
        <f>IF($Q87="","",VLOOKUP($Q87,'Revised vs YTD acct'!$A$5:$M$500,3,FALSE))</f>
        <v>0</v>
      </c>
      <c r="C87">
        <f>IF($Q87="","",VLOOKUP($Q87,'Revised vs YTD acct'!$A$5:$M$500,4,FALSE))</f>
        <v>0</v>
      </c>
      <c r="D87">
        <f>IF($Q87="","",VLOOKUP($Q87,'Revised vs YTD acct'!$A$5:$M$500,5,FALSE))</f>
        <v>0</v>
      </c>
      <c r="E87">
        <f>IF($Q87="","",VLOOKUP($Q87,'Revised vs YTD acct'!$A$5:$M$500,6,FALSE))</f>
        <v>0</v>
      </c>
      <c r="F87">
        <f>IF($Q87="","",VLOOKUP($Q87,'Revised vs YTD acct'!$A$5:$M$500,7,FALSE))</f>
        <v>0</v>
      </c>
      <c r="G87" t="str">
        <f>IF($Q87="","",VLOOKUP($Q87,'Revised vs YTD acct'!$A$5:$M$500,8,FALSE))</f>
        <v>1110</v>
      </c>
      <c r="H87" t="str">
        <f>IF($Q87="","",VLOOKUP($Q87,'Revised vs YTD acct'!$A$5:$M$500,9,FALSE))</f>
        <v>SALES AND USE TAX</v>
      </c>
      <c r="I87" s="10">
        <f>IF($Q87="","",VLOOKUP($Q87,'Revised vs YTD acct'!$A$5:$M$500,10,FALSE))</f>
        <v>16000000</v>
      </c>
      <c r="J87" s="10">
        <f>IF($Q87="","",VLOOKUP($Q87,'Revised vs YTD acct'!$A$5:$M$500,11,FALSE))</f>
        <v>16779182.66</v>
      </c>
      <c r="K87" s="10">
        <f t="shared" si="2"/>
        <v>-779182.66000000015</v>
      </c>
      <c r="L87" s="6">
        <f t="shared" si="3"/>
        <v>1.0487</v>
      </c>
      <c r="Q87">
        <f>IF((MAX($Q$4:Q86)+1)&gt;Data!$B$1,"",MAX($Q$4:Q86)+1)</f>
        <v>83</v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76</v>
      </c>
      <c r="B5" t="str">
        <f>IF(R5="","",VLOOKUP($R5,Data!$B$4:$X$2000,Data!$E$2-1,FALSE))</f>
        <v>A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1001</v>
      </c>
      <c r="I5" t="str">
        <f>IF(R5="","",VLOOKUP($R5,Data!$B$4:$X$2000,Data!$L$2-1,FALSE))</f>
        <v>REAL PROPERTY TAXES</v>
      </c>
      <c r="J5" s="10">
        <f>IF(R5="","",VLOOKUP($R5,Data!$B$4:$X$2000,Data!$N$2-1,FALSE))</f>
        <v>22606005</v>
      </c>
      <c r="K5" s="10">
        <f>IF(R5="","",VLOOKUP($R5,Data!$B$4:$X$2000,Data!$Q$2-1,FALSE)+VLOOKUP($R5,Data!$B$4:$X$2000,Data!$O$2-1,FALSE))</f>
        <v>22755332.260000002</v>
      </c>
      <c r="L5" s="10">
        <f>IF(R5="","",J5-K5)</f>
        <v>-149327.26000000164</v>
      </c>
      <c r="M5" s="6">
        <f>IF(R5="","",IF(J5=0,0,ROUND((K5)/J5,4)))</f>
        <v>1.0065999999999999</v>
      </c>
      <c r="R5">
        <v>1</v>
      </c>
    </row>
    <row r="6" spans="1:18" x14ac:dyDescent="0.2">
      <c r="A6" s="11">
        <f>IF(L6="","",RANK(L6,$L$5:$L$500)+COUNTIF($L$3:L5,L6))</f>
        <v>26</v>
      </c>
      <c r="B6" t="str">
        <f>IF(R6="","",VLOOKUP($R6,Data!$B$4:$X$2000,Data!$E$2-1,FALSE))</f>
        <v>A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1051</v>
      </c>
      <c r="I6" t="str">
        <f>IF(R6="","",VLOOKUP($R6,Data!$B$4:$X$2000,Data!$L$2-1,FALSE))</f>
        <v>GAIN ON SALE OF TAX ACQ PROP</v>
      </c>
      <c r="J6" s="10">
        <f>IF(R6="","",VLOOKUP($R6,Data!$B$4:$X$2000,Data!$N$2-1,FALSE))</f>
        <v>60000</v>
      </c>
      <c r="K6" s="10">
        <f>IF(R6="","",VLOOKUP($R6,Data!$B$4:$X$2000,Data!$Q$2-1,FALSE)+VLOOKUP($R6,Data!$B$4:$X$2000,Data!$O$2-1,FALSE))</f>
        <v>0</v>
      </c>
      <c r="L6" s="10">
        <f t="shared" ref="L6:L69" si="0">IF(R6="","",J6-K6)</f>
        <v>60000</v>
      </c>
      <c r="M6" s="6">
        <f t="shared" ref="M6:M69" si="1">IF(R6="","",IF(J6=0,0,ROUND((K6)/J6,4)))</f>
        <v>0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63</v>
      </c>
      <c r="B7" t="str">
        <f>IF(R7="","",VLOOKUP($R7,Data!$B$4:$X$2000,Data!$E$2-1,FALSE))</f>
        <v>A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1081</v>
      </c>
      <c r="I7" t="str">
        <f>IF(R7="","",VLOOKUP($R7,Data!$B$4:$X$2000,Data!$L$2-1,FALSE))</f>
        <v>PAYMENTS IN LIEU OF TAXES</v>
      </c>
      <c r="J7" s="10">
        <f>IF(R7="","",VLOOKUP($R7,Data!$B$4:$X$2000,Data!$N$2-1,FALSE))</f>
        <v>1379930</v>
      </c>
      <c r="K7" s="10">
        <f>IF(R7="","",VLOOKUP($R7,Data!$B$4:$X$2000,Data!$Q$2-1,FALSE)+VLOOKUP($R7,Data!$B$4:$X$2000,Data!$O$2-1,FALSE))</f>
        <v>1418377.08</v>
      </c>
      <c r="L7" s="10">
        <f t="shared" si="0"/>
        <v>-38447.080000000075</v>
      </c>
      <c r="M7" s="6">
        <f t="shared" si="1"/>
        <v>1.0279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74</v>
      </c>
      <c r="B8" t="str">
        <f>IF(R8="","",VLOOKUP($R8,Data!$B$4:$X$2000,Data!$E$2-1,FALSE))</f>
        <v>A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>1090</v>
      </c>
      <c r="I8" t="str">
        <f>IF(R8="","",VLOOKUP($R8,Data!$B$4:$X$2000,Data!$L$2-1,FALSE))</f>
        <v>INTEREST &amp; PENALTIES ON TAX</v>
      </c>
      <c r="J8" s="10">
        <f>IF(R8="","",VLOOKUP($R8,Data!$B$4:$X$2000,Data!$N$2-1,FALSE))</f>
        <v>1850000</v>
      </c>
      <c r="K8" s="10">
        <f>IF(R8="","",VLOOKUP($R8,Data!$B$4:$X$2000,Data!$Q$2-1,FALSE)+VLOOKUP($R8,Data!$B$4:$X$2000,Data!$O$2-1,FALSE))</f>
        <v>1947690.96</v>
      </c>
      <c r="L8" s="10">
        <f t="shared" si="0"/>
        <v>-97690.959999999963</v>
      </c>
      <c r="M8" s="6">
        <f t="shared" si="1"/>
        <v>1.0528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83</v>
      </c>
      <c r="B9" t="str">
        <f>IF(R9="","",VLOOKUP($R9,Data!$B$4:$X$2000,Data!$E$2-1,FALSE))</f>
        <v>A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 t="str">
        <f>IF(R9="","",VLOOKUP($R9,Data!$B$4:$X$2000,Data!$K$2-1,FALSE))</f>
        <v>1110</v>
      </c>
      <c r="I9" t="str">
        <f>IF(R9="","",VLOOKUP($R9,Data!$B$4:$X$2000,Data!$L$2-1,FALSE))</f>
        <v>SALES AND USE TAX</v>
      </c>
      <c r="J9" s="10">
        <f>IF(R9="","",VLOOKUP($R9,Data!$B$4:$X$2000,Data!$N$2-1,FALSE))</f>
        <v>16000000</v>
      </c>
      <c r="K9" s="10">
        <f>IF(R9="","",VLOOKUP($R9,Data!$B$4:$X$2000,Data!$Q$2-1,FALSE)+VLOOKUP($R9,Data!$B$4:$X$2000,Data!$O$2-1,FALSE))</f>
        <v>16779182.66</v>
      </c>
      <c r="L9" s="10">
        <f t="shared" si="0"/>
        <v>-779182.66000000015</v>
      </c>
      <c r="M9" s="6">
        <f t="shared" si="1"/>
        <v>1.0487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41</v>
      </c>
      <c r="B10" t="str">
        <f>IF(R10="","",VLOOKUP($R10,Data!$B$4:$X$2000,Data!$E$2-1,FALSE))</f>
        <v>A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 t="str">
        <f>IF(R10="","",VLOOKUP($R10,Data!$B$4:$X$2000,Data!$K$2-1,FALSE))</f>
        <v>1255</v>
      </c>
      <c r="I10" t="str">
        <f>IF(R10="","",VLOOKUP($R10,Data!$B$4:$X$2000,Data!$L$2-1,FALSE))</f>
        <v>CLERK FEES</v>
      </c>
      <c r="J10" s="10">
        <f>IF(R10="","",VLOOKUP($R10,Data!$B$4:$X$2000,Data!$N$2-1,FALSE))</f>
        <v>290000</v>
      </c>
      <c r="K10" s="10">
        <f>IF(R10="","",VLOOKUP($R10,Data!$B$4:$X$2000,Data!$Q$2-1,FALSE)+VLOOKUP($R10,Data!$B$4:$X$2000,Data!$O$2-1,FALSE))</f>
        <v>273797.78999999998</v>
      </c>
      <c r="L10" s="10">
        <f t="shared" si="0"/>
        <v>16202.210000000021</v>
      </c>
      <c r="M10" s="6">
        <f t="shared" si="1"/>
        <v>0.94410000000000005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16</v>
      </c>
      <c r="B11" t="str">
        <f>IF(R11="","",VLOOKUP($R11,Data!$B$4:$X$2000,Data!$E$2-1,FALSE))</f>
        <v>A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 t="str">
        <f>IF(R11="","",VLOOKUP($R11,Data!$B$4:$X$2000,Data!$K$2-1,FALSE))</f>
        <v>1256</v>
      </c>
      <c r="I11" t="str">
        <f>IF(R11="","",VLOOKUP($R11,Data!$B$4:$X$2000,Data!$L$2-1,FALSE))</f>
        <v>CLERK DMV FEES</v>
      </c>
      <c r="J11" s="10">
        <f>IF(R11="","",VLOOKUP($R11,Data!$B$4:$X$2000,Data!$N$2-1,FALSE))</f>
        <v>460000</v>
      </c>
      <c r="K11" s="10">
        <f>IF(R11="","",VLOOKUP($R11,Data!$B$4:$X$2000,Data!$Q$2-1,FALSE)+VLOOKUP($R11,Data!$B$4:$X$2000,Data!$O$2-1,FALSE))</f>
        <v>341960.56</v>
      </c>
      <c r="L11" s="10">
        <f t="shared" si="0"/>
        <v>118039.44</v>
      </c>
      <c r="M11" s="6">
        <f t="shared" si="1"/>
        <v>0.74339999999999995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48</v>
      </c>
      <c r="B12" t="str">
        <f>IF(R12="","",VLOOKUP($R12,Data!$B$4:$X$2000,Data!$E$2-1,FALSE))</f>
        <v>A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 t="str">
        <f>IF(R12="","",VLOOKUP($R12,Data!$B$4:$X$2000,Data!$K$2-1,FALSE))</f>
        <v>1510</v>
      </c>
      <c r="I12" t="str">
        <f>IF(R12="","",VLOOKUP($R12,Data!$B$4:$X$2000,Data!$L$2-1,FALSE))</f>
        <v>SHERIFF FEES</v>
      </c>
      <c r="J12" s="10">
        <f>IF(R12="","",VLOOKUP($R12,Data!$B$4:$X$2000,Data!$N$2-1,FALSE))</f>
        <v>50000</v>
      </c>
      <c r="K12" s="10">
        <f>IF(R12="","",VLOOKUP($R12,Data!$B$4:$X$2000,Data!$Q$2-1,FALSE)+VLOOKUP($R12,Data!$B$4:$X$2000,Data!$O$2-1,FALSE))</f>
        <v>36295.589999999997</v>
      </c>
      <c r="L12" s="10">
        <f t="shared" si="0"/>
        <v>13704.410000000003</v>
      </c>
      <c r="M12" s="6">
        <f t="shared" si="1"/>
        <v>0.72589999999999999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24</v>
      </c>
      <c r="B13" t="str">
        <f>IF(R13="","",VLOOKUP($R13,Data!$B$4:$X$2000,Data!$E$2-1,FALSE))</f>
        <v>A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 t="str">
        <f>IF(R13="","",VLOOKUP($R13,Data!$B$4:$X$2000,Data!$K$2-1,FALSE))</f>
        <v>1613</v>
      </c>
      <c r="I13" t="str">
        <f>IF(R13="","",VLOOKUP($R13,Data!$B$4:$X$2000,Data!$L$2-1,FALSE))</f>
        <v>MEDICAID - AGE 3-5 YEARS</v>
      </c>
      <c r="J13" s="10">
        <f>IF(R13="","",VLOOKUP($R13,Data!$B$4:$X$2000,Data!$N$2-1,FALSE))</f>
        <v>180000</v>
      </c>
      <c r="K13" s="10">
        <f>IF(R13="","",VLOOKUP($R13,Data!$B$4:$X$2000,Data!$Q$2-1,FALSE)+VLOOKUP($R13,Data!$B$4:$X$2000,Data!$O$2-1,FALSE))</f>
        <v>115773.01</v>
      </c>
      <c r="L13" s="10">
        <f t="shared" si="0"/>
        <v>64226.990000000005</v>
      </c>
      <c r="M13" s="6">
        <f t="shared" si="1"/>
        <v>0.64319999999999999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81</v>
      </c>
      <c r="B14" t="str">
        <f>IF(R14="","",VLOOKUP($R14,Data!$B$4:$X$2000,Data!$E$2-1,FALSE))</f>
        <v>A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 t="str">
        <f>IF(R14="","",VLOOKUP($R14,Data!$B$4:$X$2000,Data!$K$2-1,FALSE))</f>
        <v>1620</v>
      </c>
      <c r="I14" t="str">
        <f>IF(R14="","",VLOOKUP($R14,Data!$B$4:$X$2000,Data!$L$2-1,FALSE))</f>
        <v>MENTAL HEALTH FEES</v>
      </c>
      <c r="J14" s="10">
        <f>IF(R14="","",VLOOKUP($R14,Data!$B$4:$X$2000,Data!$N$2-1,FALSE))</f>
        <v>1501500</v>
      </c>
      <c r="K14" s="10">
        <f>IF(R14="","",VLOOKUP($R14,Data!$B$4:$X$2000,Data!$Q$2-1,FALSE)+VLOOKUP($R14,Data!$B$4:$X$2000,Data!$O$2-1,FALSE))</f>
        <v>1934877.91</v>
      </c>
      <c r="L14" s="10">
        <f t="shared" si="0"/>
        <v>-433377.90999999992</v>
      </c>
      <c r="M14" s="6">
        <f t="shared" si="1"/>
        <v>1.2886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70</v>
      </c>
      <c r="B15" t="str">
        <f>IF(R15="","",VLOOKUP($R15,Data!$B$4:$X$2000,Data!$E$2-1,FALSE))</f>
        <v>A</v>
      </c>
      <c r="C15">
        <f>IF(R15="","",VLOOKUP($R15,Data!$B$4:$X$2000,Data!$F$2-1,FALSE))</f>
        <v>0</v>
      </c>
      <c r="D15">
        <f>IF(R15="","",VLOOKUP($R15,Data!$B$4:$X$2000,Data!$G$2-1,FALSE))</f>
        <v>0</v>
      </c>
      <c r="E15">
        <f>IF(R15="","",VLOOKUP($R15,Data!$B$4:$X$2000,Data!$H$2-1,FALSE))</f>
        <v>0</v>
      </c>
      <c r="F15">
        <f>IF(R15="","",VLOOKUP($R15,Data!$B$4:$X$2000,Data!$I$2-1,FALSE))</f>
        <v>0</v>
      </c>
      <c r="G15">
        <f>IF(R15="","",VLOOKUP($R15,Data!$B$4:$X$2000,Data!$J$2-1,FALSE))</f>
        <v>0</v>
      </c>
      <c r="H15" t="str">
        <f>IF(R15="","",VLOOKUP($R15,Data!$B$4:$X$2000,Data!$K$2-1,FALSE))</f>
        <v>1621</v>
      </c>
      <c r="I15" t="str">
        <f>IF(R15="","",VLOOKUP($R15,Data!$B$4:$X$2000,Data!$L$2-1,FALSE))</f>
        <v>EARLY INTERVENTION FEES</v>
      </c>
      <c r="J15" s="10">
        <f>IF(R15="","",VLOOKUP($R15,Data!$B$4:$X$2000,Data!$N$2-1,FALSE))</f>
        <v>30000</v>
      </c>
      <c r="K15" s="10">
        <f>IF(R15="","",VLOOKUP($R15,Data!$B$4:$X$2000,Data!$Q$2-1,FALSE)+VLOOKUP($R15,Data!$B$4:$X$2000,Data!$O$2-1,FALSE))</f>
        <v>100106.5</v>
      </c>
      <c r="L15" s="10">
        <f t="shared" si="0"/>
        <v>-70106.5</v>
      </c>
      <c r="M15" s="6">
        <f t="shared" si="1"/>
        <v>3.3369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25</v>
      </c>
      <c r="B16" t="str">
        <f>IF(R16="","",VLOOKUP($R16,Data!$B$4:$X$2000,Data!$E$2-1,FALSE))</f>
        <v>A</v>
      </c>
      <c r="C16">
        <f>IF(R16="","",VLOOKUP($R16,Data!$B$4:$X$2000,Data!$F$2-1,FALSE))</f>
        <v>0</v>
      </c>
      <c r="D16">
        <f>IF(R16="","",VLOOKUP($R16,Data!$B$4:$X$2000,Data!$G$2-1,FALSE))</f>
        <v>0</v>
      </c>
      <c r="E16">
        <f>IF(R16="","",VLOOKUP($R16,Data!$B$4:$X$2000,Data!$H$2-1,FALSE))</f>
        <v>0</v>
      </c>
      <c r="F16">
        <f>IF(R16="","",VLOOKUP($R16,Data!$B$4:$X$2000,Data!$I$2-1,FALSE))</f>
        <v>0</v>
      </c>
      <c r="G16">
        <f>IF(R16="","",VLOOKUP($R16,Data!$B$4:$X$2000,Data!$J$2-1,FALSE))</f>
        <v>0</v>
      </c>
      <c r="H16" t="str">
        <f>IF(R16="","",VLOOKUP($R16,Data!$B$4:$X$2000,Data!$K$2-1,FALSE))</f>
        <v>1622</v>
      </c>
      <c r="I16" t="str">
        <f>IF(R16="","",VLOOKUP($R16,Data!$B$4:$X$2000,Data!$L$2-1,FALSE))</f>
        <v>DSRIP PROGRAM</v>
      </c>
      <c r="J16" s="10">
        <f>IF(R16="","",VLOOKUP($R16,Data!$B$4:$X$2000,Data!$N$2-1,FALSE))</f>
        <v>100000</v>
      </c>
      <c r="K16" s="10">
        <f>IF(R16="","",VLOOKUP($R16,Data!$B$4:$X$2000,Data!$Q$2-1,FALSE)+VLOOKUP($R16,Data!$B$4:$X$2000,Data!$O$2-1,FALSE))</f>
        <v>36195.370000000003</v>
      </c>
      <c r="L16" s="10">
        <f t="shared" si="0"/>
        <v>63804.63</v>
      </c>
      <c r="M16" s="6">
        <f t="shared" si="1"/>
        <v>0.36199999999999999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62</v>
      </c>
      <c r="B17" t="str">
        <f>IF(R17="","",VLOOKUP($R17,Data!$B$4:$X$2000,Data!$E$2-1,FALSE))</f>
        <v>A</v>
      </c>
      <c r="C17">
        <f>IF(R17="","",VLOOKUP($R17,Data!$B$4:$X$2000,Data!$F$2-1,FALSE))</f>
        <v>0</v>
      </c>
      <c r="D17">
        <f>IF(R17="","",VLOOKUP($R17,Data!$B$4:$X$2000,Data!$G$2-1,FALSE))</f>
        <v>0</v>
      </c>
      <c r="E17">
        <f>IF(R17="","",VLOOKUP($R17,Data!$B$4:$X$2000,Data!$H$2-1,FALSE))</f>
        <v>0</v>
      </c>
      <c r="F17">
        <f>IF(R17="","",VLOOKUP($R17,Data!$B$4:$X$2000,Data!$I$2-1,FALSE))</f>
        <v>0</v>
      </c>
      <c r="G17">
        <f>IF(R17="","",VLOOKUP($R17,Data!$B$4:$X$2000,Data!$J$2-1,FALSE))</f>
        <v>0</v>
      </c>
      <c r="H17" t="str">
        <f>IF(R17="","",VLOOKUP($R17,Data!$B$4:$X$2000,Data!$K$2-1,FALSE))</f>
        <v>1640</v>
      </c>
      <c r="I17" t="str">
        <f>IF(R17="","",VLOOKUP($R17,Data!$B$4:$X$2000,Data!$L$2-1,FALSE))</f>
        <v>EMS FEES</v>
      </c>
      <c r="J17" s="10">
        <f>IF(R17="","",VLOOKUP($R17,Data!$B$4:$X$2000,Data!$N$2-1,FALSE))</f>
        <v>184000</v>
      </c>
      <c r="K17" s="10">
        <f>IF(R17="","",VLOOKUP($R17,Data!$B$4:$X$2000,Data!$Q$2-1,FALSE)+VLOOKUP($R17,Data!$B$4:$X$2000,Data!$O$2-1,FALSE))</f>
        <v>217210.25</v>
      </c>
      <c r="L17" s="10">
        <f t="shared" si="0"/>
        <v>-33210.25</v>
      </c>
      <c r="M17" s="6">
        <f t="shared" si="1"/>
        <v>1.1805000000000001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11</v>
      </c>
      <c r="B18" t="str">
        <f>IF(R18="","",VLOOKUP($R18,Data!$B$4:$X$2000,Data!$E$2-1,FALSE))</f>
        <v>A</v>
      </c>
      <c r="C18">
        <f>IF(R18="","",VLOOKUP($R18,Data!$B$4:$X$2000,Data!$F$2-1,FALSE))</f>
        <v>0</v>
      </c>
      <c r="D18">
        <f>IF(R18="","",VLOOKUP($R18,Data!$B$4:$X$2000,Data!$G$2-1,FALSE))</f>
        <v>0</v>
      </c>
      <c r="E18">
        <f>IF(R18="","",VLOOKUP($R18,Data!$B$4:$X$2000,Data!$H$2-1,FALSE))</f>
        <v>0</v>
      </c>
      <c r="F18">
        <f>IF(R18="","",VLOOKUP($R18,Data!$B$4:$X$2000,Data!$I$2-1,FALSE))</f>
        <v>0</v>
      </c>
      <c r="G18">
        <f>IF(R18="","",VLOOKUP($R18,Data!$B$4:$X$2000,Data!$J$2-1,FALSE))</f>
        <v>0</v>
      </c>
      <c r="H18" t="str">
        <f>IF(R18="","",VLOOKUP($R18,Data!$B$4:$X$2000,Data!$K$2-1,FALSE))</f>
        <v>1751</v>
      </c>
      <c r="I18" t="str">
        <f>IF(R18="","",VLOOKUP($R18,Data!$B$4:$X$2000,Data!$L$2-1,FALSE))</f>
        <v>BUS FARES</v>
      </c>
      <c r="J18" s="10">
        <f>IF(R18="","",VLOOKUP($R18,Data!$B$4:$X$2000,Data!$N$2-1,FALSE))</f>
        <v>261000</v>
      </c>
      <c r="K18" s="10">
        <f>IF(R18="","",VLOOKUP($R18,Data!$B$4:$X$2000,Data!$Q$2-1,FALSE)+VLOOKUP($R18,Data!$B$4:$X$2000,Data!$O$2-1,FALSE))</f>
        <v>99365.01</v>
      </c>
      <c r="L18" s="10">
        <f t="shared" si="0"/>
        <v>161634.99</v>
      </c>
      <c r="M18" s="6">
        <f t="shared" si="1"/>
        <v>0.38069999999999998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9</v>
      </c>
      <c r="B19" t="str">
        <f>IF(R19="","",VLOOKUP($R19,Data!$B$4:$X$2000,Data!$E$2-1,FALSE))</f>
        <v>A</v>
      </c>
      <c r="C19">
        <f>IF(R19="","",VLOOKUP($R19,Data!$B$4:$X$2000,Data!$F$2-1,FALSE))</f>
        <v>0</v>
      </c>
      <c r="D19">
        <f>IF(R19="","",VLOOKUP($R19,Data!$B$4:$X$2000,Data!$G$2-1,FALSE))</f>
        <v>0</v>
      </c>
      <c r="E19">
        <f>IF(R19="","",VLOOKUP($R19,Data!$B$4:$X$2000,Data!$H$2-1,FALSE))</f>
        <v>0</v>
      </c>
      <c r="F19">
        <f>IF(R19="","",VLOOKUP($R19,Data!$B$4:$X$2000,Data!$I$2-1,FALSE))</f>
        <v>0</v>
      </c>
      <c r="G19">
        <f>IF(R19="","",VLOOKUP($R19,Data!$B$4:$X$2000,Data!$J$2-1,FALSE))</f>
        <v>0</v>
      </c>
      <c r="H19" t="str">
        <f>IF(R19="","",VLOOKUP($R19,Data!$B$4:$X$2000,Data!$K$2-1,FALSE))</f>
        <v>1790</v>
      </c>
      <c r="I19" t="str">
        <f>IF(R19="","",VLOOKUP($R19,Data!$B$4:$X$2000,Data!$L$2-1,FALSE))</f>
        <v>MEDICAID TRANSPORT SEDANS</v>
      </c>
      <c r="J19" s="10">
        <f>IF(R19="","",VLOOKUP($R19,Data!$B$4:$X$2000,Data!$N$2-1,FALSE))</f>
        <v>410000</v>
      </c>
      <c r="K19" s="10">
        <f>IF(R19="","",VLOOKUP($R19,Data!$B$4:$X$2000,Data!$Q$2-1,FALSE)+VLOOKUP($R19,Data!$B$4:$X$2000,Data!$O$2-1,FALSE))</f>
        <v>226928.19</v>
      </c>
      <c r="L19" s="10">
        <f t="shared" si="0"/>
        <v>183071.81</v>
      </c>
      <c r="M19" s="6">
        <f t="shared" si="1"/>
        <v>0.55349999999999999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64</v>
      </c>
      <c r="B20" t="str">
        <f>IF(R20="","",VLOOKUP($R20,Data!$B$4:$X$2000,Data!$E$2-1,FALSE))</f>
        <v>A</v>
      </c>
      <c r="C20">
        <f>IF(R20="","",VLOOKUP($R20,Data!$B$4:$X$2000,Data!$F$2-1,FALSE))</f>
        <v>0</v>
      </c>
      <c r="D20">
        <f>IF(R20="","",VLOOKUP($R20,Data!$B$4:$X$2000,Data!$G$2-1,FALSE))</f>
        <v>0</v>
      </c>
      <c r="E20">
        <f>IF(R20="","",VLOOKUP($R20,Data!$B$4:$X$2000,Data!$H$2-1,FALSE))</f>
        <v>0</v>
      </c>
      <c r="F20">
        <f>IF(R20="","",VLOOKUP($R20,Data!$B$4:$X$2000,Data!$I$2-1,FALSE))</f>
        <v>0</v>
      </c>
      <c r="G20">
        <f>IF(R20="","",VLOOKUP($R20,Data!$B$4:$X$2000,Data!$J$2-1,FALSE))</f>
        <v>0</v>
      </c>
      <c r="H20" t="str">
        <f>IF(R20="","",VLOOKUP($R20,Data!$B$4:$X$2000,Data!$K$2-1,FALSE))</f>
        <v>1801</v>
      </c>
      <c r="I20" t="str">
        <f>IF(R20="","",VLOOKUP($R20,Data!$B$4:$X$2000,Data!$L$2-1,FALSE))</f>
        <v>REPAYMENTS OF MED. ASSIST.</v>
      </c>
      <c r="J20" s="10">
        <f>IF(R20="","",VLOOKUP($R20,Data!$B$4:$X$2000,Data!$N$2-1,FALSE))</f>
        <v>0</v>
      </c>
      <c r="K20" s="10">
        <f>IF(R20="","",VLOOKUP($R20,Data!$B$4:$X$2000,Data!$Q$2-1,FALSE)+VLOOKUP($R20,Data!$B$4:$X$2000,Data!$O$2-1,FALSE))</f>
        <v>40547.86</v>
      </c>
      <c r="L20" s="10">
        <f t="shared" si="0"/>
        <v>-40547.86</v>
      </c>
      <c r="M20" s="6">
        <f t="shared" si="1"/>
        <v>0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72</v>
      </c>
      <c r="B21" t="str">
        <f>IF(R21="","",VLOOKUP($R21,Data!$B$4:$X$2000,Data!$E$2-1,FALSE))</f>
        <v>A</v>
      </c>
      <c r="C21">
        <f>IF(R21="","",VLOOKUP($R21,Data!$B$4:$X$2000,Data!$F$2-1,FALSE))</f>
        <v>0</v>
      </c>
      <c r="D21">
        <f>IF(R21="","",VLOOKUP($R21,Data!$B$4:$X$2000,Data!$G$2-1,FALSE))</f>
        <v>0</v>
      </c>
      <c r="E21">
        <f>IF(R21="","",VLOOKUP($R21,Data!$B$4:$X$2000,Data!$H$2-1,FALSE))</f>
        <v>0</v>
      </c>
      <c r="F21">
        <f>IF(R21="","",VLOOKUP($R21,Data!$B$4:$X$2000,Data!$I$2-1,FALSE))</f>
        <v>0</v>
      </c>
      <c r="G21">
        <f>IF(R21="","",VLOOKUP($R21,Data!$B$4:$X$2000,Data!$J$2-1,FALSE))</f>
        <v>0</v>
      </c>
      <c r="H21" t="str">
        <f>IF(R21="","",VLOOKUP($R21,Data!$B$4:$X$2000,Data!$K$2-1,FALSE))</f>
        <v>1809</v>
      </c>
      <c r="I21" t="str">
        <f>IF(R21="","",VLOOKUP($R21,Data!$B$4:$X$2000,Data!$L$2-1,FALSE))</f>
        <v>REPAYMENTS/AID TO DEP. CHILD</v>
      </c>
      <c r="J21" s="10">
        <f>IF(R21="","",VLOOKUP($R21,Data!$B$4:$X$2000,Data!$N$2-1,FALSE))</f>
        <v>138000</v>
      </c>
      <c r="K21" s="10">
        <f>IF(R21="","",VLOOKUP($R21,Data!$B$4:$X$2000,Data!$Q$2-1,FALSE)+VLOOKUP($R21,Data!$B$4:$X$2000,Data!$O$2-1,FALSE))</f>
        <v>220313.05</v>
      </c>
      <c r="L21" s="10">
        <f t="shared" si="0"/>
        <v>-82313.049999999988</v>
      </c>
      <c r="M21" s="6">
        <f t="shared" si="1"/>
        <v>1.5965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55</v>
      </c>
      <c r="B22" t="str">
        <f>IF(R22="","",VLOOKUP($R22,Data!$B$4:$X$2000,Data!$E$2-1,FALSE))</f>
        <v>A</v>
      </c>
      <c r="C22">
        <f>IF(R22="","",VLOOKUP($R22,Data!$B$4:$X$2000,Data!$F$2-1,FALSE))</f>
        <v>0</v>
      </c>
      <c r="D22">
        <f>IF(R22="","",VLOOKUP($R22,Data!$B$4:$X$2000,Data!$G$2-1,FALSE))</f>
        <v>0</v>
      </c>
      <c r="E22">
        <f>IF(R22="","",VLOOKUP($R22,Data!$B$4:$X$2000,Data!$H$2-1,FALSE))</f>
        <v>0</v>
      </c>
      <c r="F22">
        <f>IF(R22="","",VLOOKUP($R22,Data!$B$4:$X$2000,Data!$I$2-1,FALSE))</f>
        <v>0</v>
      </c>
      <c r="G22">
        <f>IF(R22="","",VLOOKUP($R22,Data!$B$4:$X$2000,Data!$J$2-1,FALSE))</f>
        <v>0</v>
      </c>
      <c r="H22" t="str">
        <f>IF(R22="","",VLOOKUP($R22,Data!$B$4:$X$2000,Data!$K$2-1,FALSE))</f>
        <v>1819</v>
      </c>
      <c r="I22" t="str">
        <f>IF(R22="","",VLOOKUP($R22,Data!$B$4:$X$2000,Data!$L$2-1,FALSE))</f>
        <v>REPAYMENTS OF CHILD CARE</v>
      </c>
      <c r="J22" s="10">
        <f>IF(R22="","",VLOOKUP($R22,Data!$B$4:$X$2000,Data!$N$2-1,FALSE))</f>
        <v>21000</v>
      </c>
      <c r="K22" s="10">
        <f>IF(R22="","",VLOOKUP($R22,Data!$B$4:$X$2000,Data!$Q$2-1,FALSE)+VLOOKUP($R22,Data!$B$4:$X$2000,Data!$O$2-1,FALSE))</f>
        <v>38165.599999999999</v>
      </c>
      <c r="L22" s="10">
        <f t="shared" si="0"/>
        <v>-17165.599999999999</v>
      </c>
      <c r="M22" s="6">
        <f t="shared" si="1"/>
        <v>1.8173999999999999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44</v>
      </c>
      <c r="B23" t="str">
        <f>IF(R23="","",VLOOKUP($R23,Data!$B$4:$X$2000,Data!$E$2-1,FALSE))</f>
        <v>A</v>
      </c>
      <c r="C23">
        <f>IF(R23="","",VLOOKUP($R23,Data!$B$4:$X$2000,Data!$F$2-1,FALSE))</f>
        <v>0</v>
      </c>
      <c r="D23">
        <f>IF(R23="","",VLOOKUP($R23,Data!$B$4:$X$2000,Data!$G$2-1,FALSE))</f>
        <v>0</v>
      </c>
      <c r="E23">
        <f>IF(R23="","",VLOOKUP($R23,Data!$B$4:$X$2000,Data!$H$2-1,FALSE))</f>
        <v>0</v>
      </c>
      <c r="F23">
        <f>IF(R23="","",VLOOKUP($R23,Data!$B$4:$X$2000,Data!$I$2-1,FALSE))</f>
        <v>0</v>
      </c>
      <c r="G23">
        <f>IF(R23="","",VLOOKUP($R23,Data!$B$4:$X$2000,Data!$J$2-1,FALSE))</f>
        <v>0</v>
      </c>
      <c r="H23" t="str">
        <f>IF(R23="","",VLOOKUP($R23,Data!$B$4:$X$2000,Data!$K$2-1,FALSE))</f>
        <v>1989</v>
      </c>
      <c r="I23" t="str">
        <f>IF(R23="","",VLOOKUP($R23,Data!$B$4:$X$2000,Data!$L$2-1,FALSE))</f>
        <v>OFA FEES</v>
      </c>
      <c r="J23" s="10">
        <f>IF(R23="","",VLOOKUP($R23,Data!$B$4:$X$2000,Data!$N$2-1,FALSE))</f>
        <v>15000</v>
      </c>
      <c r="K23" s="10">
        <f>IF(R23="","",VLOOKUP($R23,Data!$B$4:$X$2000,Data!$Q$2-1,FALSE)+VLOOKUP($R23,Data!$B$4:$X$2000,Data!$O$2-1,FALSE))</f>
        <v>0</v>
      </c>
      <c r="L23" s="10">
        <f t="shared" si="0"/>
        <v>15000</v>
      </c>
      <c r="M23" s="6">
        <f t="shared" si="1"/>
        <v>0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56</v>
      </c>
      <c r="B24" t="str">
        <f>IF(R24="","",VLOOKUP($R24,Data!$B$4:$X$2000,Data!$E$2-1,FALSE))</f>
        <v>A</v>
      </c>
      <c r="C24">
        <f>IF(R24="","",VLOOKUP($R24,Data!$B$4:$X$2000,Data!$F$2-1,FALSE))</f>
        <v>0</v>
      </c>
      <c r="D24">
        <f>IF(R24="","",VLOOKUP($R24,Data!$B$4:$X$2000,Data!$G$2-1,FALSE))</f>
        <v>0</v>
      </c>
      <c r="E24">
        <f>IF(R24="","",VLOOKUP($R24,Data!$B$4:$X$2000,Data!$H$2-1,FALSE))</f>
        <v>0</v>
      </c>
      <c r="F24">
        <f>IF(R24="","",VLOOKUP($R24,Data!$B$4:$X$2000,Data!$I$2-1,FALSE))</f>
        <v>0</v>
      </c>
      <c r="G24">
        <f>IF(R24="","",VLOOKUP($R24,Data!$B$4:$X$2000,Data!$J$2-1,FALSE))</f>
        <v>0</v>
      </c>
      <c r="H24" t="str">
        <f>IF(R24="","",VLOOKUP($R24,Data!$B$4:$X$2000,Data!$K$2-1,FALSE))</f>
        <v>2130</v>
      </c>
      <c r="I24" t="str">
        <f>IF(R24="","",VLOOKUP($R24,Data!$B$4:$X$2000,Data!$L$2-1,FALSE))</f>
        <v>TIPPING FEE REVENUE</v>
      </c>
      <c r="J24" s="10">
        <f>IF(R24="","",VLOOKUP($R24,Data!$B$4:$X$2000,Data!$N$2-1,FALSE))</f>
        <v>45000</v>
      </c>
      <c r="K24" s="10">
        <f>IF(R24="","",VLOOKUP($R24,Data!$B$4:$X$2000,Data!$Q$2-1,FALSE)+VLOOKUP($R24,Data!$B$4:$X$2000,Data!$O$2-1,FALSE))</f>
        <v>62607.81</v>
      </c>
      <c r="L24" s="10">
        <f t="shared" si="0"/>
        <v>-17607.809999999998</v>
      </c>
      <c r="M24" s="6">
        <f t="shared" si="1"/>
        <v>1.3913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50</v>
      </c>
      <c r="B25" t="str">
        <f>IF(R25="","",VLOOKUP($R25,Data!$B$4:$X$2000,Data!$E$2-1,FALSE))</f>
        <v>A</v>
      </c>
      <c r="C25">
        <f>IF(R25="","",VLOOKUP($R25,Data!$B$4:$X$2000,Data!$F$2-1,FALSE))</f>
        <v>0</v>
      </c>
      <c r="D25">
        <f>IF(R25="","",VLOOKUP($R25,Data!$B$4:$X$2000,Data!$G$2-1,FALSE))</f>
        <v>0</v>
      </c>
      <c r="E25">
        <f>IF(R25="","",VLOOKUP($R25,Data!$B$4:$X$2000,Data!$H$2-1,FALSE))</f>
        <v>0</v>
      </c>
      <c r="F25">
        <f>IF(R25="","",VLOOKUP($R25,Data!$B$4:$X$2000,Data!$I$2-1,FALSE))</f>
        <v>0</v>
      </c>
      <c r="G25">
        <f>IF(R25="","",VLOOKUP($R25,Data!$B$4:$X$2000,Data!$J$2-1,FALSE))</f>
        <v>0</v>
      </c>
      <c r="H25" t="str">
        <f>IF(R25="","",VLOOKUP($R25,Data!$B$4:$X$2000,Data!$K$2-1,FALSE))</f>
        <v>2228</v>
      </c>
      <c r="I25" t="str">
        <f>IF(R25="","",VLOOKUP($R25,Data!$B$4:$X$2000,Data!$L$2-1,FALSE))</f>
        <v>DATA PROCESSING SERVICES</v>
      </c>
      <c r="J25" s="10">
        <f>IF(R25="","",VLOOKUP($R25,Data!$B$4:$X$2000,Data!$N$2-1,FALSE))</f>
        <v>50000</v>
      </c>
      <c r="K25" s="10">
        <f>IF(R25="","",VLOOKUP($R25,Data!$B$4:$X$2000,Data!$Q$2-1,FALSE)+VLOOKUP($R25,Data!$B$4:$X$2000,Data!$O$2-1,FALSE))</f>
        <v>37999.15</v>
      </c>
      <c r="L25" s="10">
        <f t="shared" si="0"/>
        <v>12000.849999999999</v>
      </c>
      <c r="M25" s="6">
        <f t="shared" si="1"/>
        <v>0.76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53</v>
      </c>
      <c r="B26" t="str">
        <f>IF(R26="","",VLOOKUP($R26,Data!$B$4:$X$2000,Data!$E$2-1,FALSE))</f>
        <v>A</v>
      </c>
      <c r="C26">
        <f>IF(R26="","",VLOOKUP($R26,Data!$B$4:$X$2000,Data!$F$2-1,FALSE))</f>
        <v>0</v>
      </c>
      <c r="D26">
        <f>IF(R26="","",VLOOKUP($R26,Data!$B$4:$X$2000,Data!$G$2-1,FALSE))</f>
        <v>0</v>
      </c>
      <c r="E26">
        <f>IF(R26="","",VLOOKUP($R26,Data!$B$4:$X$2000,Data!$H$2-1,FALSE))</f>
        <v>0</v>
      </c>
      <c r="F26">
        <f>IF(R26="","",VLOOKUP($R26,Data!$B$4:$X$2000,Data!$I$2-1,FALSE))</f>
        <v>0</v>
      </c>
      <c r="G26">
        <f>IF(R26="","",VLOOKUP($R26,Data!$B$4:$X$2000,Data!$J$2-1,FALSE))</f>
        <v>0</v>
      </c>
      <c r="H26" t="str">
        <f>IF(R26="","",VLOOKUP($R26,Data!$B$4:$X$2000,Data!$K$2-1,FALSE))</f>
        <v>2230</v>
      </c>
      <c r="I26" t="str">
        <f>IF(R26="","",VLOOKUP($R26,Data!$B$4:$X$2000,Data!$L$2-1,FALSE))</f>
        <v>GENERAL SERVICE/OTHER GOVTS.</v>
      </c>
      <c r="J26" s="10">
        <f>IF(R26="","",VLOOKUP($R26,Data!$B$4:$X$2000,Data!$N$2-1,FALSE))</f>
        <v>2500</v>
      </c>
      <c r="K26" s="10">
        <f>IF(R26="","",VLOOKUP($R26,Data!$B$4:$X$2000,Data!$Q$2-1,FALSE)+VLOOKUP($R26,Data!$B$4:$X$2000,Data!$O$2-1,FALSE))</f>
        <v>14909.53</v>
      </c>
      <c r="L26" s="10">
        <f t="shared" si="0"/>
        <v>-12409.53</v>
      </c>
      <c r="M26" s="6">
        <f t="shared" si="1"/>
        <v>5.9638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52</v>
      </c>
      <c r="B27" t="str">
        <f>IF(R27="","",VLOOKUP($R27,Data!$B$4:$X$2000,Data!$E$2-1,FALSE))</f>
        <v>A</v>
      </c>
      <c r="C27">
        <f>IF(R27="","",VLOOKUP($R27,Data!$B$4:$X$2000,Data!$F$2-1,FALSE))</f>
        <v>0</v>
      </c>
      <c r="D27">
        <f>IF(R27="","",VLOOKUP($R27,Data!$B$4:$X$2000,Data!$G$2-1,FALSE))</f>
        <v>0</v>
      </c>
      <c r="E27">
        <f>IF(R27="","",VLOOKUP($R27,Data!$B$4:$X$2000,Data!$H$2-1,FALSE))</f>
        <v>0</v>
      </c>
      <c r="F27">
        <f>IF(R27="","",VLOOKUP($R27,Data!$B$4:$X$2000,Data!$I$2-1,FALSE))</f>
        <v>0</v>
      </c>
      <c r="G27">
        <f>IF(R27="","",VLOOKUP($R27,Data!$B$4:$X$2000,Data!$J$2-1,FALSE))</f>
        <v>0</v>
      </c>
      <c r="H27" t="str">
        <f>IF(R27="","",VLOOKUP($R27,Data!$B$4:$X$2000,Data!$K$2-1,FALSE))</f>
        <v>2264</v>
      </c>
      <c r="I27" t="str">
        <f>IF(R27="","",VLOOKUP($R27,Data!$B$4:$X$2000,Data!$L$2-1,FALSE))</f>
        <v>JAIL FACILITIES</v>
      </c>
      <c r="J27" s="10">
        <f>IF(R27="","",VLOOKUP($R27,Data!$B$4:$X$2000,Data!$N$2-1,FALSE))</f>
        <v>0</v>
      </c>
      <c r="K27" s="10">
        <f>IF(R27="","",VLOOKUP($R27,Data!$B$4:$X$2000,Data!$Q$2-1,FALSE)+VLOOKUP($R27,Data!$B$4:$X$2000,Data!$O$2-1,FALSE))</f>
        <v>12100</v>
      </c>
      <c r="L27" s="10">
        <f t="shared" si="0"/>
        <v>-12100</v>
      </c>
      <c r="M27" s="6">
        <f t="shared" si="1"/>
        <v>0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30</v>
      </c>
      <c r="B28" t="str">
        <f>IF(R28="","",VLOOKUP($R28,Data!$B$4:$X$2000,Data!$E$2-1,FALSE))</f>
        <v>A</v>
      </c>
      <c r="C28">
        <f>IF(R28="","",VLOOKUP($R28,Data!$B$4:$X$2000,Data!$F$2-1,FALSE))</f>
        <v>0</v>
      </c>
      <c r="D28">
        <f>IF(R28="","",VLOOKUP($R28,Data!$B$4:$X$2000,Data!$G$2-1,FALSE))</f>
        <v>0</v>
      </c>
      <c r="E28">
        <f>IF(R28="","",VLOOKUP($R28,Data!$B$4:$X$2000,Data!$H$2-1,FALSE))</f>
        <v>0</v>
      </c>
      <c r="F28">
        <f>IF(R28="","",VLOOKUP($R28,Data!$B$4:$X$2000,Data!$I$2-1,FALSE))</f>
        <v>0</v>
      </c>
      <c r="G28">
        <f>IF(R28="","",VLOOKUP($R28,Data!$B$4:$X$2000,Data!$J$2-1,FALSE))</f>
        <v>0</v>
      </c>
      <c r="H28" t="str">
        <f>IF(R28="","",VLOOKUP($R28,Data!$B$4:$X$2000,Data!$K$2-1,FALSE))</f>
        <v>2372</v>
      </c>
      <c r="I28" t="str">
        <f>IF(R28="","",VLOOKUP($R28,Data!$B$4:$X$2000,Data!$L$2-1,FALSE))</f>
        <v>PLANNING SERVICES</v>
      </c>
      <c r="J28" s="10">
        <f>IF(R28="","",VLOOKUP($R28,Data!$B$4:$X$2000,Data!$N$2-1,FALSE))</f>
        <v>34000</v>
      </c>
      <c r="K28" s="10">
        <f>IF(R28="","",VLOOKUP($R28,Data!$B$4:$X$2000,Data!$Q$2-1,FALSE)+VLOOKUP($R28,Data!$B$4:$X$2000,Data!$O$2-1,FALSE))</f>
        <v>0</v>
      </c>
      <c r="L28" s="10">
        <f t="shared" si="0"/>
        <v>34000</v>
      </c>
      <c r="M28" s="6">
        <f t="shared" si="1"/>
        <v>0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17</v>
      </c>
      <c r="B29" t="str">
        <f>IF(R29="","",VLOOKUP($R29,Data!$B$4:$X$2000,Data!$E$2-1,FALSE))</f>
        <v>A</v>
      </c>
      <c r="C29">
        <f>IF(R29="","",VLOOKUP($R29,Data!$B$4:$X$2000,Data!$F$2-1,FALSE))</f>
        <v>0</v>
      </c>
      <c r="D29">
        <f>IF(R29="","",VLOOKUP($R29,Data!$B$4:$X$2000,Data!$G$2-1,FALSE))</f>
        <v>0</v>
      </c>
      <c r="E29">
        <f>IF(R29="","",VLOOKUP($R29,Data!$B$4:$X$2000,Data!$H$2-1,FALSE))</f>
        <v>0</v>
      </c>
      <c r="F29">
        <f>IF(R29="","",VLOOKUP($R29,Data!$B$4:$X$2000,Data!$I$2-1,FALSE))</f>
        <v>0</v>
      </c>
      <c r="G29">
        <f>IF(R29="","",VLOOKUP($R29,Data!$B$4:$X$2000,Data!$J$2-1,FALSE))</f>
        <v>0</v>
      </c>
      <c r="H29" t="str">
        <f>IF(R29="","",VLOOKUP($R29,Data!$B$4:$X$2000,Data!$K$2-1,FALSE))</f>
        <v>2401</v>
      </c>
      <c r="I29" t="str">
        <f>IF(R29="","",VLOOKUP($R29,Data!$B$4:$X$2000,Data!$L$2-1,FALSE))</f>
        <v>INTEREST ON DEPOSITS</v>
      </c>
      <c r="J29" s="10">
        <f>IF(R29="","",VLOOKUP($R29,Data!$B$4:$X$2000,Data!$N$2-1,FALSE))</f>
        <v>235000</v>
      </c>
      <c r="K29" s="10">
        <f>IF(R29="","",VLOOKUP($R29,Data!$B$4:$X$2000,Data!$Q$2-1,FALSE)+VLOOKUP($R29,Data!$B$4:$X$2000,Data!$O$2-1,FALSE))</f>
        <v>117118.59</v>
      </c>
      <c r="L29" s="10">
        <f t="shared" si="0"/>
        <v>117881.41</v>
      </c>
      <c r="M29" s="6">
        <f t="shared" si="1"/>
        <v>0.49840000000000001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39</v>
      </c>
      <c r="B30" t="str">
        <f>IF(R30="","",VLOOKUP($R30,Data!$B$4:$X$2000,Data!$E$2-1,FALSE))</f>
        <v>A</v>
      </c>
      <c r="C30">
        <f>IF(R30="","",VLOOKUP($R30,Data!$B$4:$X$2000,Data!$F$2-1,FALSE))</f>
        <v>0</v>
      </c>
      <c r="D30">
        <f>IF(R30="","",VLOOKUP($R30,Data!$B$4:$X$2000,Data!$G$2-1,FALSE))</f>
        <v>0</v>
      </c>
      <c r="E30">
        <f>IF(R30="","",VLOOKUP($R30,Data!$B$4:$X$2000,Data!$H$2-1,FALSE))</f>
        <v>0</v>
      </c>
      <c r="F30">
        <f>IF(R30="","",VLOOKUP($R30,Data!$B$4:$X$2000,Data!$I$2-1,FALSE))</f>
        <v>0</v>
      </c>
      <c r="G30">
        <f>IF(R30="","",VLOOKUP($R30,Data!$B$4:$X$2000,Data!$J$2-1,FALSE))</f>
        <v>0</v>
      </c>
      <c r="H30" t="str">
        <f>IF(R30="","",VLOOKUP($R30,Data!$B$4:$X$2000,Data!$K$2-1,FALSE))</f>
        <v>2615</v>
      </c>
      <c r="I30" t="str">
        <f>IF(R30="","",VLOOKUP($R30,Data!$B$4:$X$2000,Data!$L$2-1,FALSE))</f>
        <v>STOP DWI FINES</v>
      </c>
      <c r="J30" s="10">
        <f>IF(R30="","",VLOOKUP($R30,Data!$B$4:$X$2000,Data!$N$2-1,FALSE))</f>
        <v>55000</v>
      </c>
      <c r="K30" s="10">
        <f>IF(R30="","",VLOOKUP($R30,Data!$B$4:$X$2000,Data!$Q$2-1,FALSE)+VLOOKUP($R30,Data!$B$4:$X$2000,Data!$O$2-1,FALSE))</f>
        <v>36031</v>
      </c>
      <c r="L30" s="10">
        <f t="shared" si="0"/>
        <v>18969</v>
      </c>
      <c r="M30" s="6">
        <f t="shared" si="1"/>
        <v>0.65510000000000002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68</v>
      </c>
      <c r="B31" t="str">
        <f>IF(R31="","",VLOOKUP($R31,Data!$B$4:$X$2000,Data!$E$2-1,FALSE))</f>
        <v>A</v>
      </c>
      <c r="C31">
        <f>IF(R31="","",VLOOKUP($R31,Data!$B$4:$X$2000,Data!$F$2-1,FALSE))</f>
        <v>0</v>
      </c>
      <c r="D31">
        <f>IF(R31="","",VLOOKUP($R31,Data!$B$4:$X$2000,Data!$G$2-1,FALSE))</f>
        <v>0</v>
      </c>
      <c r="E31">
        <f>IF(R31="","",VLOOKUP($R31,Data!$B$4:$X$2000,Data!$H$2-1,FALSE))</f>
        <v>0</v>
      </c>
      <c r="F31">
        <f>IF(R31="","",VLOOKUP($R31,Data!$B$4:$X$2000,Data!$I$2-1,FALSE))</f>
        <v>0</v>
      </c>
      <c r="G31">
        <f>IF(R31="","",VLOOKUP($R31,Data!$B$4:$X$2000,Data!$J$2-1,FALSE))</f>
        <v>0</v>
      </c>
      <c r="H31" t="str">
        <f>IF(R31="","",VLOOKUP($R31,Data!$B$4:$X$2000,Data!$K$2-1,FALSE))</f>
        <v>2680</v>
      </c>
      <c r="I31" t="str">
        <f>IF(R31="","",VLOOKUP($R31,Data!$B$4:$X$2000,Data!$L$2-1,FALSE))</f>
        <v>INSURANCE RECOVERIES</v>
      </c>
      <c r="J31" s="10">
        <f>IF(R31="","",VLOOKUP($R31,Data!$B$4:$X$2000,Data!$N$2-1,FALSE))</f>
        <v>0</v>
      </c>
      <c r="K31" s="10">
        <f>IF(R31="","",VLOOKUP($R31,Data!$B$4:$X$2000,Data!$Q$2-1,FALSE)+VLOOKUP($R31,Data!$B$4:$X$2000,Data!$O$2-1,FALSE))</f>
        <v>58103.32</v>
      </c>
      <c r="L31" s="10">
        <f t="shared" si="0"/>
        <v>-58103.32</v>
      </c>
      <c r="M31" s="6">
        <f t="shared" si="1"/>
        <v>0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66</v>
      </c>
      <c r="B32" t="str">
        <f>IF(R32="","",VLOOKUP($R32,Data!$B$4:$X$2000,Data!$E$2-1,FALSE))</f>
        <v>A</v>
      </c>
      <c r="C32">
        <f>IF(R32="","",VLOOKUP($R32,Data!$B$4:$X$2000,Data!$F$2-1,FALSE))</f>
        <v>0</v>
      </c>
      <c r="D32">
        <f>IF(R32="","",VLOOKUP($R32,Data!$B$4:$X$2000,Data!$G$2-1,FALSE))</f>
        <v>0</v>
      </c>
      <c r="E32">
        <f>IF(R32="","",VLOOKUP($R32,Data!$B$4:$X$2000,Data!$H$2-1,FALSE))</f>
        <v>0</v>
      </c>
      <c r="F32">
        <f>IF(R32="","",VLOOKUP($R32,Data!$B$4:$X$2000,Data!$I$2-1,FALSE))</f>
        <v>0</v>
      </c>
      <c r="G32">
        <f>IF(R32="","",VLOOKUP($R32,Data!$B$4:$X$2000,Data!$J$2-1,FALSE))</f>
        <v>0</v>
      </c>
      <c r="H32" t="str">
        <f>IF(R32="","",VLOOKUP($R32,Data!$B$4:$X$2000,Data!$K$2-1,FALSE))</f>
        <v>2690</v>
      </c>
      <c r="I32" t="str">
        <f>IF(R32="","",VLOOKUP($R32,Data!$B$4:$X$2000,Data!$L$2-1,FALSE))</f>
        <v>TOBACCO SETTLEMENT</v>
      </c>
      <c r="J32" s="10">
        <f>IF(R32="","",VLOOKUP($R32,Data!$B$4:$X$2000,Data!$N$2-1,FALSE))</f>
        <v>390000</v>
      </c>
      <c r="K32" s="10">
        <f>IF(R32="","",VLOOKUP($R32,Data!$B$4:$X$2000,Data!$Q$2-1,FALSE)+VLOOKUP($R32,Data!$B$4:$X$2000,Data!$O$2-1,FALSE))</f>
        <v>445312.23</v>
      </c>
      <c r="L32" s="10">
        <f t="shared" si="0"/>
        <v>-55312.229999999981</v>
      </c>
      <c r="M32" s="6">
        <f t="shared" si="1"/>
        <v>1.1417999999999999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10</v>
      </c>
      <c r="B33" t="str">
        <f>IF(R33="","",VLOOKUP($R33,Data!$B$4:$X$2000,Data!$E$2-1,FALSE))</f>
        <v>A</v>
      </c>
      <c r="C33">
        <f>IF(R33="","",VLOOKUP($R33,Data!$B$4:$X$2000,Data!$F$2-1,FALSE))</f>
        <v>0</v>
      </c>
      <c r="D33">
        <f>IF(R33="","",VLOOKUP($R33,Data!$B$4:$X$2000,Data!$G$2-1,FALSE))</f>
        <v>0</v>
      </c>
      <c r="E33">
        <f>IF(R33="","",VLOOKUP($R33,Data!$B$4:$X$2000,Data!$H$2-1,FALSE))</f>
        <v>0</v>
      </c>
      <c r="F33">
        <f>IF(R33="","",VLOOKUP($R33,Data!$B$4:$X$2000,Data!$I$2-1,FALSE))</f>
        <v>0</v>
      </c>
      <c r="G33">
        <f>IF(R33="","",VLOOKUP($R33,Data!$B$4:$X$2000,Data!$J$2-1,FALSE))</f>
        <v>0</v>
      </c>
      <c r="H33" t="str">
        <f>IF(R33="","",VLOOKUP($R33,Data!$B$4:$X$2000,Data!$K$2-1,FALSE))</f>
        <v>2701</v>
      </c>
      <c r="I33" t="str">
        <f>IF(R33="","",VLOOKUP($R33,Data!$B$4:$X$2000,Data!$L$2-1,FALSE))</f>
        <v>REFUNDS OF PRIOR YEARS EXPEN</v>
      </c>
      <c r="J33" s="10">
        <f>IF(R33="","",VLOOKUP($R33,Data!$B$4:$X$2000,Data!$N$2-1,FALSE))</f>
        <v>300000</v>
      </c>
      <c r="K33" s="10">
        <f>IF(R33="","",VLOOKUP($R33,Data!$B$4:$X$2000,Data!$Q$2-1,FALSE)+VLOOKUP($R33,Data!$B$4:$X$2000,Data!$O$2-1,FALSE))</f>
        <v>122307.11</v>
      </c>
      <c r="L33" s="10">
        <f t="shared" si="0"/>
        <v>177692.89</v>
      </c>
      <c r="M33" s="6">
        <f t="shared" si="1"/>
        <v>0.40770000000000001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33</v>
      </c>
      <c r="B34" t="str">
        <f>IF(R34="","",VLOOKUP($R34,Data!$B$4:$X$2000,Data!$E$2-1,FALSE))</f>
        <v>A</v>
      </c>
      <c r="C34">
        <f>IF(R34="","",VLOOKUP($R34,Data!$B$4:$X$2000,Data!$F$2-1,FALSE))</f>
        <v>0</v>
      </c>
      <c r="D34">
        <f>IF(R34="","",VLOOKUP($R34,Data!$B$4:$X$2000,Data!$G$2-1,FALSE))</f>
        <v>0</v>
      </c>
      <c r="E34">
        <f>IF(R34="","",VLOOKUP($R34,Data!$B$4:$X$2000,Data!$H$2-1,FALSE))</f>
        <v>0</v>
      </c>
      <c r="F34">
        <f>IF(R34="","",VLOOKUP($R34,Data!$B$4:$X$2000,Data!$I$2-1,FALSE))</f>
        <v>0</v>
      </c>
      <c r="G34">
        <f>IF(R34="","",VLOOKUP($R34,Data!$B$4:$X$2000,Data!$J$2-1,FALSE))</f>
        <v>0</v>
      </c>
      <c r="H34" t="str">
        <f>IF(R34="","",VLOOKUP($R34,Data!$B$4:$X$2000,Data!$K$2-1,FALSE))</f>
        <v>2770</v>
      </c>
      <c r="I34" t="str">
        <f>IF(R34="","",VLOOKUP($R34,Data!$B$4:$X$2000,Data!$L$2-1,FALSE))</f>
        <v>UNCLASSIFIED REVENUE</v>
      </c>
      <c r="J34" s="10">
        <f>IF(R34="","",VLOOKUP($R34,Data!$B$4:$X$2000,Data!$N$2-1,FALSE))</f>
        <v>87262</v>
      </c>
      <c r="K34" s="10">
        <f>IF(R34="","",VLOOKUP($R34,Data!$B$4:$X$2000,Data!$Q$2-1,FALSE)+VLOOKUP($R34,Data!$B$4:$X$2000,Data!$O$2-1,FALSE))</f>
        <v>55561.11</v>
      </c>
      <c r="L34" s="10">
        <f t="shared" si="0"/>
        <v>31700.89</v>
      </c>
      <c r="M34" s="6">
        <f t="shared" si="1"/>
        <v>0.63670000000000004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67</v>
      </c>
      <c r="B35" t="str">
        <f>IF(R35="","",VLOOKUP($R35,Data!$B$4:$X$2000,Data!$E$2-1,FALSE))</f>
        <v>A</v>
      </c>
      <c r="C35">
        <f>IF(R35="","",VLOOKUP($R35,Data!$B$4:$X$2000,Data!$F$2-1,FALSE))</f>
        <v>0</v>
      </c>
      <c r="D35">
        <f>IF(R35="","",VLOOKUP($R35,Data!$B$4:$X$2000,Data!$G$2-1,FALSE))</f>
        <v>0</v>
      </c>
      <c r="E35">
        <f>IF(R35="","",VLOOKUP($R35,Data!$B$4:$X$2000,Data!$H$2-1,FALSE))</f>
        <v>0</v>
      </c>
      <c r="F35">
        <f>IF(R35="","",VLOOKUP($R35,Data!$B$4:$X$2000,Data!$I$2-1,FALSE))</f>
        <v>0</v>
      </c>
      <c r="G35">
        <f>IF(R35="","",VLOOKUP($R35,Data!$B$4:$X$2000,Data!$J$2-1,FALSE))</f>
        <v>0</v>
      </c>
      <c r="H35" t="str">
        <f>IF(R35="","",VLOOKUP($R35,Data!$B$4:$X$2000,Data!$K$2-1,FALSE))</f>
        <v>3005</v>
      </c>
      <c r="I35" t="str">
        <f>IF(R35="","",VLOOKUP($R35,Data!$B$4:$X$2000,Data!$L$2-1,FALSE))</f>
        <v>MORTGAGE TAX</v>
      </c>
      <c r="J35" s="10">
        <f>IF(R35="","",VLOOKUP($R35,Data!$B$4:$X$2000,Data!$N$2-1,FALSE))</f>
        <v>180000</v>
      </c>
      <c r="K35" s="10">
        <f>IF(R35="","",VLOOKUP($R35,Data!$B$4:$X$2000,Data!$Q$2-1,FALSE)+VLOOKUP($R35,Data!$B$4:$X$2000,Data!$O$2-1,FALSE))</f>
        <v>236829.29</v>
      </c>
      <c r="L35" s="10">
        <f t="shared" si="0"/>
        <v>-56829.290000000008</v>
      </c>
      <c r="M35" s="6">
        <f t="shared" si="1"/>
        <v>1.3157000000000001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15</v>
      </c>
      <c r="B36" t="str">
        <f>IF(R36="","",VLOOKUP($R36,Data!$B$4:$X$2000,Data!$E$2-1,FALSE))</f>
        <v>A</v>
      </c>
      <c r="C36">
        <f>IF(R36="","",VLOOKUP($R36,Data!$B$4:$X$2000,Data!$F$2-1,FALSE))</f>
        <v>0</v>
      </c>
      <c r="D36">
        <f>IF(R36="","",VLOOKUP($R36,Data!$B$4:$X$2000,Data!$G$2-1,FALSE))</f>
        <v>0</v>
      </c>
      <c r="E36">
        <f>IF(R36="","",VLOOKUP($R36,Data!$B$4:$X$2000,Data!$H$2-1,FALSE))</f>
        <v>0</v>
      </c>
      <c r="F36">
        <f>IF(R36="","",VLOOKUP($R36,Data!$B$4:$X$2000,Data!$I$2-1,FALSE))</f>
        <v>0</v>
      </c>
      <c r="G36">
        <f>IF(R36="","",VLOOKUP($R36,Data!$B$4:$X$2000,Data!$J$2-1,FALSE))</f>
        <v>0</v>
      </c>
      <c r="H36" t="str">
        <f>IF(R36="","",VLOOKUP($R36,Data!$B$4:$X$2000,Data!$K$2-1,FALSE))</f>
        <v>3016</v>
      </c>
      <c r="I36" t="str">
        <f>IF(R36="","",VLOOKUP($R36,Data!$B$4:$X$2000,Data!$L$2-1,FALSE))</f>
        <v>CASINO REVENUE</v>
      </c>
      <c r="J36" s="10">
        <f>IF(R36="","",VLOOKUP($R36,Data!$B$4:$X$2000,Data!$N$2-1,FALSE))</f>
        <v>225000</v>
      </c>
      <c r="K36" s="10">
        <f>IF(R36="","",VLOOKUP($R36,Data!$B$4:$X$2000,Data!$Q$2-1,FALSE)+VLOOKUP($R36,Data!$B$4:$X$2000,Data!$O$2-1,FALSE))</f>
        <v>98576.67</v>
      </c>
      <c r="L36" s="10">
        <f t="shared" si="0"/>
        <v>126423.33</v>
      </c>
      <c r="M36" s="6">
        <f t="shared" si="1"/>
        <v>0.43809999999999999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49</v>
      </c>
      <c r="B37" t="str">
        <f>IF(R37="","",VLOOKUP($R37,Data!$B$4:$X$2000,Data!$E$2-1,FALSE))</f>
        <v>A</v>
      </c>
      <c r="C37">
        <f>IF(R37="","",VLOOKUP($R37,Data!$B$4:$X$2000,Data!$F$2-1,FALSE))</f>
        <v>0</v>
      </c>
      <c r="D37">
        <f>IF(R37="","",VLOOKUP($R37,Data!$B$4:$X$2000,Data!$G$2-1,FALSE))</f>
        <v>0</v>
      </c>
      <c r="E37">
        <f>IF(R37="","",VLOOKUP($R37,Data!$B$4:$X$2000,Data!$H$2-1,FALSE))</f>
        <v>0</v>
      </c>
      <c r="F37">
        <f>IF(R37="","",VLOOKUP($R37,Data!$B$4:$X$2000,Data!$I$2-1,FALSE))</f>
        <v>0</v>
      </c>
      <c r="G37">
        <f>IF(R37="","",VLOOKUP($R37,Data!$B$4:$X$2000,Data!$J$2-1,FALSE))</f>
        <v>0</v>
      </c>
      <c r="H37" t="str">
        <f>IF(R37="","",VLOOKUP($R37,Data!$B$4:$X$2000,Data!$K$2-1,FALSE))</f>
        <v>3025</v>
      </c>
      <c r="I37" t="str">
        <f>IF(R37="","",VLOOKUP($R37,Data!$B$4:$X$2000,Data!$L$2-1,FALSE))</f>
        <v>SPECIAL RECREATIONAL FACIL.</v>
      </c>
      <c r="J37" s="10">
        <f>IF(R37="","",VLOOKUP($R37,Data!$B$4:$X$2000,Data!$N$2-1,FALSE))</f>
        <v>68000</v>
      </c>
      <c r="K37" s="10">
        <f>IF(R37="","",VLOOKUP($R37,Data!$B$4:$X$2000,Data!$Q$2-1,FALSE)+VLOOKUP($R37,Data!$B$4:$X$2000,Data!$O$2-1,FALSE))</f>
        <v>54766.28</v>
      </c>
      <c r="L37" s="10">
        <f t="shared" si="0"/>
        <v>13233.720000000001</v>
      </c>
      <c r="M37" s="6">
        <f t="shared" si="1"/>
        <v>0.8054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8</v>
      </c>
      <c r="B38" t="str">
        <f>IF(R38="","",VLOOKUP($R38,Data!$B$4:$X$2000,Data!$E$2-1,FALSE))</f>
        <v>A</v>
      </c>
      <c r="C38">
        <f>IF(R38="","",VLOOKUP($R38,Data!$B$4:$X$2000,Data!$F$2-1,FALSE))</f>
        <v>0</v>
      </c>
      <c r="D38">
        <f>IF(R38="","",VLOOKUP($R38,Data!$B$4:$X$2000,Data!$G$2-1,FALSE))</f>
        <v>0</v>
      </c>
      <c r="E38">
        <f>IF(R38="","",VLOOKUP($R38,Data!$B$4:$X$2000,Data!$H$2-1,FALSE))</f>
        <v>0</v>
      </c>
      <c r="F38">
        <f>IF(R38="","",VLOOKUP($R38,Data!$B$4:$X$2000,Data!$I$2-1,FALSE))</f>
        <v>0</v>
      </c>
      <c r="G38">
        <f>IF(R38="","",VLOOKUP($R38,Data!$B$4:$X$2000,Data!$J$2-1,FALSE))</f>
        <v>0</v>
      </c>
      <c r="H38" t="str">
        <f>IF(R38="","",VLOOKUP($R38,Data!$B$4:$X$2000,Data!$K$2-1,FALSE))</f>
        <v>3027</v>
      </c>
      <c r="I38" t="str">
        <f>IF(R38="","",VLOOKUP($R38,Data!$B$4:$X$2000,Data!$L$2-1,FALSE))</f>
        <v>INDIGENT LEGAL SERVICES</v>
      </c>
      <c r="J38" s="10">
        <f>IF(R38="","",VLOOKUP($R38,Data!$B$4:$X$2000,Data!$N$2-1,FALSE))</f>
        <v>437285</v>
      </c>
      <c r="K38" s="10">
        <f>IF(R38="","",VLOOKUP($R38,Data!$B$4:$X$2000,Data!$Q$2-1,FALSE)+VLOOKUP($R38,Data!$B$4:$X$2000,Data!$O$2-1,FALSE))</f>
        <v>254035.62</v>
      </c>
      <c r="L38" s="10">
        <f t="shared" si="0"/>
        <v>183249.38</v>
      </c>
      <c r="M38" s="6">
        <f t="shared" si="1"/>
        <v>0.58089999999999997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20</v>
      </c>
      <c r="B39" t="str">
        <f>IF(R39="","",VLOOKUP($R39,Data!$B$4:$X$2000,Data!$E$2-1,FALSE))</f>
        <v>A</v>
      </c>
      <c r="C39">
        <f>IF(R39="","",VLOOKUP($R39,Data!$B$4:$X$2000,Data!$F$2-1,FALSE))</f>
        <v>0</v>
      </c>
      <c r="D39">
        <f>IF(R39="","",VLOOKUP($R39,Data!$B$4:$X$2000,Data!$G$2-1,FALSE))</f>
        <v>0</v>
      </c>
      <c r="E39">
        <f>IF(R39="","",VLOOKUP($R39,Data!$B$4:$X$2000,Data!$H$2-1,FALSE))</f>
        <v>0</v>
      </c>
      <c r="F39">
        <f>IF(R39="","",VLOOKUP($R39,Data!$B$4:$X$2000,Data!$I$2-1,FALSE))</f>
        <v>0</v>
      </c>
      <c r="G39">
        <f>IF(R39="","",VLOOKUP($R39,Data!$B$4:$X$2000,Data!$J$2-1,FALSE))</f>
        <v>0</v>
      </c>
      <c r="H39" t="str">
        <f>IF(R39="","",VLOOKUP($R39,Data!$B$4:$X$2000,Data!$K$2-1,FALSE))</f>
        <v>3089</v>
      </c>
      <c r="I39" t="str">
        <f>IF(R39="","",VLOOKUP($R39,Data!$B$4:$X$2000,Data!$L$2-1,FALSE))</f>
        <v>UNCLASSIFIED STATE AID-GEN</v>
      </c>
      <c r="J39" s="10">
        <f>IF(R39="","",VLOOKUP($R39,Data!$B$4:$X$2000,Data!$N$2-1,FALSE))</f>
        <v>154752.54999999999</v>
      </c>
      <c r="K39" s="10">
        <f>IF(R39="","",VLOOKUP($R39,Data!$B$4:$X$2000,Data!$Q$2-1,FALSE)+VLOOKUP($R39,Data!$B$4:$X$2000,Data!$O$2-1,FALSE))</f>
        <v>69002.960000000006</v>
      </c>
      <c r="L39" s="10">
        <f t="shared" si="0"/>
        <v>85749.589999999982</v>
      </c>
      <c r="M39" s="6">
        <f t="shared" si="1"/>
        <v>0.44590000000000002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54</v>
      </c>
      <c r="B40" t="str">
        <f>IF(R40="","",VLOOKUP($R40,Data!$B$4:$X$2000,Data!$E$2-1,FALSE))</f>
        <v>A</v>
      </c>
      <c r="C40">
        <f>IF(R40="","",VLOOKUP($R40,Data!$B$4:$X$2000,Data!$F$2-1,FALSE))</f>
        <v>0</v>
      </c>
      <c r="D40">
        <f>IF(R40="","",VLOOKUP($R40,Data!$B$4:$X$2000,Data!$G$2-1,FALSE))</f>
        <v>0</v>
      </c>
      <c r="E40">
        <f>IF(R40="","",VLOOKUP($R40,Data!$B$4:$X$2000,Data!$H$2-1,FALSE))</f>
        <v>0</v>
      </c>
      <c r="F40">
        <f>IF(R40="","",VLOOKUP($R40,Data!$B$4:$X$2000,Data!$I$2-1,FALSE))</f>
        <v>0</v>
      </c>
      <c r="G40">
        <f>IF(R40="","",VLOOKUP($R40,Data!$B$4:$X$2000,Data!$J$2-1,FALSE))</f>
        <v>0</v>
      </c>
      <c r="H40" t="str">
        <f>IF(R40="","",VLOOKUP($R40,Data!$B$4:$X$2000,Data!$K$2-1,FALSE))</f>
        <v>3277</v>
      </c>
      <c r="I40" t="str">
        <f>IF(R40="","",VLOOKUP($R40,Data!$B$4:$X$2000,Data!$L$2-1,FALSE))</f>
        <v>EDUCATION FOR P.H.C.</v>
      </c>
      <c r="J40" s="10">
        <f>IF(R40="","",VLOOKUP($R40,Data!$B$4:$X$2000,Data!$N$2-1,FALSE))</f>
        <v>450000</v>
      </c>
      <c r="K40" s="10">
        <f>IF(R40="","",VLOOKUP($R40,Data!$B$4:$X$2000,Data!$Q$2-1,FALSE)+VLOOKUP($R40,Data!$B$4:$X$2000,Data!$O$2-1,FALSE))</f>
        <v>462462.05</v>
      </c>
      <c r="L40" s="10">
        <f t="shared" si="0"/>
        <v>-12462.049999999988</v>
      </c>
      <c r="M40" s="6">
        <f t="shared" si="1"/>
        <v>1.0277000000000001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27</v>
      </c>
      <c r="B41" t="str">
        <f>IF(R41="","",VLOOKUP($R41,Data!$B$4:$X$2000,Data!$E$2-1,FALSE))</f>
        <v>A</v>
      </c>
      <c r="C41">
        <f>IF(R41="","",VLOOKUP($R41,Data!$B$4:$X$2000,Data!$F$2-1,FALSE))</f>
        <v>0</v>
      </c>
      <c r="D41">
        <f>IF(R41="","",VLOOKUP($R41,Data!$B$4:$X$2000,Data!$G$2-1,FALSE))</f>
        <v>0</v>
      </c>
      <c r="E41">
        <f>IF(R41="","",VLOOKUP($R41,Data!$B$4:$X$2000,Data!$H$2-1,FALSE))</f>
        <v>0</v>
      </c>
      <c r="F41">
        <f>IF(R41="","",VLOOKUP($R41,Data!$B$4:$X$2000,Data!$I$2-1,FALSE))</f>
        <v>0</v>
      </c>
      <c r="G41">
        <f>IF(R41="","",VLOOKUP($R41,Data!$B$4:$X$2000,Data!$J$2-1,FALSE))</f>
        <v>0</v>
      </c>
      <c r="H41" t="str">
        <f>IF(R41="","",VLOOKUP($R41,Data!$B$4:$X$2000,Data!$K$2-1,FALSE))</f>
        <v>3330</v>
      </c>
      <c r="I41" t="str">
        <f>IF(R41="","",VLOOKUP($R41,Data!$B$4:$X$2000,Data!$L$2-1,FALSE))</f>
        <v>SECURITY COSTS-COURT</v>
      </c>
      <c r="J41" s="10">
        <f>IF(R41="","",VLOOKUP($R41,Data!$B$4:$X$2000,Data!$N$2-1,FALSE))</f>
        <v>401199</v>
      </c>
      <c r="K41" s="10">
        <f>IF(R41="","",VLOOKUP($R41,Data!$B$4:$X$2000,Data!$Q$2-1,FALSE)+VLOOKUP($R41,Data!$B$4:$X$2000,Data!$O$2-1,FALSE))</f>
        <v>351205.83</v>
      </c>
      <c r="L41" s="10">
        <f t="shared" si="0"/>
        <v>49993.169999999984</v>
      </c>
      <c r="M41" s="6">
        <f t="shared" si="1"/>
        <v>0.87539999999999996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45</v>
      </c>
      <c r="B42" t="str">
        <f>IF(R42="","",VLOOKUP($R42,Data!$B$4:$X$2000,Data!$E$2-1,FALSE))</f>
        <v>A</v>
      </c>
      <c r="C42">
        <f>IF(R42="","",VLOOKUP($R42,Data!$B$4:$X$2000,Data!$F$2-1,FALSE))</f>
        <v>0</v>
      </c>
      <c r="D42">
        <f>IF(R42="","",VLOOKUP($R42,Data!$B$4:$X$2000,Data!$G$2-1,FALSE))</f>
        <v>0</v>
      </c>
      <c r="E42">
        <f>IF(R42="","",VLOOKUP($R42,Data!$B$4:$X$2000,Data!$H$2-1,FALSE))</f>
        <v>0</v>
      </c>
      <c r="F42">
        <f>IF(R42="","",VLOOKUP($R42,Data!$B$4:$X$2000,Data!$I$2-1,FALSE))</f>
        <v>0</v>
      </c>
      <c r="G42">
        <f>IF(R42="","",VLOOKUP($R42,Data!$B$4:$X$2000,Data!$J$2-1,FALSE))</f>
        <v>0</v>
      </c>
      <c r="H42" t="str">
        <f>IF(R42="","",VLOOKUP($R42,Data!$B$4:$X$2000,Data!$K$2-1,FALSE))</f>
        <v>3331</v>
      </c>
      <c r="I42" t="str">
        <f>IF(R42="","",VLOOKUP($R42,Data!$B$4:$X$2000,Data!$L$2-1,FALSE))</f>
        <v>COURT FACILITIES AID</v>
      </c>
      <c r="J42" s="10">
        <f>IF(R42="","",VLOOKUP($R42,Data!$B$4:$X$2000,Data!$N$2-1,FALSE))</f>
        <v>130000</v>
      </c>
      <c r="K42" s="10">
        <f>IF(R42="","",VLOOKUP($R42,Data!$B$4:$X$2000,Data!$Q$2-1,FALSE)+VLOOKUP($R42,Data!$B$4:$X$2000,Data!$O$2-1,FALSE))</f>
        <v>115526</v>
      </c>
      <c r="L42" s="10">
        <f t="shared" si="0"/>
        <v>14474</v>
      </c>
      <c r="M42" s="6">
        <f t="shared" si="1"/>
        <v>0.88870000000000005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7</v>
      </c>
      <c r="B43" t="str">
        <f>IF(R43="","",VLOOKUP($R43,Data!$B$4:$X$2000,Data!$E$2-1,FALSE))</f>
        <v>A</v>
      </c>
      <c r="C43">
        <f>IF(R43="","",VLOOKUP($R43,Data!$B$4:$X$2000,Data!$F$2-1,FALSE))</f>
        <v>0</v>
      </c>
      <c r="D43">
        <f>IF(R43="","",VLOOKUP($R43,Data!$B$4:$X$2000,Data!$G$2-1,FALSE))</f>
        <v>0</v>
      </c>
      <c r="E43">
        <f>IF(R43="","",VLOOKUP($R43,Data!$B$4:$X$2000,Data!$H$2-1,FALSE))</f>
        <v>0</v>
      </c>
      <c r="F43">
        <f>IF(R43="","",VLOOKUP($R43,Data!$B$4:$X$2000,Data!$I$2-1,FALSE))</f>
        <v>0</v>
      </c>
      <c r="G43">
        <f>IF(R43="","",VLOOKUP($R43,Data!$B$4:$X$2000,Data!$J$2-1,FALSE))</f>
        <v>0</v>
      </c>
      <c r="H43" t="str">
        <f>IF(R43="","",VLOOKUP($R43,Data!$B$4:$X$2000,Data!$K$2-1,FALSE))</f>
        <v>3398</v>
      </c>
      <c r="I43" t="str">
        <f>IF(R43="","",VLOOKUP($R43,Data!$B$4:$X$2000,Data!$L$2-1,FALSE))</f>
        <v>SICG COMMUNICATIONS GRANT</v>
      </c>
      <c r="J43" s="10">
        <f>IF(R43="","",VLOOKUP($R43,Data!$B$4:$X$2000,Data!$N$2-1,FALSE))</f>
        <v>940383</v>
      </c>
      <c r="K43" s="10">
        <f>IF(R43="","",VLOOKUP($R43,Data!$B$4:$X$2000,Data!$Q$2-1,FALSE)+VLOOKUP($R43,Data!$B$4:$X$2000,Data!$O$2-1,FALSE))</f>
        <v>691371.51</v>
      </c>
      <c r="L43" s="10">
        <f t="shared" si="0"/>
        <v>249011.49</v>
      </c>
      <c r="M43" s="6">
        <f t="shared" si="1"/>
        <v>0.73519999999999996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51</v>
      </c>
      <c r="B44" t="str">
        <f>IF(R44="","",VLOOKUP($R44,Data!$B$4:$X$2000,Data!$E$2-1,FALSE))</f>
        <v>A</v>
      </c>
      <c r="C44">
        <f>IF(R44="","",VLOOKUP($R44,Data!$B$4:$X$2000,Data!$F$2-1,FALSE))</f>
        <v>0</v>
      </c>
      <c r="D44">
        <f>IF(R44="","",VLOOKUP($R44,Data!$B$4:$X$2000,Data!$G$2-1,FALSE))</f>
        <v>0</v>
      </c>
      <c r="E44">
        <f>IF(R44="","",VLOOKUP($R44,Data!$B$4:$X$2000,Data!$H$2-1,FALSE))</f>
        <v>0</v>
      </c>
      <c r="F44">
        <f>IF(R44="","",VLOOKUP($R44,Data!$B$4:$X$2000,Data!$I$2-1,FALSE))</f>
        <v>0</v>
      </c>
      <c r="G44">
        <f>IF(R44="","",VLOOKUP($R44,Data!$B$4:$X$2000,Data!$J$2-1,FALSE))</f>
        <v>0</v>
      </c>
      <c r="H44" t="str">
        <f>IF(R44="","",VLOOKUP($R44,Data!$B$4:$X$2000,Data!$K$2-1,FALSE))</f>
        <v>3399</v>
      </c>
      <c r="I44" t="str">
        <f>IF(R44="","",VLOOKUP($R44,Data!$B$4:$X$2000,Data!$L$2-1,FALSE))</f>
        <v>P.S.A.P. GRANT</v>
      </c>
      <c r="J44" s="10">
        <f>IF(R44="","",VLOOKUP($R44,Data!$B$4:$X$2000,Data!$N$2-1,FALSE))</f>
        <v>120000</v>
      </c>
      <c r="K44" s="10">
        <f>IF(R44="","",VLOOKUP($R44,Data!$B$4:$X$2000,Data!$Q$2-1,FALSE)+VLOOKUP($R44,Data!$B$4:$X$2000,Data!$O$2-1,FALSE))</f>
        <v>109890</v>
      </c>
      <c r="L44" s="10">
        <f t="shared" si="0"/>
        <v>10110</v>
      </c>
      <c r="M44" s="6">
        <f t="shared" si="1"/>
        <v>0.91579999999999995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35</v>
      </c>
      <c r="B45" t="str">
        <f>IF(R45="","",VLOOKUP($R45,Data!$B$4:$X$2000,Data!$E$2-1,FALSE))</f>
        <v>A</v>
      </c>
      <c r="C45">
        <f>IF(R45="","",VLOOKUP($R45,Data!$B$4:$X$2000,Data!$F$2-1,FALSE))</f>
        <v>0</v>
      </c>
      <c r="D45">
        <f>IF(R45="","",VLOOKUP($R45,Data!$B$4:$X$2000,Data!$G$2-1,FALSE))</f>
        <v>0</v>
      </c>
      <c r="E45">
        <f>IF(R45="","",VLOOKUP($R45,Data!$B$4:$X$2000,Data!$H$2-1,FALSE))</f>
        <v>0</v>
      </c>
      <c r="F45">
        <f>IF(R45="","",VLOOKUP($R45,Data!$B$4:$X$2000,Data!$I$2-1,FALSE))</f>
        <v>0</v>
      </c>
      <c r="G45">
        <f>IF(R45="","",VLOOKUP($R45,Data!$B$4:$X$2000,Data!$J$2-1,FALSE))</f>
        <v>0</v>
      </c>
      <c r="H45" t="str">
        <f>IF(R45="","",VLOOKUP($R45,Data!$B$4:$X$2000,Data!$K$2-1,FALSE))</f>
        <v>3401</v>
      </c>
      <c r="I45" t="str">
        <f>IF(R45="","",VLOOKUP($R45,Data!$B$4:$X$2000,Data!$L$2-1,FALSE))</f>
        <v>PUBLIC HEALTH WORK</v>
      </c>
      <c r="J45" s="10">
        <f>IF(R45="","",VLOOKUP($R45,Data!$B$4:$X$2000,Data!$N$2-1,FALSE))</f>
        <v>674065</v>
      </c>
      <c r="K45" s="10">
        <f>IF(R45="","",VLOOKUP($R45,Data!$B$4:$X$2000,Data!$Q$2-1,FALSE)+VLOOKUP($R45,Data!$B$4:$X$2000,Data!$O$2-1,FALSE))</f>
        <v>646918.21</v>
      </c>
      <c r="L45" s="10">
        <f t="shared" si="0"/>
        <v>27146.790000000037</v>
      </c>
      <c r="M45" s="6">
        <f t="shared" si="1"/>
        <v>0.9597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58</v>
      </c>
      <c r="B46" t="str">
        <f>IF(R46="","",VLOOKUP($R46,Data!$B$4:$X$2000,Data!$E$2-1,FALSE))</f>
        <v>A</v>
      </c>
      <c r="C46">
        <f>IF(R46="","",VLOOKUP($R46,Data!$B$4:$X$2000,Data!$F$2-1,FALSE))</f>
        <v>0</v>
      </c>
      <c r="D46">
        <f>IF(R46="","",VLOOKUP($R46,Data!$B$4:$X$2000,Data!$G$2-1,FALSE))</f>
        <v>0</v>
      </c>
      <c r="E46">
        <f>IF(R46="","",VLOOKUP($R46,Data!$B$4:$X$2000,Data!$H$2-1,FALSE))</f>
        <v>0</v>
      </c>
      <c r="F46">
        <f>IF(R46="","",VLOOKUP($R46,Data!$B$4:$X$2000,Data!$I$2-1,FALSE))</f>
        <v>0</v>
      </c>
      <c r="G46">
        <f>IF(R46="","",VLOOKUP($R46,Data!$B$4:$X$2000,Data!$J$2-1,FALSE))</f>
        <v>0</v>
      </c>
      <c r="H46" t="str">
        <f>IF(R46="","",VLOOKUP($R46,Data!$B$4:$X$2000,Data!$K$2-1,FALSE))</f>
        <v>3449</v>
      </c>
      <c r="I46" t="str">
        <f>IF(R46="","",VLOOKUP($R46,Data!$B$4:$X$2000,Data!$L$2-1,FALSE))</f>
        <v>EARLY INTERVENTION STATE AID</v>
      </c>
      <c r="J46" s="10">
        <f>IF(R46="","",VLOOKUP($R46,Data!$B$4:$X$2000,Data!$N$2-1,FALSE))</f>
        <v>38000</v>
      </c>
      <c r="K46" s="10">
        <f>IF(R46="","",VLOOKUP($R46,Data!$B$4:$X$2000,Data!$Q$2-1,FALSE)+VLOOKUP($R46,Data!$B$4:$X$2000,Data!$O$2-1,FALSE))</f>
        <v>59806.1</v>
      </c>
      <c r="L46" s="10">
        <f t="shared" si="0"/>
        <v>-21806.1</v>
      </c>
      <c r="M46" s="6">
        <f t="shared" si="1"/>
        <v>1.5738000000000001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32</v>
      </c>
      <c r="B47" t="str">
        <f>IF(R47="","",VLOOKUP($R47,Data!$B$4:$X$2000,Data!$E$2-1,FALSE))</f>
        <v>A</v>
      </c>
      <c r="C47">
        <f>IF(R47="","",VLOOKUP($R47,Data!$B$4:$X$2000,Data!$F$2-1,FALSE))</f>
        <v>0</v>
      </c>
      <c r="D47">
        <f>IF(R47="","",VLOOKUP($R47,Data!$B$4:$X$2000,Data!$G$2-1,FALSE))</f>
        <v>0</v>
      </c>
      <c r="E47">
        <f>IF(R47="","",VLOOKUP($R47,Data!$B$4:$X$2000,Data!$H$2-1,FALSE))</f>
        <v>0</v>
      </c>
      <c r="F47">
        <f>IF(R47="","",VLOOKUP($R47,Data!$B$4:$X$2000,Data!$I$2-1,FALSE))</f>
        <v>0</v>
      </c>
      <c r="G47">
        <f>IF(R47="","",VLOOKUP($R47,Data!$B$4:$X$2000,Data!$J$2-1,FALSE))</f>
        <v>0</v>
      </c>
      <c r="H47" t="str">
        <f>IF(R47="","",VLOOKUP($R47,Data!$B$4:$X$2000,Data!$K$2-1,FALSE))</f>
        <v>3450</v>
      </c>
      <c r="I47" t="str">
        <f>IF(R47="","",VLOOKUP($R47,Data!$B$4:$X$2000,Data!$L$2-1,FALSE))</f>
        <v>PUBLIC WATER SUPPLY</v>
      </c>
      <c r="J47" s="10">
        <f>IF(R47="","",VLOOKUP($R47,Data!$B$4:$X$2000,Data!$N$2-1,FALSE))</f>
        <v>105758</v>
      </c>
      <c r="K47" s="10">
        <f>IF(R47="","",VLOOKUP($R47,Data!$B$4:$X$2000,Data!$Q$2-1,FALSE)+VLOOKUP($R47,Data!$B$4:$X$2000,Data!$O$2-1,FALSE))</f>
        <v>73833.87</v>
      </c>
      <c r="L47" s="10">
        <f t="shared" si="0"/>
        <v>31924.130000000005</v>
      </c>
      <c r="M47" s="6">
        <f t="shared" si="1"/>
        <v>0.69810000000000005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29</v>
      </c>
      <c r="B48" t="str">
        <f>IF(R48="","",VLOOKUP($R48,Data!$B$4:$X$2000,Data!$E$2-1,FALSE))</f>
        <v>A</v>
      </c>
      <c r="C48">
        <f>IF(R48="","",VLOOKUP($R48,Data!$B$4:$X$2000,Data!$F$2-1,FALSE))</f>
        <v>0</v>
      </c>
      <c r="D48">
        <f>IF(R48="","",VLOOKUP($R48,Data!$B$4:$X$2000,Data!$G$2-1,FALSE))</f>
        <v>0</v>
      </c>
      <c r="E48">
        <f>IF(R48="","",VLOOKUP($R48,Data!$B$4:$X$2000,Data!$H$2-1,FALSE))</f>
        <v>0</v>
      </c>
      <c r="F48">
        <f>IF(R48="","",VLOOKUP($R48,Data!$B$4:$X$2000,Data!$I$2-1,FALSE))</f>
        <v>0</v>
      </c>
      <c r="G48">
        <f>IF(R48="","",VLOOKUP($R48,Data!$B$4:$X$2000,Data!$J$2-1,FALSE))</f>
        <v>0</v>
      </c>
      <c r="H48" t="str">
        <f>IF(R48="","",VLOOKUP($R48,Data!$B$4:$X$2000,Data!$K$2-1,FALSE))</f>
        <v>3472</v>
      </c>
      <c r="I48" t="str">
        <f>IF(R48="","",VLOOKUP($R48,Data!$B$4:$X$2000,Data!$L$2-1,FALSE))</f>
        <v>COMMUNITY SUPPORT GROUP</v>
      </c>
      <c r="J48" s="10">
        <f>IF(R48="","",VLOOKUP($R48,Data!$B$4:$X$2000,Data!$N$2-1,FALSE))</f>
        <v>1706906</v>
      </c>
      <c r="K48" s="10">
        <f>IF(R48="","",VLOOKUP($R48,Data!$B$4:$X$2000,Data!$Q$2-1,FALSE)+VLOOKUP($R48,Data!$B$4:$X$2000,Data!$O$2-1,FALSE))</f>
        <v>1670204</v>
      </c>
      <c r="L48" s="10">
        <f t="shared" si="0"/>
        <v>36702</v>
      </c>
      <c r="M48" s="6">
        <f t="shared" si="1"/>
        <v>0.97850000000000004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31</v>
      </c>
      <c r="B49" t="str">
        <f>IF(R49="","",VLOOKUP($R49,Data!$B$4:$X$2000,Data!$E$2-1,FALSE))</f>
        <v>A</v>
      </c>
      <c r="C49">
        <f>IF(R49="","",VLOOKUP($R49,Data!$B$4:$X$2000,Data!$F$2-1,FALSE))</f>
        <v>0</v>
      </c>
      <c r="D49">
        <f>IF(R49="","",VLOOKUP($R49,Data!$B$4:$X$2000,Data!$G$2-1,FALSE))</f>
        <v>0</v>
      </c>
      <c r="E49">
        <f>IF(R49="","",VLOOKUP($R49,Data!$B$4:$X$2000,Data!$H$2-1,FALSE))</f>
        <v>0</v>
      </c>
      <c r="F49">
        <f>IF(R49="","",VLOOKUP($R49,Data!$B$4:$X$2000,Data!$I$2-1,FALSE))</f>
        <v>0</v>
      </c>
      <c r="G49">
        <f>IF(R49="","",VLOOKUP($R49,Data!$B$4:$X$2000,Data!$J$2-1,FALSE))</f>
        <v>0</v>
      </c>
      <c r="H49" t="str">
        <f>IF(R49="","",VLOOKUP($R49,Data!$B$4:$X$2000,Data!$K$2-1,FALSE))</f>
        <v>3483</v>
      </c>
      <c r="I49" t="str">
        <f>IF(R49="","",VLOOKUP($R49,Data!$B$4:$X$2000,Data!$L$2-1,FALSE))</f>
        <v>CHEM. DEPENDENCY PROGRAM</v>
      </c>
      <c r="J49" s="10">
        <f>IF(R49="","",VLOOKUP($R49,Data!$B$4:$X$2000,Data!$N$2-1,FALSE))</f>
        <v>537295</v>
      </c>
      <c r="K49" s="10">
        <f>IF(R49="","",VLOOKUP($R49,Data!$B$4:$X$2000,Data!$Q$2-1,FALSE)+VLOOKUP($R49,Data!$B$4:$X$2000,Data!$O$2-1,FALSE))</f>
        <v>503846</v>
      </c>
      <c r="L49" s="10">
        <f t="shared" si="0"/>
        <v>33449</v>
      </c>
      <c r="M49" s="6">
        <f t="shared" si="1"/>
        <v>0.93769999999999998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46</v>
      </c>
      <c r="B50" t="str">
        <f>IF(R50="","",VLOOKUP($R50,Data!$B$4:$X$2000,Data!$E$2-1,FALSE))</f>
        <v>A</v>
      </c>
      <c r="C50">
        <f>IF(R50="","",VLOOKUP($R50,Data!$B$4:$X$2000,Data!$F$2-1,FALSE))</f>
        <v>0</v>
      </c>
      <c r="D50">
        <f>IF(R50="","",VLOOKUP($R50,Data!$B$4:$X$2000,Data!$G$2-1,FALSE))</f>
        <v>0</v>
      </c>
      <c r="E50">
        <f>IF(R50="","",VLOOKUP($R50,Data!$B$4:$X$2000,Data!$H$2-1,FALSE))</f>
        <v>0</v>
      </c>
      <c r="F50">
        <f>IF(R50="","",VLOOKUP($R50,Data!$B$4:$X$2000,Data!$I$2-1,FALSE))</f>
        <v>0</v>
      </c>
      <c r="G50">
        <f>IF(R50="","",VLOOKUP($R50,Data!$B$4:$X$2000,Data!$J$2-1,FALSE))</f>
        <v>0</v>
      </c>
      <c r="H50" t="str">
        <f>IF(R50="","",VLOOKUP($R50,Data!$B$4:$X$2000,Data!$K$2-1,FALSE))</f>
        <v>3485</v>
      </c>
      <c r="I50" t="str">
        <f>IF(R50="","",VLOOKUP($R50,Data!$B$4:$X$2000,Data!$L$2-1,FALSE))</f>
        <v>TOBACCO AWARENESS</v>
      </c>
      <c r="J50" s="10">
        <f>IF(R50="","",VLOOKUP($R50,Data!$B$4:$X$2000,Data!$N$2-1,FALSE))</f>
        <v>25876</v>
      </c>
      <c r="K50" s="10">
        <f>IF(R50="","",VLOOKUP($R50,Data!$B$4:$X$2000,Data!$Q$2-1,FALSE)+VLOOKUP($R50,Data!$B$4:$X$2000,Data!$O$2-1,FALSE))</f>
        <v>11568.97</v>
      </c>
      <c r="L50" s="10">
        <f t="shared" si="0"/>
        <v>14307.03</v>
      </c>
      <c r="M50" s="6">
        <f t="shared" si="1"/>
        <v>0.4471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21</v>
      </c>
      <c r="B51" t="str">
        <f>IF(R51="","",VLOOKUP($R51,Data!$B$4:$X$2000,Data!$E$2-1,FALSE))</f>
        <v>A</v>
      </c>
      <c r="C51">
        <f>IF(R51="","",VLOOKUP($R51,Data!$B$4:$X$2000,Data!$F$2-1,FALSE))</f>
        <v>0</v>
      </c>
      <c r="D51">
        <f>IF(R51="","",VLOOKUP($R51,Data!$B$4:$X$2000,Data!$G$2-1,FALSE))</f>
        <v>0</v>
      </c>
      <c r="E51">
        <f>IF(R51="","",VLOOKUP($R51,Data!$B$4:$X$2000,Data!$H$2-1,FALSE))</f>
        <v>0</v>
      </c>
      <c r="F51">
        <f>IF(R51="","",VLOOKUP($R51,Data!$B$4:$X$2000,Data!$I$2-1,FALSE))</f>
        <v>0</v>
      </c>
      <c r="G51">
        <f>IF(R51="","",VLOOKUP($R51,Data!$B$4:$X$2000,Data!$J$2-1,FALSE))</f>
        <v>0</v>
      </c>
      <c r="H51" t="str">
        <f>IF(R51="","",VLOOKUP($R51,Data!$B$4:$X$2000,Data!$K$2-1,FALSE))</f>
        <v>3594</v>
      </c>
      <c r="I51" t="str">
        <f>IF(R51="","",VLOOKUP($R51,Data!$B$4:$X$2000,Data!$L$2-1,FALSE))</f>
        <v>STOA BUSLINE SUBSIDY</v>
      </c>
      <c r="J51" s="10">
        <f>IF(R51="","",VLOOKUP($R51,Data!$B$4:$X$2000,Data!$N$2-1,FALSE))</f>
        <v>460000</v>
      </c>
      <c r="K51" s="10">
        <f>IF(R51="","",VLOOKUP($R51,Data!$B$4:$X$2000,Data!$Q$2-1,FALSE)+VLOOKUP($R51,Data!$B$4:$X$2000,Data!$O$2-1,FALSE))</f>
        <v>374625.33</v>
      </c>
      <c r="L51" s="10">
        <f t="shared" si="0"/>
        <v>85374.669999999984</v>
      </c>
      <c r="M51" s="6">
        <f t="shared" si="1"/>
        <v>0.81440000000000001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59</v>
      </c>
      <c r="B52" t="str">
        <f>IF(R52="","",VLOOKUP($R52,Data!$B$4:$X$2000,Data!$E$2-1,FALSE))</f>
        <v>A</v>
      </c>
      <c r="C52">
        <f>IF(R52="","",VLOOKUP($R52,Data!$B$4:$X$2000,Data!$F$2-1,FALSE))</f>
        <v>0</v>
      </c>
      <c r="D52">
        <f>IF(R52="","",VLOOKUP($R52,Data!$B$4:$X$2000,Data!$G$2-1,FALSE))</f>
        <v>0</v>
      </c>
      <c r="E52">
        <f>IF(R52="","",VLOOKUP($R52,Data!$B$4:$X$2000,Data!$H$2-1,FALSE))</f>
        <v>0</v>
      </c>
      <c r="F52">
        <f>IF(R52="","",VLOOKUP($R52,Data!$B$4:$X$2000,Data!$I$2-1,FALSE))</f>
        <v>0</v>
      </c>
      <c r="G52">
        <f>IF(R52="","",VLOOKUP($R52,Data!$B$4:$X$2000,Data!$J$2-1,FALSE))</f>
        <v>0</v>
      </c>
      <c r="H52" t="str">
        <f>IF(R52="","",VLOOKUP($R52,Data!$B$4:$X$2000,Data!$K$2-1,FALSE))</f>
        <v>3609</v>
      </c>
      <c r="I52" t="str">
        <f>IF(R52="","",VLOOKUP($R52,Data!$B$4:$X$2000,Data!$L$2-1,FALSE))</f>
        <v>FAMILY ASSISTANCE</v>
      </c>
      <c r="J52" s="10">
        <f>IF(R52="","",VLOOKUP($R52,Data!$B$4:$X$2000,Data!$N$2-1,FALSE))</f>
        <v>400</v>
      </c>
      <c r="K52" s="10">
        <f>IF(R52="","",VLOOKUP($R52,Data!$B$4:$X$2000,Data!$Q$2-1,FALSE)+VLOOKUP($R52,Data!$B$4:$X$2000,Data!$O$2-1,FALSE))</f>
        <v>26430</v>
      </c>
      <c r="L52" s="10">
        <f t="shared" si="0"/>
        <v>-26030</v>
      </c>
      <c r="M52" s="6">
        <f t="shared" si="1"/>
        <v>66.075000000000003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3</v>
      </c>
      <c r="B53" t="str">
        <f>IF(R53="","",VLOOKUP($R53,Data!$B$4:$X$2000,Data!$E$2-1,FALSE))</f>
        <v>A</v>
      </c>
      <c r="C53">
        <f>IF(R53="","",VLOOKUP($R53,Data!$B$4:$X$2000,Data!$F$2-1,FALSE))</f>
        <v>0</v>
      </c>
      <c r="D53">
        <f>IF(R53="","",VLOOKUP($R53,Data!$B$4:$X$2000,Data!$G$2-1,FALSE))</f>
        <v>0</v>
      </c>
      <c r="E53">
        <f>IF(R53="","",VLOOKUP($R53,Data!$B$4:$X$2000,Data!$H$2-1,FALSE))</f>
        <v>0</v>
      </c>
      <c r="F53">
        <f>IF(R53="","",VLOOKUP($R53,Data!$B$4:$X$2000,Data!$I$2-1,FALSE))</f>
        <v>0</v>
      </c>
      <c r="G53">
        <f>IF(R53="","",VLOOKUP($R53,Data!$B$4:$X$2000,Data!$J$2-1,FALSE))</f>
        <v>0</v>
      </c>
      <c r="H53" t="str">
        <f>IF(R53="","",VLOOKUP($R53,Data!$B$4:$X$2000,Data!$K$2-1,FALSE))</f>
        <v>3610</v>
      </c>
      <c r="I53" t="str">
        <f>IF(R53="","",VLOOKUP($R53,Data!$B$4:$X$2000,Data!$L$2-1,FALSE))</f>
        <v>SOCIAL SERVICES ADMINIS</v>
      </c>
      <c r="J53" s="10">
        <f>IF(R53="","",VLOOKUP($R53,Data!$B$4:$X$2000,Data!$N$2-1,FALSE))</f>
        <v>1215031.6000000001</v>
      </c>
      <c r="K53" s="10">
        <f>IF(R53="","",VLOOKUP($R53,Data!$B$4:$X$2000,Data!$Q$2-1,FALSE)+VLOOKUP($R53,Data!$B$4:$X$2000,Data!$O$2-1,FALSE))</f>
        <v>779479</v>
      </c>
      <c r="L53" s="10">
        <f t="shared" si="0"/>
        <v>435552.60000000009</v>
      </c>
      <c r="M53" s="6">
        <f t="shared" si="1"/>
        <v>0.64149999999999996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18</v>
      </c>
      <c r="B54" t="str">
        <f>IF(R54="","",VLOOKUP($R54,Data!$B$4:$X$2000,Data!$E$2-1,FALSE))</f>
        <v>A</v>
      </c>
      <c r="C54">
        <f>IF(R54="","",VLOOKUP($R54,Data!$B$4:$X$2000,Data!$F$2-1,FALSE))</f>
        <v>0</v>
      </c>
      <c r="D54">
        <f>IF(R54="","",VLOOKUP($R54,Data!$B$4:$X$2000,Data!$G$2-1,FALSE))</f>
        <v>0</v>
      </c>
      <c r="E54">
        <f>IF(R54="","",VLOOKUP($R54,Data!$B$4:$X$2000,Data!$H$2-1,FALSE))</f>
        <v>0</v>
      </c>
      <c r="F54">
        <f>IF(R54="","",VLOOKUP($R54,Data!$B$4:$X$2000,Data!$I$2-1,FALSE))</f>
        <v>0</v>
      </c>
      <c r="G54">
        <f>IF(R54="","",VLOOKUP($R54,Data!$B$4:$X$2000,Data!$J$2-1,FALSE))</f>
        <v>0</v>
      </c>
      <c r="H54" t="str">
        <f>IF(R54="","",VLOOKUP($R54,Data!$B$4:$X$2000,Data!$K$2-1,FALSE))</f>
        <v>3619</v>
      </c>
      <c r="I54" t="str">
        <f>IF(R54="","",VLOOKUP($R54,Data!$B$4:$X$2000,Data!$L$2-1,FALSE))</f>
        <v>CHILD CARE</v>
      </c>
      <c r="J54" s="10">
        <f>IF(R54="","",VLOOKUP($R54,Data!$B$4:$X$2000,Data!$N$2-1,FALSE))</f>
        <v>1356539.5</v>
      </c>
      <c r="K54" s="10">
        <f>IF(R54="","",VLOOKUP($R54,Data!$B$4:$X$2000,Data!$Q$2-1,FALSE)+VLOOKUP($R54,Data!$B$4:$X$2000,Data!$O$2-1,FALSE))</f>
        <v>1261999</v>
      </c>
      <c r="L54" s="10">
        <f t="shared" si="0"/>
        <v>94540.5</v>
      </c>
      <c r="M54" s="6">
        <f t="shared" si="1"/>
        <v>0.93030000000000002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43</v>
      </c>
      <c r="B55" t="str">
        <f>IF(R55="","",VLOOKUP($R55,Data!$B$4:$X$2000,Data!$E$2-1,FALSE))</f>
        <v>A</v>
      </c>
      <c r="C55">
        <f>IF(R55="","",VLOOKUP($R55,Data!$B$4:$X$2000,Data!$F$2-1,FALSE))</f>
        <v>0</v>
      </c>
      <c r="D55">
        <f>IF(R55="","",VLOOKUP($R55,Data!$B$4:$X$2000,Data!$G$2-1,FALSE))</f>
        <v>0</v>
      </c>
      <c r="E55">
        <f>IF(R55="","",VLOOKUP($R55,Data!$B$4:$X$2000,Data!$H$2-1,FALSE))</f>
        <v>0</v>
      </c>
      <c r="F55">
        <f>IF(R55="","",VLOOKUP($R55,Data!$B$4:$X$2000,Data!$I$2-1,FALSE))</f>
        <v>0</v>
      </c>
      <c r="G55">
        <f>IF(R55="","",VLOOKUP($R55,Data!$B$4:$X$2000,Data!$J$2-1,FALSE))</f>
        <v>0</v>
      </c>
      <c r="H55" t="str">
        <f>IF(R55="","",VLOOKUP($R55,Data!$B$4:$X$2000,Data!$K$2-1,FALSE))</f>
        <v>3623</v>
      </c>
      <c r="I55" t="str">
        <f>IF(R55="","",VLOOKUP($R55,Data!$B$4:$X$2000,Data!$L$2-1,FALSE))</f>
        <v>JUVENILE DELINQUENT CARE</v>
      </c>
      <c r="J55" s="10">
        <f>IF(R55="","",VLOOKUP($R55,Data!$B$4:$X$2000,Data!$N$2-1,FALSE))</f>
        <v>42000</v>
      </c>
      <c r="K55" s="10">
        <f>IF(R55="","",VLOOKUP($R55,Data!$B$4:$X$2000,Data!$Q$2-1,FALSE)+VLOOKUP($R55,Data!$B$4:$X$2000,Data!$O$2-1,FALSE))</f>
        <v>26549</v>
      </c>
      <c r="L55" s="10">
        <f t="shared" si="0"/>
        <v>15451</v>
      </c>
      <c r="M55" s="6">
        <f t="shared" si="1"/>
        <v>0.6321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22</v>
      </c>
      <c r="B56" t="str">
        <f>IF(R56="","",VLOOKUP($R56,Data!$B$4:$X$2000,Data!$E$2-1,FALSE))</f>
        <v>A</v>
      </c>
      <c r="C56">
        <f>IF(R56="","",VLOOKUP($R56,Data!$B$4:$X$2000,Data!$F$2-1,FALSE))</f>
        <v>0</v>
      </c>
      <c r="D56">
        <f>IF(R56="","",VLOOKUP($R56,Data!$B$4:$X$2000,Data!$G$2-1,FALSE))</f>
        <v>0</v>
      </c>
      <c r="E56">
        <f>IF(R56="","",VLOOKUP($R56,Data!$B$4:$X$2000,Data!$H$2-1,FALSE))</f>
        <v>0</v>
      </c>
      <c r="F56">
        <f>IF(R56="","",VLOOKUP($R56,Data!$B$4:$X$2000,Data!$I$2-1,FALSE))</f>
        <v>0</v>
      </c>
      <c r="G56">
        <f>IF(R56="","",VLOOKUP($R56,Data!$B$4:$X$2000,Data!$J$2-1,FALSE))</f>
        <v>0</v>
      </c>
      <c r="H56" t="str">
        <f>IF(R56="","",VLOOKUP($R56,Data!$B$4:$X$2000,Data!$K$2-1,FALSE))</f>
        <v>3655</v>
      </c>
      <c r="I56" t="str">
        <f>IF(R56="","",VLOOKUP($R56,Data!$B$4:$X$2000,Data!$L$2-1,FALSE))</f>
        <v>DAY CARE</v>
      </c>
      <c r="J56" s="10">
        <f>IF(R56="","",VLOOKUP($R56,Data!$B$4:$X$2000,Data!$N$2-1,FALSE))</f>
        <v>505000</v>
      </c>
      <c r="K56" s="10">
        <f>IF(R56="","",VLOOKUP($R56,Data!$B$4:$X$2000,Data!$Q$2-1,FALSE)+VLOOKUP($R56,Data!$B$4:$X$2000,Data!$O$2-1,FALSE))</f>
        <v>425591</v>
      </c>
      <c r="L56" s="10">
        <f t="shared" si="0"/>
        <v>79409</v>
      </c>
      <c r="M56" s="6">
        <f t="shared" si="1"/>
        <v>0.84279999999999999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14</v>
      </c>
      <c r="B57" t="str">
        <f>IF(R57="","",VLOOKUP($R57,Data!$B$4:$X$2000,Data!$E$2-1,FALSE))</f>
        <v>A</v>
      </c>
      <c r="C57">
        <f>IF(R57="","",VLOOKUP($R57,Data!$B$4:$X$2000,Data!$F$2-1,FALSE))</f>
        <v>0</v>
      </c>
      <c r="D57">
        <f>IF(R57="","",VLOOKUP($R57,Data!$B$4:$X$2000,Data!$G$2-1,FALSE))</f>
        <v>0</v>
      </c>
      <c r="E57">
        <f>IF(R57="","",VLOOKUP($R57,Data!$B$4:$X$2000,Data!$H$2-1,FALSE))</f>
        <v>0</v>
      </c>
      <c r="F57">
        <f>IF(R57="","",VLOOKUP($R57,Data!$B$4:$X$2000,Data!$I$2-1,FALSE))</f>
        <v>0</v>
      </c>
      <c r="G57">
        <f>IF(R57="","",VLOOKUP($R57,Data!$B$4:$X$2000,Data!$J$2-1,FALSE))</f>
        <v>0</v>
      </c>
      <c r="H57" t="str">
        <f>IF(R57="","",VLOOKUP($R57,Data!$B$4:$X$2000,Data!$K$2-1,FALSE))</f>
        <v>3670</v>
      </c>
      <c r="I57" t="str">
        <f>IF(R57="","",VLOOKUP($R57,Data!$B$4:$X$2000,Data!$L$2-1,FALSE))</f>
        <v>SERV FOR RECIP TITLE XX</v>
      </c>
      <c r="J57" s="10">
        <f>IF(R57="","",VLOOKUP($R57,Data!$B$4:$X$2000,Data!$N$2-1,FALSE))</f>
        <v>684000</v>
      </c>
      <c r="K57" s="10">
        <f>IF(R57="","",VLOOKUP($R57,Data!$B$4:$X$2000,Data!$Q$2-1,FALSE)+VLOOKUP($R57,Data!$B$4:$X$2000,Data!$O$2-1,FALSE))</f>
        <v>552209</v>
      </c>
      <c r="L57" s="10">
        <f t="shared" si="0"/>
        <v>131791</v>
      </c>
      <c r="M57" s="6">
        <f t="shared" si="1"/>
        <v>0.80730000000000002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77</v>
      </c>
      <c r="B58" t="str">
        <f>IF(R58="","",VLOOKUP($R58,Data!$B$4:$X$2000,Data!$E$2-1,FALSE))</f>
        <v>A</v>
      </c>
      <c r="C58">
        <f>IF(R58="","",VLOOKUP($R58,Data!$B$4:$X$2000,Data!$F$2-1,FALSE))</f>
        <v>0</v>
      </c>
      <c r="D58">
        <f>IF(R58="","",VLOOKUP($R58,Data!$B$4:$X$2000,Data!$G$2-1,FALSE))</f>
        <v>0</v>
      </c>
      <c r="E58">
        <f>IF(R58="","",VLOOKUP($R58,Data!$B$4:$X$2000,Data!$H$2-1,FALSE))</f>
        <v>0</v>
      </c>
      <c r="F58">
        <f>IF(R58="","",VLOOKUP($R58,Data!$B$4:$X$2000,Data!$I$2-1,FALSE))</f>
        <v>0</v>
      </c>
      <c r="G58">
        <f>IF(R58="","",VLOOKUP($R58,Data!$B$4:$X$2000,Data!$J$2-1,FALSE))</f>
        <v>0</v>
      </c>
      <c r="H58" t="str">
        <f>IF(R58="","",VLOOKUP($R58,Data!$B$4:$X$2000,Data!$K$2-1,FALSE))</f>
        <v>3772</v>
      </c>
      <c r="I58" t="str">
        <f>IF(R58="","",VLOOKUP($R58,Data!$B$4:$X$2000,Data!$L$2-1,FALSE))</f>
        <v>PROGRAMS FOR THE AGING</v>
      </c>
      <c r="J58" s="10">
        <f>IF(R58="","",VLOOKUP($R58,Data!$B$4:$X$2000,Data!$N$2-1,FALSE))</f>
        <v>981716</v>
      </c>
      <c r="K58" s="10">
        <f>IF(R58="","",VLOOKUP($R58,Data!$B$4:$X$2000,Data!$Q$2-1,FALSE)+VLOOKUP($R58,Data!$B$4:$X$2000,Data!$O$2-1,FALSE))</f>
        <v>1177183.6599999999</v>
      </c>
      <c r="L58" s="10">
        <f t="shared" si="0"/>
        <v>-195467.65999999992</v>
      </c>
      <c r="M58" s="6">
        <f t="shared" si="1"/>
        <v>1.1991000000000001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75</v>
      </c>
      <c r="B59" t="str">
        <f>IF(R59="","",VLOOKUP($R59,Data!$B$4:$X$2000,Data!$E$2-1,FALSE))</f>
        <v>A</v>
      </c>
      <c r="C59">
        <f>IF(R59="","",VLOOKUP($R59,Data!$B$4:$X$2000,Data!$F$2-1,FALSE))</f>
        <v>0</v>
      </c>
      <c r="D59">
        <f>IF(R59="","",VLOOKUP($R59,Data!$B$4:$X$2000,Data!$G$2-1,FALSE))</f>
        <v>0</v>
      </c>
      <c r="E59">
        <f>IF(R59="","",VLOOKUP($R59,Data!$B$4:$X$2000,Data!$H$2-1,FALSE))</f>
        <v>0</v>
      </c>
      <c r="F59">
        <f>IF(R59="","",VLOOKUP($R59,Data!$B$4:$X$2000,Data!$I$2-1,FALSE))</f>
        <v>0</v>
      </c>
      <c r="G59">
        <f>IF(R59="","",VLOOKUP($R59,Data!$B$4:$X$2000,Data!$J$2-1,FALSE))</f>
        <v>0</v>
      </c>
      <c r="H59" t="str">
        <f>IF(R59="","",VLOOKUP($R59,Data!$B$4:$X$2000,Data!$K$2-1,FALSE))</f>
        <v>3785</v>
      </c>
      <c r="I59" t="str">
        <f>IF(R59="","",VLOOKUP($R59,Data!$B$4:$X$2000,Data!$L$2-1,FALSE))</f>
        <v>DIASTER ASST STATE AID</v>
      </c>
      <c r="J59" s="10">
        <f>IF(R59="","",VLOOKUP($R59,Data!$B$4:$X$2000,Data!$N$2-1,FALSE))</f>
        <v>0</v>
      </c>
      <c r="K59" s="10">
        <f>IF(R59="","",VLOOKUP($R59,Data!$B$4:$X$2000,Data!$Q$2-1,FALSE)+VLOOKUP($R59,Data!$B$4:$X$2000,Data!$O$2-1,FALSE))</f>
        <v>135051.76999999999</v>
      </c>
      <c r="L59" s="10">
        <f t="shared" si="0"/>
        <v>-135051.76999999999</v>
      </c>
      <c r="M59" s="6">
        <f t="shared" si="1"/>
        <v>0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40</v>
      </c>
      <c r="B60" t="str">
        <f>IF(R60="","",VLOOKUP($R60,Data!$B$4:$X$2000,Data!$E$2-1,FALSE))</f>
        <v>A</v>
      </c>
      <c r="C60">
        <f>IF(R60="","",VLOOKUP($R60,Data!$B$4:$X$2000,Data!$F$2-1,FALSE))</f>
        <v>0</v>
      </c>
      <c r="D60">
        <f>IF(R60="","",VLOOKUP($R60,Data!$B$4:$X$2000,Data!$G$2-1,FALSE))</f>
        <v>0</v>
      </c>
      <c r="E60">
        <f>IF(R60="","",VLOOKUP($R60,Data!$B$4:$X$2000,Data!$H$2-1,FALSE))</f>
        <v>0</v>
      </c>
      <c r="F60">
        <f>IF(R60="","",VLOOKUP($R60,Data!$B$4:$X$2000,Data!$I$2-1,FALSE))</f>
        <v>0</v>
      </c>
      <c r="G60">
        <f>IF(R60="","",VLOOKUP($R60,Data!$B$4:$X$2000,Data!$J$2-1,FALSE))</f>
        <v>0</v>
      </c>
      <c r="H60" t="str">
        <f>IF(R60="","",VLOOKUP($R60,Data!$B$4:$X$2000,Data!$K$2-1,FALSE))</f>
        <v>3810</v>
      </c>
      <c r="I60" t="str">
        <f>IF(R60="","",VLOOKUP($R60,Data!$B$4:$X$2000,Data!$L$2-1,FALSE))</f>
        <v>YOUTH PROGRAMS</v>
      </c>
      <c r="J60" s="10">
        <f>IF(R60="","",VLOOKUP($R60,Data!$B$4:$X$2000,Data!$N$2-1,FALSE))</f>
        <v>59678</v>
      </c>
      <c r="K60" s="10">
        <f>IF(R60="","",VLOOKUP($R60,Data!$B$4:$X$2000,Data!$Q$2-1,FALSE)+VLOOKUP($R60,Data!$B$4:$X$2000,Data!$O$2-1,FALSE))</f>
        <v>40908.49</v>
      </c>
      <c r="L60" s="10">
        <f t="shared" si="0"/>
        <v>18769.510000000002</v>
      </c>
      <c r="M60" s="6">
        <f t="shared" si="1"/>
        <v>0.6855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65</v>
      </c>
      <c r="B61" t="str">
        <f>IF(R61="","",VLOOKUP($R61,Data!$B$4:$X$2000,Data!$E$2-1,FALSE))</f>
        <v>A</v>
      </c>
      <c r="C61">
        <f>IF(R61="","",VLOOKUP($R61,Data!$B$4:$X$2000,Data!$F$2-1,FALSE))</f>
        <v>0</v>
      </c>
      <c r="D61">
        <f>IF(R61="","",VLOOKUP($R61,Data!$B$4:$X$2000,Data!$G$2-1,FALSE))</f>
        <v>0</v>
      </c>
      <c r="E61">
        <f>IF(R61="","",VLOOKUP($R61,Data!$B$4:$X$2000,Data!$H$2-1,FALSE))</f>
        <v>0</v>
      </c>
      <c r="F61">
        <f>IF(R61="","",VLOOKUP($R61,Data!$B$4:$X$2000,Data!$I$2-1,FALSE))</f>
        <v>0</v>
      </c>
      <c r="G61">
        <f>IF(R61="","",VLOOKUP($R61,Data!$B$4:$X$2000,Data!$J$2-1,FALSE))</f>
        <v>0</v>
      </c>
      <c r="H61" t="str">
        <f>IF(R61="","",VLOOKUP($R61,Data!$B$4:$X$2000,Data!$K$2-1,FALSE))</f>
        <v>3983</v>
      </c>
      <c r="I61" t="str">
        <f>IF(R61="","",VLOOKUP($R61,Data!$B$4:$X$2000,Data!$L$2-1,FALSE))</f>
        <v>ECONOMIC DEV PLAN GRANT</v>
      </c>
      <c r="J61" s="10">
        <f>IF(R61="","",VLOOKUP($R61,Data!$B$4:$X$2000,Data!$N$2-1,FALSE))</f>
        <v>0</v>
      </c>
      <c r="K61" s="10">
        <f>IF(R61="","",VLOOKUP($R61,Data!$B$4:$X$2000,Data!$Q$2-1,FALSE)+VLOOKUP($R61,Data!$B$4:$X$2000,Data!$O$2-1,FALSE))</f>
        <v>48145</v>
      </c>
      <c r="L61" s="10">
        <f t="shared" si="0"/>
        <v>-48145</v>
      </c>
      <c r="M61" s="6">
        <f t="shared" si="1"/>
        <v>0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42</v>
      </c>
      <c r="B62" t="str">
        <f>IF(R62="","",VLOOKUP($R62,Data!$B$4:$X$2000,Data!$E$2-1,FALSE))</f>
        <v>A</v>
      </c>
      <c r="C62">
        <f>IF(R62="","",VLOOKUP($R62,Data!$B$4:$X$2000,Data!$F$2-1,FALSE))</f>
        <v>0</v>
      </c>
      <c r="D62">
        <f>IF(R62="","",VLOOKUP($R62,Data!$B$4:$X$2000,Data!$G$2-1,FALSE))</f>
        <v>0</v>
      </c>
      <c r="E62">
        <f>IF(R62="","",VLOOKUP($R62,Data!$B$4:$X$2000,Data!$H$2-1,FALSE))</f>
        <v>0</v>
      </c>
      <c r="F62">
        <f>IF(R62="","",VLOOKUP($R62,Data!$B$4:$X$2000,Data!$I$2-1,FALSE))</f>
        <v>0</v>
      </c>
      <c r="G62">
        <f>IF(R62="","",VLOOKUP($R62,Data!$B$4:$X$2000,Data!$J$2-1,FALSE))</f>
        <v>0</v>
      </c>
      <c r="H62" t="str">
        <f>IF(R62="","",VLOOKUP($R62,Data!$B$4:$X$2000,Data!$K$2-1,FALSE))</f>
        <v>3984</v>
      </c>
      <c r="I62" t="str">
        <f>IF(R62="","",VLOOKUP($R62,Data!$B$4:$X$2000,Data!$L$2-1,FALSE))</f>
        <v>HHW EXPENSES</v>
      </c>
      <c r="J62" s="10">
        <f>IF(R62="","",VLOOKUP($R62,Data!$B$4:$X$2000,Data!$N$2-1,FALSE))</f>
        <v>15500</v>
      </c>
      <c r="K62" s="10">
        <f>IF(R62="","",VLOOKUP($R62,Data!$B$4:$X$2000,Data!$Q$2-1,FALSE)+VLOOKUP($R62,Data!$B$4:$X$2000,Data!$O$2-1,FALSE))</f>
        <v>0</v>
      </c>
      <c r="L62" s="10">
        <f t="shared" si="0"/>
        <v>15500</v>
      </c>
      <c r="M62" s="6">
        <f t="shared" si="1"/>
        <v>0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38</v>
      </c>
      <c r="B63" t="str">
        <f>IF(R63="","",VLOOKUP($R63,Data!$B$4:$X$2000,Data!$E$2-1,FALSE))</f>
        <v>A</v>
      </c>
      <c r="C63">
        <f>IF(R63="","",VLOOKUP($R63,Data!$B$4:$X$2000,Data!$F$2-1,FALSE))</f>
        <v>0</v>
      </c>
      <c r="D63">
        <f>IF(R63="","",VLOOKUP($R63,Data!$B$4:$X$2000,Data!$G$2-1,FALSE))</f>
        <v>0</v>
      </c>
      <c r="E63">
        <f>IF(R63="","",VLOOKUP($R63,Data!$B$4:$X$2000,Data!$H$2-1,FALSE))</f>
        <v>0</v>
      </c>
      <c r="F63">
        <f>IF(R63="","",VLOOKUP($R63,Data!$B$4:$X$2000,Data!$I$2-1,FALSE))</f>
        <v>0</v>
      </c>
      <c r="G63">
        <f>IF(R63="","",VLOOKUP($R63,Data!$B$4:$X$2000,Data!$J$2-1,FALSE))</f>
        <v>0</v>
      </c>
      <c r="H63" t="str">
        <f>IF(R63="","",VLOOKUP($R63,Data!$B$4:$X$2000,Data!$K$2-1,FALSE))</f>
        <v>3989</v>
      </c>
      <c r="I63" t="str">
        <f>IF(R63="","",VLOOKUP($R63,Data!$B$4:$X$2000,Data!$L$2-1,FALSE))</f>
        <v>MULTI-USE TRAIL</v>
      </c>
      <c r="J63" s="10">
        <f>IF(R63="","",VLOOKUP($R63,Data!$B$4:$X$2000,Data!$N$2-1,FALSE))</f>
        <v>21066.6</v>
      </c>
      <c r="K63" s="10">
        <f>IF(R63="","",VLOOKUP($R63,Data!$B$4:$X$2000,Data!$Q$2-1,FALSE)+VLOOKUP($R63,Data!$B$4:$X$2000,Data!$O$2-1,FALSE))</f>
        <v>0</v>
      </c>
      <c r="L63" s="10">
        <f t="shared" si="0"/>
        <v>21066.6</v>
      </c>
      <c r="M63" s="6">
        <f t="shared" si="1"/>
        <v>0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28</v>
      </c>
      <c r="B64" t="str">
        <f>IF(R64="","",VLOOKUP($R64,Data!$B$4:$X$2000,Data!$E$2-1,FALSE))</f>
        <v>A</v>
      </c>
      <c r="C64">
        <f>IF(R64="","",VLOOKUP($R64,Data!$B$4:$X$2000,Data!$F$2-1,FALSE))</f>
        <v>0</v>
      </c>
      <c r="D64">
        <f>IF(R64="","",VLOOKUP($R64,Data!$B$4:$X$2000,Data!$G$2-1,FALSE))</f>
        <v>0</v>
      </c>
      <c r="E64">
        <f>IF(R64="","",VLOOKUP($R64,Data!$B$4:$X$2000,Data!$H$2-1,FALSE))</f>
        <v>0</v>
      </c>
      <c r="F64">
        <f>IF(R64="","",VLOOKUP($R64,Data!$B$4:$X$2000,Data!$I$2-1,FALSE))</f>
        <v>0</v>
      </c>
      <c r="G64">
        <f>IF(R64="","",VLOOKUP($R64,Data!$B$4:$X$2000,Data!$J$2-1,FALSE))</f>
        <v>0</v>
      </c>
      <c r="H64" t="str">
        <f>IF(R64="","",VLOOKUP($R64,Data!$B$4:$X$2000,Data!$K$2-1,FALSE))</f>
        <v>4090</v>
      </c>
      <c r="I64" t="str">
        <f>IF(R64="","",VLOOKUP($R64,Data!$B$4:$X$2000,Data!$L$2-1,FALSE))</f>
        <v>DHSES I.T. CYBER GRANT</v>
      </c>
      <c r="J64" s="10">
        <f>IF(R64="","",VLOOKUP($R64,Data!$B$4:$X$2000,Data!$N$2-1,FALSE))</f>
        <v>49500</v>
      </c>
      <c r="K64" s="10">
        <f>IF(R64="","",VLOOKUP($R64,Data!$B$4:$X$2000,Data!$Q$2-1,FALSE)+VLOOKUP($R64,Data!$B$4:$X$2000,Data!$O$2-1,FALSE))</f>
        <v>7125.54</v>
      </c>
      <c r="L64" s="10">
        <f t="shared" si="0"/>
        <v>42374.46</v>
      </c>
      <c r="M64" s="6">
        <f t="shared" si="1"/>
        <v>0.14399999999999999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60</v>
      </c>
      <c r="B65" t="str">
        <f>IF(R65="","",VLOOKUP($R65,Data!$B$4:$X$2000,Data!$E$2-1,FALSE))</f>
        <v>A</v>
      </c>
      <c r="C65">
        <f>IF(R65="","",VLOOKUP($R65,Data!$B$4:$X$2000,Data!$F$2-1,FALSE))</f>
        <v>0</v>
      </c>
      <c r="D65">
        <f>IF(R65="","",VLOOKUP($R65,Data!$B$4:$X$2000,Data!$G$2-1,FALSE))</f>
        <v>0</v>
      </c>
      <c r="E65">
        <f>IF(R65="","",VLOOKUP($R65,Data!$B$4:$X$2000,Data!$H$2-1,FALSE))</f>
        <v>0</v>
      </c>
      <c r="F65">
        <f>IF(R65="","",VLOOKUP($R65,Data!$B$4:$X$2000,Data!$I$2-1,FALSE))</f>
        <v>0</v>
      </c>
      <c r="G65">
        <f>IF(R65="","",VLOOKUP($R65,Data!$B$4:$X$2000,Data!$J$2-1,FALSE))</f>
        <v>0</v>
      </c>
      <c r="H65" t="str">
        <f>IF(R65="","",VLOOKUP($R65,Data!$B$4:$X$2000,Data!$K$2-1,FALSE))</f>
        <v>4305</v>
      </c>
      <c r="I65" t="str">
        <f>IF(R65="","",VLOOKUP($R65,Data!$B$4:$X$2000,Data!$L$2-1,FALSE))</f>
        <v>EMERGENCY MANAGEMENT AID</v>
      </c>
      <c r="J65" s="10">
        <f>IF(R65="","",VLOOKUP($R65,Data!$B$4:$X$2000,Data!$N$2-1,FALSE))</f>
        <v>17322</v>
      </c>
      <c r="K65" s="10">
        <f>IF(R65="","",VLOOKUP($R65,Data!$B$4:$X$2000,Data!$Q$2-1,FALSE)+VLOOKUP($R65,Data!$B$4:$X$2000,Data!$O$2-1,FALSE))</f>
        <v>44015</v>
      </c>
      <c r="L65" s="10">
        <f t="shared" si="0"/>
        <v>-26693</v>
      </c>
      <c r="M65" s="6">
        <f t="shared" si="1"/>
        <v>2.5409999999999999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34</v>
      </c>
      <c r="B66" t="str">
        <f>IF(R66="","",VLOOKUP($R66,Data!$B$4:$X$2000,Data!$E$2-1,FALSE))</f>
        <v>A</v>
      </c>
      <c r="C66">
        <f>IF(R66="","",VLOOKUP($R66,Data!$B$4:$X$2000,Data!$F$2-1,FALSE))</f>
        <v>0</v>
      </c>
      <c r="D66">
        <f>IF(R66="","",VLOOKUP($R66,Data!$B$4:$X$2000,Data!$G$2-1,FALSE))</f>
        <v>0</v>
      </c>
      <c r="E66">
        <f>IF(R66="","",VLOOKUP($R66,Data!$B$4:$X$2000,Data!$H$2-1,FALSE))</f>
        <v>0</v>
      </c>
      <c r="F66">
        <f>IF(R66="","",VLOOKUP($R66,Data!$B$4:$X$2000,Data!$I$2-1,FALSE))</f>
        <v>0</v>
      </c>
      <c r="G66">
        <f>IF(R66="","",VLOOKUP($R66,Data!$B$4:$X$2000,Data!$J$2-1,FALSE))</f>
        <v>0</v>
      </c>
      <c r="H66" t="str">
        <f>IF(R66="","",VLOOKUP($R66,Data!$B$4:$X$2000,Data!$K$2-1,FALSE))</f>
        <v>4325</v>
      </c>
      <c r="I66" t="str">
        <f>IF(R66="","",VLOOKUP($R66,Data!$B$4:$X$2000,Data!$L$2-1,FALSE))</f>
        <v>LETPP GRANT</v>
      </c>
      <c r="J66" s="10">
        <f>IF(R66="","",VLOOKUP($R66,Data!$B$4:$X$2000,Data!$N$2-1,FALSE))</f>
        <v>47486</v>
      </c>
      <c r="K66" s="10">
        <f>IF(R66="","",VLOOKUP($R66,Data!$B$4:$X$2000,Data!$Q$2-1,FALSE)+VLOOKUP($R66,Data!$B$4:$X$2000,Data!$O$2-1,FALSE))</f>
        <v>20082.53</v>
      </c>
      <c r="L66" s="10">
        <f t="shared" si="0"/>
        <v>27403.47</v>
      </c>
      <c r="M66" s="6">
        <f t="shared" si="1"/>
        <v>0.4229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13</v>
      </c>
      <c r="B67" t="str">
        <f>IF(R67="","",VLOOKUP($R67,Data!$B$4:$X$2000,Data!$E$2-1,FALSE))</f>
        <v>A</v>
      </c>
      <c r="C67">
        <f>IF(R67="","",VLOOKUP($R67,Data!$B$4:$X$2000,Data!$F$2-1,FALSE))</f>
        <v>0</v>
      </c>
      <c r="D67">
        <f>IF(R67="","",VLOOKUP($R67,Data!$B$4:$X$2000,Data!$G$2-1,FALSE))</f>
        <v>0</v>
      </c>
      <c r="E67">
        <f>IF(R67="","",VLOOKUP($R67,Data!$B$4:$X$2000,Data!$H$2-1,FALSE))</f>
        <v>0</v>
      </c>
      <c r="F67">
        <f>IF(R67="","",VLOOKUP($R67,Data!$B$4:$X$2000,Data!$I$2-1,FALSE))</f>
        <v>0</v>
      </c>
      <c r="G67">
        <f>IF(R67="","",VLOOKUP($R67,Data!$B$4:$X$2000,Data!$J$2-1,FALSE))</f>
        <v>0</v>
      </c>
      <c r="H67" t="str">
        <f>IF(R67="","",VLOOKUP($R67,Data!$B$4:$X$2000,Data!$K$2-1,FALSE))</f>
        <v>4389</v>
      </c>
      <c r="I67" t="str">
        <f>IF(R67="","",VLOOKUP($R67,Data!$B$4:$X$2000,Data!$L$2-1,FALSE))</f>
        <v>HOMELAND SECURITY GRANTS</v>
      </c>
      <c r="J67" s="10">
        <f>IF(R67="","",VLOOKUP($R67,Data!$B$4:$X$2000,Data!$N$2-1,FALSE))</f>
        <v>235600</v>
      </c>
      <c r="K67" s="10">
        <f>IF(R67="","",VLOOKUP($R67,Data!$B$4:$X$2000,Data!$Q$2-1,FALSE)+VLOOKUP($R67,Data!$B$4:$X$2000,Data!$O$2-1,FALSE))</f>
        <v>86819.69</v>
      </c>
      <c r="L67" s="10">
        <f t="shared" si="0"/>
        <v>148780.31</v>
      </c>
      <c r="M67" s="6">
        <f t="shared" si="1"/>
        <v>0.36849999999999999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37</v>
      </c>
      <c r="B68" t="str">
        <f>IF(R68="","",VLOOKUP($R68,Data!$B$4:$X$2000,Data!$E$2-1,FALSE))</f>
        <v>A</v>
      </c>
      <c r="C68">
        <f>IF(R68="","",VLOOKUP($R68,Data!$B$4:$X$2000,Data!$F$2-1,FALSE))</f>
        <v>0</v>
      </c>
      <c r="D68">
        <f>IF(R68="","",VLOOKUP($R68,Data!$B$4:$X$2000,Data!$G$2-1,FALSE))</f>
        <v>0</v>
      </c>
      <c r="E68">
        <f>IF(R68="","",VLOOKUP($R68,Data!$B$4:$X$2000,Data!$H$2-1,FALSE))</f>
        <v>0</v>
      </c>
      <c r="F68">
        <f>IF(R68="","",VLOOKUP($R68,Data!$B$4:$X$2000,Data!$I$2-1,FALSE))</f>
        <v>0</v>
      </c>
      <c r="G68">
        <f>IF(R68="","",VLOOKUP($R68,Data!$B$4:$X$2000,Data!$J$2-1,FALSE))</f>
        <v>0</v>
      </c>
      <c r="H68" t="str">
        <f>IF(R68="","",VLOOKUP($R68,Data!$B$4:$X$2000,Data!$K$2-1,FALSE))</f>
        <v>4456</v>
      </c>
      <c r="I68" t="str">
        <f>IF(R68="","",VLOOKUP($R68,Data!$B$4:$X$2000,Data!$L$2-1,FALSE))</f>
        <v>CHILD W/SPEC HEALTH NEEDS</v>
      </c>
      <c r="J68" s="10">
        <f>IF(R68="","",VLOOKUP($R68,Data!$B$4:$X$2000,Data!$N$2-1,FALSE))</f>
        <v>21679</v>
      </c>
      <c r="K68" s="10">
        <f>IF(R68="","",VLOOKUP($R68,Data!$B$4:$X$2000,Data!$Q$2-1,FALSE)+VLOOKUP($R68,Data!$B$4:$X$2000,Data!$O$2-1,FALSE))</f>
        <v>504.34</v>
      </c>
      <c r="L68" s="10">
        <f t="shared" si="0"/>
        <v>21174.66</v>
      </c>
      <c r="M68" s="6">
        <f t="shared" si="1"/>
        <v>2.3300000000000001E-2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36</v>
      </c>
      <c r="B69" t="str">
        <f>IF(R69="","",VLOOKUP($R69,Data!$B$4:$X$2000,Data!$E$2-1,FALSE))</f>
        <v>A</v>
      </c>
      <c r="C69">
        <f>IF(R69="","",VLOOKUP($R69,Data!$B$4:$X$2000,Data!$F$2-1,FALSE))</f>
        <v>0</v>
      </c>
      <c r="D69">
        <f>IF(R69="","",VLOOKUP($R69,Data!$B$4:$X$2000,Data!$G$2-1,FALSE))</f>
        <v>0</v>
      </c>
      <c r="E69">
        <f>IF(R69="","",VLOOKUP($R69,Data!$B$4:$X$2000,Data!$H$2-1,FALSE))</f>
        <v>0</v>
      </c>
      <c r="F69">
        <f>IF(R69="","",VLOOKUP($R69,Data!$B$4:$X$2000,Data!$I$2-1,FALSE))</f>
        <v>0</v>
      </c>
      <c r="G69">
        <f>IF(R69="","",VLOOKUP($R69,Data!$B$4:$X$2000,Data!$J$2-1,FALSE))</f>
        <v>0</v>
      </c>
      <c r="H69" t="str">
        <f>IF(R69="","",VLOOKUP($R69,Data!$B$4:$X$2000,Data!$K$2-1,FALSE))</f>
        <v>4457</v>
      </c>
      <c r="I69" t="str">
        <f>IF(R69="","",VLOOKUP($R69,Data!$B$4:$X$2000,Data!$L$2-1,FALSE))</f>
        <v>BIOTERRISM</v>
      </c>
      <c r="J69" s="10">
        <f>IF(R69="","",VLOOKUP($R69,Data!$B$4:$X$2000,Data!$N$2-1,FALSE))</f>
        <v>187515</v>
      </c>
      <c r="K69" s="10">
        <f>IF(R69="","",VLOOKUP($R69,Data!$B$4:$X$2000,Data!$Q$2-1,FALSE)+VLOOKUP($R69,Data!$B$4:$X$2000,Data!$O$2-1,FALSE))</f>
        <v>161986.78</v>
      </c>
      <c r="L69" s="10">
        <f t="shared" si="0"/>
        <v>25528.22</v>
      </c>
      <c r="M69" s="6">
        <f t="shared" si="1"/>
        <v>0.8639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12</v>
      </c>
      <c r="B70" t="str">
        <f>IF(R70="","",VLOOKUP($R70,Data!$B$4:$X$2000,Data!$E$2-1,FALSE))</f>
        <v>A</v>
      </c>
      <c r="C70">
        <f>IF(R70="","",VLOOKUP($R70,Data!$B$4:$X$2000,Data!$F$2-1,FALSE))</f>
        <v>0</v>
      </c>
      <c r="D70">
        <f>IF(R70="","",VLOOKUP($R70,Data!$B$4:$X$2000,Data!$G$2-1,FALSE))</f>
        <v>0</v>
      </c>
      <c r="E70">
        <f>IF(R70="","",VLOOKUP($R70,Data!$B$4:$X$2000,Data!$H$2-1,FALSE))</f>
        <v>0</v>
      </c>
      <c r="F70">
        <f>IF(R70="","",VLOOKUP($R70,Data!$B$4:$X$2000,Data!$I$2-1,FALSE))</f>
        <v>0</v>
      </c>
      <c r="G70">
        <f>IF(R70="","",VLOOKUP($R70,Data!$B$4:$X$2000,Data!$J$2-1,FALSE))</f>
        <v>0</v>
      </c>
      <c r="H70" t="str">
        <f>IF(R70="","",VLOOKUP($R70,Data!$B$4:$X$2000,Data!$K$2-1,FALSE))</f>
        <v>4487</v>
      </c>
      <c r="I70" t="str">
        <f>IF(R70="","",VLOOKUP($R70,Data!$B$4:$X$2000,Data!$L$2-1,FALSE))</f>
        <v>ELC COVID-19</v>
      </c>
      <c r="J70" s="10">
        <f>IF(R70="","",VLOOKUP($R70,Data!$B$4:$X$2000,Data!$N$2-1,FALSE))</f>
        <v>151858</v>
      </c>
      <c r="K70" s="10">
        <f>IF(R70="","",VLOOKUP($R70,Data!$B$4:$X$2000,Data!$Q$2-1,FALSE)+VLOOKUP($R70,Data!$B$4:$X$2000,Data!$O$2-1,FALSE))</f>
        <v>0</v>
      </c>
      <c r="L70" s="10">
        <f t="shared" ref="L70:L133" si="2">IF(R70="","",J70-K70)</f>
        <v>151858</v>
      </c>
      <c r="M70" s="6">
        <f t="shared" ref="M70:M133" si="3">IF(R70="","",IF(J70=0,0,ROUND((K70)/J70,4)))</f>
        <v>0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61</v>
      </c>
      <c r="B71" t="str">
        <f>IF(R71="","",VLOOKUP($R71,Data!$B$4:$X$2000,Data!$E$2-1,FALSE))</f>
        <v>A</v>
      </c>
      <c r="C71">
        <f>IF(R71="","",VLOOKUP($R71,Data!$B$4:$X$2000,Data!$F$2-1,FALSE))</f>
        <v>0</v>
      </c>
      <c r="D71">
        <f>IF(R71="","",VLOOKUP($R71,Data!$B$4:$X$2000,Data!$G$2-1,FALSE))</f>
        <v>0</v>
      </c>
      <c r="E71">
        <f>IF(R71="","",VLOOKUP($R71,Data!$B$4:$X$2000,Data!$H$2-1,FALSE))</f>
        <v>0</v>
      </c>
      <c r="F71">
        <f>IF(R71="","",VLOOKUP($R71,Data!$B$4:$X$2000,Data!$I$2-1,FALSE))</f>
        <v>0</v>
      </c>
      <c r="G71">
        <f>IF(R71="","",VLOOKUP($R71,Data!$B$4:$X$2000,Data!$J$2-1,FALSE))</f>
        <v>0</v>
      </c>
      <c r="H71" t="str">
        <f>IF(R71="","",VLOOKUP($R71,Data!$B$4:$X$2000,Data!$K$2-1,FALSE))</f>
        <v>4491</v>
      </c>
      <c r="I71" t="str">
        <f>IF(R71="","",VLOOKUP($R71,Data!$B$4:$X$2000,Data!$L$2-1,FALSE))</f>
        <v>S.O.R. FUNDING</v>
      </c>
      <c r="J71" s="10">
        <f>IF(R71="","",VLOOKUP($R71,Data!$B$4:$X$2000,Data!$N$2-1,FALSE))</f>
        <v>39888.65</v>
      </c>
      <c r="K71" s="10">
        <f>IF(R71="","",VLOOKUP($R71,Data!$B$4:$X$2000,Data!$Q$2-1,FALSE)+VLOOKUP($R71,Data!$B$4:$X$2000,Data!$O$2-1,FALSE))</f>
        <v>72958.05</v>
      </c>
      <c r="L71" s="10">
        <f t="shared" si="2"/>
        <v>-33069.4</v>
      </c>
      <c r="M71" s="6">
        <f t="shared" si="3"/>
        <v>1.829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73</v>
      </c>
      <c r="B72" t="str">
        <f>IF(R72="","",VLOOKUP($R72,Data!$B$4:$X$2000,Data!$E$2-1,FALSE))</f>
        <v>A</v>
      </c>
      <c r="C72">
        <f>IF(R72="","",VLOOKUP($R72,Data!$B$4:$X$2000,Data!$F$2-1,FALSE))</f>
        <v>0</v>
      </c>
      <c r="D72">
        <f>IF(R72="","",VLOOKUP($R72,Data!$B$4:$X$2000,Data!$G$2-1,FALSE))</f>
        <v>0</v>
      </c>
      <c r="E72">
        <f>IF(R72="","",VLOOKUP($R72,Data!$B$4:$X$2000,Data!$H$2-1,FALSE))</f>
        <v>0</v>
      </c>
      <c r="F72">
        <f>IF(R72="","",VLOOKUP($R72,Data!$B$4:$X$2000,Data!$I$2-1,FALSE))</f>
        <v>0</v>
      </c>
      <c r="G72">
        <f>IF(R72="","",VLOOKUP($R72,Data!$B$4:$X$2000,Data!$J$2-1,FALSE))</f>
        <v>0</v>
      </c>
      <c r="H72" t="str">
        <f>IF(R72="","",VLOOKUP($R72,Data!$B$4:$X$2000,Data!$K$2-1,FALSE))</f>
        <v>4493</v>
      </c>
      <c r="I72" t="str">
        <f>IF(R72="","",VLOOKUP($R72,Data!$B$4:$X$2000,Data!$L$2-1,FALSE))</f>
        <v>MH CLINIC UPL</v>
      </c>
      <c r="J72" s="10">
        <f>IF(R72="","",VLOOKUP($R72,Data!$B$4:$X$2000,Data!$N$2-1,FALSE))</f>
        <v>0</v>
      </c>
      <c r="K72" s="10">
        <f>IF(R72="","",VLOOKUP($R72,Data!$B$4:$X$2000,Data!$Q$2-1,FALSE)+VLOOKUP($R72,Data!$B$4:$X$2000,Data!$O$2-1,FALSE))</f>
        <v>86558.65</v>
      </c>
      <c r="L72" s="10">
        <f t="shared" si="2"/>
        <v>-86558.65</v>
      </c>
      <c r="M72" s="6">
        <f t="shared" si="3"/>
        <v>0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82</v>
      </c>
      <c r="B73" t="str">
        <f>IF(R73="","",VLOOKUP($R73,Data!$B$4:$X$2000,Data!$E$2-1,FALSE))</f>
        <v>A</v>
      </c>
      <c r="C73">
        <f>IF(R73="","",VLOOKUP($R73,Data!$B$4:$X$2000,Data!$F$2-1,FALSE))</f>
        <v>0</v>
      </c>
      <c r="D73">
        <f>IF(R73="","",VLOOKUP($R73,Data!$B$4:$X$2000,Data!$G$2-1,FALSE))</f>
        <v>0</v>
      </c>
      <c r="E73">
        <f>IF(R73="","",VLOOKUP($R73,Data!$B$4:$X$2000,Data!$H$2-1,FALSE))</f>
        <v>0</v>
      </c>
      <c r="F73">
        <f>IF(R73="","",VLOOKUP($R73,Data!$B$4:$X$2000,Data!$I$2-1,FALSE))</f>
        <v>0</v>
      </c>
      <c r="G73">
        <f>IF(R73="","",VLOOKUP($R73,Data!$B$4:$X$2000,Data!$J$2-1,FALSE))</f>
        <v>0</v>
      </c>
      <c r="H73" t="str">
        <f>IF(R73="","",VLOOKUP($R73,Data!$B$4:$X$2000,Data!$K$2-1,FALSE))</f>
        <v>4590</v>
      </c>
      <c r="I73" t="str">
        <f>IF(R73="","",VLOOKUP($R73,Data!$B$4:$X$2000,Data!$L$2-1,FALSE))</f>
        <v>FEDERAL GRANT,RURAL PUB TRAN</v>
      </c>
      <c r="J73" s="10">
        <f>IF(R73="","",VLOOKUP($R73,Data!$B$4:$X$2000,Data!$N$2-1,FALSE))</f>
        <v>367900</v>
      </c>
      <c r="K73" s="10">
        <f>IF(R73="","",VLOOKUP($R73,Data!$B$4:$X$2000,Data!$Q$2-1,FALSE)+VLOOKUP($R73,Data!$B$4:$X$2000,Data!$O$2-1,FALSE))</f>
        <v>869433.62</v>
      </c>
      <c r="L73" s="10">
        <f t="shared" si="2"/>
        <v>-501533.62</v>
      </c>
      <c r="M73" s="6">
        <f t="shared" si="3"/>
        <v>2.3632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5</v>
      </c>
      <c r="B74" t="str">
        <f>IF(R74="","",VLOOKUP($R74,Data!$B$4:$X$2000,Data!$E$2-1,FALSE))</f>
        <v>A</v>
      </c>
      <c r="C74">
        <f>IF(R74="","",VLOOKUP($R74,Data!$B$4:$X$2000,Data!$F$2-1,FALSE))</f>
        <v>0</v>
      </c>
      <c r="D74">
        <f>IF(R74="","",VLOOKUP($R74,Data!$B$4:$X$2000,Data!$G$2-1,FALSE))</f>
        <v>0</v>
      </c>
      <c r="E74">
        <f>IF(R74="","",VLOOKUP($R74,Data!$B$4:$X$2000,Data!$H$2-1,FALSE))</f>
        <v>0</v>
      </c>
      <c r="F74">
        <f>IF(R74="","",VLOOKUP($R74,Data!$B$4:$X$2000,Data!$I$2-1,FALSE))</f>
        <v>0</v>
      </c>
      <c r="G74">
        <f>IF(R74="","",VLOOKUP($R74,Data!$B$4:$X$2000,Data!$J$2-1,FALSE))</f>
        <v>0</v>
      </c>
      <c r="H74" t="str">
        <f>IF(R74="","",VLOOKUP($R74,Data!$B$4:$X$2000,Data!$K$2-1,FALSE))</f>
        <v>4609</v>
      </c>
      <c r="I74" t="str">
        <f>IF(R74="","",VLOOKUP($R74,Data!$B$4:$X$2000,Data!$L$2-1,FALSE))</f>
        <v>FAMILY ASSISTANCE</v>
      </c>
      <c r="J74" s="10">
        <f>IF(R74="","",VLOOKUP($R74,Data!$B$4:$X$2000,Data!$N$2-1,FALSE))</f>
        <v>800000</v>
      </c>
      <c r="K74" s="10">
        <f>IF(R74="","",VLOOKUP($R74,Data!$B$4:$X$2000,Data!$Q$2-1,FALSE)+VLOOKUP($R74,Data!$B$4:$X$2000,Data!$O$2-1,FALSE))</f>
        <v>514395</v>
      </c>
      <c r="L74" s="10">
        <f t="shared" si="2"/>
        <v>285605</v>
      </c>
      <c r="M74" s="6">
        <f t="shared" si="3"/>
        <v>0.64300000000000002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1</v>
      </c>
      <c r="B75" t="str">
        <f>IF(R75="","",VLOOKUP($R75,Data!$B$4:$X$2000,Data!$E$2-1,FALSE))</f>
        <v>A</v>
      </c>
      <c r="C75">
        <f>IF(R75="","",VLOOKUP($R75,Data!$B$4:$X$2000,Data!$F$2-1,FALSE))</f>
        <v>0</v>
      </c>
      <c r="D75">
        <f>IF(R75="","",VLOOKUP($R75,Data!$B$4:$X$2000,Data!$G$2-1,FALSE))</f>
        <v>0</v>
      </c>
      <c r="E75">
        <f>IF(R75="","",VLOOKUP($R75,Data!$B$4:$X$2000,Data!$H$2-1,FALSE))</f>
        <v>0</v>
      </c>
      <c r="F75">
        <f>IF(R75="","",VLOOKUP($R75,Data!$B$4:$X$2000,Data!$I$2-1,FALSE))</f>
        <v>0</v>
      </c>
      <c r="G75">
        <f>IF(R75="","",VLOOKUP($R75,Data!$B$4:$X$2000,Data!$J$2-1,FALSE))</f>
        <v>0</v>
      </c>
      <c r="H75" t="str">
        <f>IF(R75="","",VLOOKUP($R75,Data!$B$4:$X$2000,Data!$K$2-1,FALSE))</f>
        <v>4610</v>
      </c>
      <c r="I75" t="str">
        <f>IF(R75="","",VLOOKUP($R75,Data!$B$4:$X$2000,Data!$L$2-1,FALSE))</f>
        <v>SOCIAL SERVICES ADMIN</v>
      </c>
      <c r="J75" s="10">
        <f>IF(R75="","",VLOOKUP($R75,Data!$B$4:$X$2000,Data!$N$2-1,FALSE))</f>
        <v>2104205</v>
      </c>
      <c r="K75" s="10">
        <f>IF(R75="","",VLOOKUP($R75,Data!$B$4:$X$2000,Data!$Q$2-1,FALSE)+VLOOKUP($R75,Data!$B$4:$X$2000,Data!$O$2-1,FALSE))</f>
        <v>1331627</v>
      </c>
      <c r="L75" s="10">
        <f t="shared" si="2"/>
        <v>772578</v>
      </c>
      <c r="M75" s="6">
        <f t="shared" si="3"/>
        <v>0.63280000000000003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23</v>
      </c>
      <c r="B76" t="str">
        <f>IF(R76="","",VLOOKUP($R76,Data!$B$4:$X$2000,Data!$E$2-1,FALSE))</f>
        <v>A</v>
      </c>
      <c r="C76">
        <f>IF(R76="","",VLOOKUP($R76,Data!$B$4:$X$2000,Data!$F$2-1,FALSE))</f>
        <v>0</v>
      </c>
      <c r="D76">
        <f>IF(R76="","",VLOOKUP($R76,Data!$B$4:$X$2000,Data!$G$2-1,FALSE))</f>
        <v>0</v>
      </c>
      <c r="E76">
        <f>IF(R76="","",VLOOKUP($R76,Data!$B$4:$X$2000,Data!$H$2-1,FALSE))</f>
        <v>0</v>
      </c>
      <c r="F76">
        <f>IF(R76="","",VLOOKUP($R76,Data!$B$4:$X$2000,Data!$I$2-1,FALSE))</f>
        <v>0</v>
      </c>
      <c r="G76">
        <f>IF(R76="","",VLOOKUP($R76,Data!$B$4:$X$2000,Data!$J$2-1,FALSE))</f>
        <v>0</v>
      </c>
      <c r="H76" t="str">
        <f>IF(R76="","",VLOOKUP($R76,Data!$B$4:$X$2000,Data!$K$2-1,FALSE))</f>
        <v>4615</v>
      </c>
      <c r="I76" t="str">
        <f>IF(R76="","",VLOOKUP($R76,Data!$B$4:$X$2000,Data!$L$2-1,FALSE))</f>
        <v>FLEXIBLE FAMILY FUND SERVICE</v>
      </c>
      <c r="J76" s="10">
        <f>IF(R76="","",VLOOKUP($R76,Data!$B$4:$X$2000,Data!$N$2-1,FALSE))</f>
        <v>1707400</v>
      </c>
      <c r="K76" s="10">
        <f>IF(R76="","",VLOOKUP($R76,Data!$B$4:$X$2000,Data!$Q$2-1,FALSE)+VLOOKUP($R76,Data!$B$4:$X$2000,Data!$O$2-1,FALSE))</f>
        <v>1630993</v>
      </c>
      <c r="L76" s="10">
        <f t="shared" si="2"/>
        <v>76407</v>
      </c>
      <c r="M76" s="6">
        <f t="shared" si="3"/>
        <v>0.95520000000000005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19</v>
      </c>
      <c r="B77" t="str">
        <f>IF(R77="","",VLOOKUP($R77,Data!$B$4:$X$2000,Data!$E$2-1,FALSE))</f>
        <v>A</v>
      </c>
      <c r="C77">
        <f>IF(R77="","",VLOOKUP($R77,Data!$B$4:$X$2000,Data!$F$2-1,FALSE))</f>
        <v>0</v>
      </c>
      <c r="D77">
        <f>IF(R77="","",VLOOKUP($R77,Data!$B$4:$X$2000,Data!$G$2-1,FALSE))</f>
        <v>0</v>
      </c>
      <c r="E77">
        <f>IF(R77="","",VLOOKUP($R77,Data!$B$4:$X$2000,Data!$H$2-1,FALSE))</f>
        <v>0</v>
      </c>
      <c r="F77">
        <f>IF(R77="","",VLOOKUP($R77,Data!$B$4:$X$2000,Data!$I$2-1,FALSE))</f>
        <v>0</v>
      </c>
      <c r="G77">
        <f>IF(R77="","",VLOOKUP($R77,Data!$B$4:$X$2000,Data!$J$2-1,FALSE))</f>
        <v>0</v>
      </c>
      <c r="H77" t="str">
        <f>IF(R77="","",VLOOKUP($R77,Data!$B$4:$X$2000,Data!$K$2-1,FALSE))</f>
        <v>4619</v>
      </c>
      <c r="I77" t="str">
        <f>IF(R77="","",VLOOKUP($R77,Data!$B$4:$X$2000,Data!$L$2-1,FALSE))</f>
        <v>CHILD CARE  &lt;TITLE IV-E&gt;</v>
      </c>
      <c r="J77" s="10">
        <f>IF(R77="","",VLOOKUP($R77,Data!$B$4:$X$2000,Data!$N$2-1,FALSE))</f>
        <v>506965</v>
      </c>
      <c r="K77" s="10">
        <f>IF(R77="","",VLOOKUP($R77,Data!$B$4:$X$2000,Data!$Q$2-1,FALSE)+VLOOKUP($R77,Data!$B$4:$X$2000,Data!$O$2-1,FALSE))</f>
        <v>418757</v>
      </c>
      <c r="L77" s="10">
        <f t="shared" si="2"/>
        <v>88208</v>
      </c>
      <c r="M77" s="6">
        <f t="shared" si="3"/>
        <v>0.82599999999999996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47</v>
      </c>
      <c r="B78" t="str">
        <f>IF(R78="","",VLOOKUP($R78,Data!$B$4:$X$2000,Data!$E$2-1,FALSE))</f>
        <v>A</v>
      </c>
      <c r="C78">
        <f>IF(R78="","",VLOOKUP($R78,Data!$B$4:$X$2000,Data!$F$2-1,FALSE))</f>
        <v>0</v>
      </c>
      <c r="D78">
        <f>IF(R78="","",VLOOKUP($R78,Data!$B$4:$X$2000,Data!$G$2-1,FALSE))</f>
        <v>0</v>
      </c>
      <c r="E78">
        <f>IF(R78="","",VLOOKUP($R78,Data!$B$4:$X$2000,Data!$H$2-1,FALSE))</f>
        <v>0</v>
      </c>
      <c r="F78">
        <f>IF(R78="","",VLOOKUP($R78,Data!$B$4:$X$2000,Data!$I$2-1,FALSE))</f>
        <v>0</v>
      </c>
      <c r="G78">
        <f>IF(R78="","",VLOOKUP($R78,Data!$B$4:$X$2000,Data!$J$2-1,FALSE))</f>
        <v>0</v>
      </c>
      <c r="H78" t="str">
        <f>IF(R78="","",VLOOKUP($R78,Data!$B$4:$X$2000,Data!$K$2-1,FALSE))</f>
        <v>4661</v>
      </c>
      <c r="I78" t="str">
        <f>IF(R78="","",VLOOKUP($R78,Data!$B$4:$X$2000,Data!$L$2-1,FALSE))</f>
        <v>BLOCK GRANT</v>
      </c>
      <c r="J78" s="10">
        <f>IF(R78="","",VLOOKUP($R78,Data!$B$4:$X$2000,Data!$N$2-1,FALSE))</f>
        <v>78000</v>
      </c>
      <c r="K78" s="10">
        <f>IF(R78="","",VLOOKUP($R78,Data!$B$4:$X$2000,Data!$Q$2-1,FALSE)+VLOOKUP($R78,Data!$B$4:$X$2000,Data!$O$2-1,FALSE))</f>
        <v>63793</v>
      </c>
      <c r="L78" s="10">
        <f t="shared" si="2"/>
        <v>14207</v>
      </c>
      <c r="M78" s="6">
        <f t="shared" si="3"/>
        <v>0.81789999999999996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80</v>
      </c>
      <c r="B79" t="str">
        <f>IF(R79="","",VLOOKUP($R79,Data!$B$4:$X$2000,Data!$E$2-1,FALSE))</f>
        <v>A</v>
      </c>
      <c r="C79">
        <f>IF(R79="","",VLOOKUP($R79,Data!$B$4:$X$2000,Data!$F$2-1,FALSE))</f>
        <v>0</v>
      </c>
      <c r="D79">
        <f>IF(R79="","",VLOOKUP($R79,Data!$B$4:$X$2000,Data!$G$2-1,FALSE))</f>
        <v>0</v>
      </c>
      <c r="E79">
        <f>IF(R79="","",VLOOKUP($R79,Data!$B$4:$X$2000,Data!$H$2-1,FALSE))</f>
        <v>0</v>
      </c>
      <c r="F79">
        <f>IF(R79="","",VLOOKUP($R79,Data!$B$4:$X$2000,Data!$I$2-1,FALSE))</f>
        <v>0</v>
      </c>
      <c r="G79">
        <f>IF(R79="","",VLOOKUP($R79,Data!$B$4:$X$2000,Data!$J$2-1,FALSE))</f>
        <v>0</v>
      </c>
      <c r="H79" t="str">
        <f>IF(R79="","",VLOOKUP($R79,Data!$B$4:$X$2000,Data!$K$2-1,FALSE))</f>
        <v>4670</v>
      </c>
      <c r="I79" t="str">
        <f>IF(R79="","",VLOOKUP($R79,Data!$B$4:$X$2000,Data!$L$2-1,FALSE))</f>
        <v>SERV FOR RECIP TITLE XX</v>
      </c>
      <c r="J79" s="10">
        <f>IF(R79="","",VLOOKUP($R79,Data!$B$4:$X$2000,Data!$N$2-1,FALSE))</f>
        <v>250000</v>
      </c>
      <c r="K79" s="10">
        <f>IF(R79="","",VLOOKUP($R79,Data!$B$4:$X$2000,Data!$Q$2-1,FALSE)+VLOOKUP($R79,Data!$B$4:$X$2000,Data!$O$2-1,FALSE))</f>
        <v>668209</v>
      </c>
      <c r="L79" s="10">
        <f t="shared" si="2"/>
        <v>-418209</v>
      </c>
      <c r="M79" s="6">
        <f t="shared" si="3"/>
        <v>2.6728000000000001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71</v>
      </c>
      <c r="B80" t="str">
        <f>IF(R80="","",VLOOKUP($R80,Data!$B$4:$X$2000,Data!$E$2-1,FALSE))</f>
        <v>A</v>
      </c>
      <c r="C80">
        <f>IF(R80="","",VLOOKUP($R80,Data!$B$4:$X$2000,Data!$F$2-1,FALSE))</f>
        <v>0</v>
      </c>
      <c r="D80">
        <f>IF(R80="","",VLOOKUP($R80,Data!$B$4:$X$2000,Data!$G$2-1,FALSE))</f>
        <v>0</v>
      </c>
      <c r="E80">
        <f>IF(R80="","",VLOOKUP($R80,Data!$B$4:$X$2000,Data!$H$2-1,FALSE))</f>
        <v>0</v>
      </c>
      <c r="F80">
        <f>IF(R80="","",VLOOKUP($R80,Data!$B$4:$X$2000,Data!$I$2-1,FALSE))</f>
        <v>0</v>
      </c>
      <c r="G80">
        <f>IF(R80="","",VLOOKUP($R80,Data!$B$4:$X$2000,Data!$J$2-1,FALSE))</f>
        <v>0</v>
      </c>
      <c r="H80" t="str">
        <f>IF(R80="","",VLOOKUP($R80,Data!$B$4:$X$2000,Data!$K$2-1,FALSE))</f>
        <v>4671</v>
      </c>
      <c r="I80" t="str">
        <f>IF(R80="","",VLOOKUP($R80,Data!$B$4:$X$2000,Data!$L$2-1,FALSE))</f>
        <v>ECAP-HEAP</v>
      </c>
      <c r="J80" s="10">
        <f>IF(R80="","",VLOOKUP($R80,Data!$B$4:$X$2000,Data!$N$2-1,FALSE))</f>
        <v>134000</v>
      </c>
      <c r="K80" s="10">
        <f>IF(R80="","",VLOOKUP($R80,Data!$B$4:$X$2000,Data!$Q$2-1,FALSE)+VLOOKUP($R80,Data!$B$4:$X$2000,Data!$O$2-1,FALSE))</f>
        <v>213338</v>
      </c>
      <c r="L80" s="10">
        <f t="shared" si="2"/>
        <v>-79338</v>
      </c>
      <c r="M80" s="6">
        <f t="shared" si="3"/>
        <v>1.5921000000000001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57</v>
      </c>
      <c r="B81" t="str">
        <f>IF(R81="","",VLOOKUP($R81,Data!$B$4:$X$2000,Data!$E$2-1,FALSE))</f>
        <v>A</v>
      </c>
      <c r="C81">
        <f>IF(R81="","",VLOOKUP($R81,Data!$B$4:$X$2000,Data!$F$2-1,FALSE))</f>
        <v>0</v>
      </c>
      <c r="D81">
        <f>IF(R81="","",VLOOKUP($R81,Data!$B$4:$X$2000,Data!$G$2-1,FALSE))</f>
        <v>0</v>
      </c>
      <c r="E81">
        <f>IF(R81="","",VLOOKUP($R81,Data!$B$4:$X$2000,Data!$H$2-1,FALSE))</f>
        <v>0</v>
      </c>
      <c r="F81">
        <f>IF(R81="","",VLOOKUP($R81,Data!$B$4:$X$2000,Data!$I$2-1,FALSE))</f>
        <v>0</v>
      </c>
      <c r="G81">
        <f>IF(R81="","",VLOOKUP($R81,Data!$B$4:$X$2000,Data!$J$2-1,FALSE))</f>
        <v>0</v>
      </c>
      <c r="H81" t="str">
        <f>IF(R81="","",VLOOKUP($R81,Data!$B$4:$X$2000,Data!$K$2-1,FALSE))</f>
        <v>4784</v>
      </c>
      <c r="I81" t="str">
        <f>IF(R81="","",VLOOKUP($R81,Data!$B$4:$X$2000,Data!$L$2-1,FALSE))</f>
        <v>FEMA/JAIL ASSISTANCE</v>
      </c>
      <c r="J81" s="10">
        <f>IF(R81="","",VLOOKUP($R81,Data!$B$4:$X$2000,Data!$N$2-1,FALSE))</f>
        <v>121695</v>
      </c>
      <c r="K81" s="10">
        <f>IF(R81="","",VLOOKUP($R81,Data!$B$4:$X$2000,Data!$Q$2-1,FALSE)+VLOOKUP($R81,Data!$B$4:$X$2000,Data!$O$2-1,FALSE))</f>
        <v>141498</v>
      </c>
      <c r="L81" s="10">
        <f t="shared" si="2"/>
        <v>-19803</v>
      </c>
      <c r="M81" s="6">
        <f t="shared" si="3"/>
        <v>1.1627000000000001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79</v>
      </c>
      <c r="B82" t="str">
        <f>IF(R82="","",VLOOKUP($R82,Data!$B$4:$X$2000,Data!$E$2-1,FALSE))</f>
        <v>A</v>
      </c>
      <c r="C82">
        <f>IF(R82="","",VLOOKUP($R82,Data!$B$4:$X$2000,Data!$F$2-1,FALSE))</f>
        <v>0</v>
      </c>
      <c r="D82">
        <f>IF(R82="","",VLOOKUP($R82,Data!$B$4:$X$2000,Data!$G$2-1,FALSE))</f>
        <v>0</v>
      </c>
      <c r="E82">
        <f>IF(R82="","",VLOOKUP($R82,Data!$B$4:$X$2000,Data!$H$2-1,FALSE))</f>
        <v>0</v>
      </c>
      <c r="F82">
        <f>IF(R82="","",VLOOKUP($R82,Data!$B$4:$X$2000,Data!$I$2-1,FALSE))</f>
        <v>0</v>
      </c>
      <c r="G82">
        <f>IF(R82="","",VLOOKUP($R82,Data!$B$4:$X$2000,Data!$J$2-1,FALSE))</f>
        <v>0</v>
      </c>
      <c r="H82" t="str">
        <f>IF(R82="","",VLOOKUP($R82,Data!$B$4:$X$2000,Data!$K$2-1,FALSE))</f>
        <v>4785</v>
      </c>
      <c r="I82" t="str">
        <f>IF(R82="","",VLOOKUP($R82,Data!$B$4:$X$2000,Data!$L$2-1,FALSE))</f>
        <v>DISASTER ASSISTANCE</v>
      </c>
      <c r="J82" s="10">
        <f>IF(R82="","",VLOOKUP($R82,Data!$B$4:$X$2000,Data!$N$2-1,FALSE))</f>
        <v>0</v>
      </c>
      <c r="K82" s="10">
        <f>IF(R82="","",VLOOKUP($R82,Data!$B$4:$X$2000,Data!$Q$2-1,FALSE)+VLOOKUP($R82,Data!$B$4:$X$2000,Data!$O$2-1,FALSE))</f>
        <v>405155.23</v>
      </c>
      <c r="L82" s="10">
        <f t="shared" si="2"/>
        <v>-405155.23</v>
      </c>
      <c r="M82" s="6">
        <f t="shared" si="3"/>
        <v>0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78</v>
      </c>
      <c r="B83" t="str">
        <f>IF(R83="","",VLOOKUP($R83,Data!$B$4:$X$2000,Data!$E$2-1,FALSE))</f>
        <v>A</v>
      </c>
      <c r="C83">
        <f>IF(R83="","",VLOOKUP($R83,Data!$B$4:$X$2000,Data!$F$2-1,FALSE))</f>
        <v>0</v>
      </c>
      <c r="D83">
        <f>IF(R83="","",VLOOKUP($R83,Data!$B$4:$X$2000,Data!$G$2-1,FALSE))</f>
        <v>0</v>
      </c>
      <c r="E83">
        <f>IF(R83="","",VLOOKUP($R83,Data!$B$4:$X$2000,Data!$H$2-1,FALSE))</f>
        <v>0</v>
      </c>
      <c r="F83">
        <f>IF(R83="","",VLOOKUP($R83,Data!$B$4:$X$2000,Data!$I$2-1,FALSE))</f>
        <v>0</v>
      </c>
      <c r="G83">
        <f>IF(R83="","",VLOOKUP($R83,Data!$B$4:$X$2000,Data!$J$2-1,FALSE))</f>
        <v>0</v>
      </c>
      <c r="H83" t="str">
        <f>IF(R83="","",VLOOKUP($R83,Data!$B$4:$X$2000,Data!$K$2-1,FALSE))</f>
        <v>4788</v>
      </c>
      <c r="I83" t="str">
        <f>IF(R83="","",VLOOKUP($R83,Data!$B$4:$X$2000,Data!$L$2-1,FALSE))</f>
        <v>CDBG-DISASTER RECOVERY</v>
      </c>
      <c r="J83" s="10">
        <f>IF(R83="","",VLOOKUP($R83,Data!$B$4:$X$2000,Data!$N$2-1,FALSE))</f>
        <v>3500000</v>
      </c>
      <c r="K83" s="10">
        <f>IF(R83="","",VLOOKUP($R83,Data!$B$4:$X$2000,Data!$Q$2-1,FALSE)+VLOOKUP($R83,Data!$B$4:$X$2000,Data!$O$2-1,FALSE))</f>
        <v>3895284.56</v>
      </c>
      <c r="L83" s="10">
        <f t="shared" si="2"/>
        <v>-395284.56000000006</v>
      </c>
      <c r="M83" s="6">
        <f t="shared" si="3"/>
        <v>1.1129</v>
      </c>
      <c r="R83">
        <f>IF((MAX($R$4:R82)+1)&gt;Data!$B$1,"",MAX($R$4:R82)+1)</f>
        <v>79</v>
      </c>
    </row>
    <row r="84" spans="1:18" x14ac:dyDescent="0.2">
      <c r="A84" s="11">
        <f>IF(L84="","",RANK(L84,$L$5:$L$500)+COUNTIF($L$3:L83,L84))</f>
        <v>69</v>
      </c>
      <c r="B84" t="str">
        <f>IF(R84="","",VLOOKUP($R84,Data!$B$4:$X$2000,Data!$E$2-1,FALSE))</f>
        <v>A</v>
      </c>
      <c r="C84">
        <f>IF(R84="","",VLOOKUP($R84,Data!$B$4:$X$2000,Data!$F$2-1,FALSE))</f>
        <v>0</v>
      </c>
      <c r="D84">
        <f>IF(R84="","",VLOOKUP($R84,Data!$B$4:$X$2000,Data!$G$2-1,FALSE))</f>
        <v>0</v>
      </c>
      <c r="E84">
        <f>IF(R84="","",VLOOKUP($R84,Data!$B$4:$X$2000,Data!$H$2-1,FALSE))</f>
        <v>0</v>
      </c>
      <c r="F84">
        <f>IF(R84="","",VLOOKUP($R84,Data!$B$4:$X$2000,Data!$I$2-1,FALSE))</f>
        <v>0</v>
      </c>
      <c r="G84">
        <f>IF(R84="","",VLOOKUP($R84,Data!$B$4:$X$2000,Data!$J$2-1,FALSE))</f>
        <v>0</v>
      </c>
      <c r="H84" t="str">
        <f>IF(R84="","",VLOOKUP($R84,Data!$B$4:$X$2000,Data!$K$2-1,FALSE))</f>
        <v>4789</v>
      </c>
      <c r="I84" t="str">
        <f>IF(R84="","",VLOOKUP($R84,Data!$B$4:$X$2000,Data!$L$2-1,FALSE))</f>
        <v>CDBG-DR (OES)</v>
      </c>
      <c r="J84" s="10">
        <f>IF(R84="","",VLOOKUP($R84,Data!$B$4:$X$2000,Data!$N$2-1,FALSE))</f>
        <v>0</v>
      </c>
      <c r="K84" s="10">
        <f>IF(R84="","",VLOOKUP($R84,Data!$B$4:$X$2000,Data!$Q$2-1,FALSE)+VLOOKUP($R84,Data!$B$4:$X$2000,Data!$O$2-1,FALSE))</f>
        <v>67563.990000000005</v>
      </c>
      <c r="L84" s="10">
        <f t="shared" si="2"/>
        <v>-67563.990000000005</v>
      </c>
      <c r="M84" s="6">
        <f t="shared" si="3"/>
        <v>0</v>
      </c>
      <c r="R84">
        <f>IF((MAX($R$4:R83)+1)&gt;Data!$B$1,"",MAX($R$4:R83)+1)</f>
        <v>80</v>
      </c>
    </row>
    <row r="85" spans="1:18" x14ac:dyDescent="0.2">
      <c r="A85" s="11">
        <f>IF(L85="","",RANK(L85,$L$5:$L$500)+COUNTIF($L$3:L84,L85))</f>
        <v>4</v>
      </c>
      <c r="B85" t="str">
        <f>IF(R85="","",VLOOKUP($R85,Data!$B$4:$X$2000,Data!$E$2-1,FALSE))</f>
        <v>A</v>
      </c>
      <c r="C85">
        <f>IF(R85="","",VLOOKUP($R85,Data!$B$4:$X$2000,Data!$F$2-1,FALSE))</f>
        <v>0</v>
      </c>
      <c r="D85">
        <f>IF(R85="","",VLOOKUP($R85,Data!$B$4:$X$2000,Data!$G$2-1,FALSE))</f>
        <v>0</v>
      </c>
      <c r="E85">
        <f>IF(R85="","",VLOOKUP($R85,Data!$B$4:$X$2000,Data!$H$2-1,FALSE))</f>
        <v>0</v>
      </c>
      <c r="F85">
        <f>IF(R85="","",VLOOKUP($R85,Data!$B$4:$X$2000,Data!$I$2-1,FALSE))</f>
        <v>0</v>
      </c>
      <c r="G85">
        <f>IF(R85="","",VLOOKUP($R85,Data!$B$4:$X$2000,Data!$J$2-1,FALSE))</f>
        <v>0</v>
      </c>
      <c r="H85" t="str">
        <f>IF(R85="","",VLOOKUP($R85,Data!$B$4:$X$2000,Data!$K$2-1,FALSE))</f>
        <v>4988</v>
      </c>
      <c r="I85" t="str">
        <f>IF(R85="","",VLOOKUP($R85,Data!$B$4:$X$2000,Data!$L$2-1,FALSE))</f>
        <v>SMALL CITIES GRANT</v>
      </c>
      <c r="J85" s="10">
        <f>IF(R85="","",VLOOKUP($R85,Data!$B$4:$X$2000,Data!$N$2-1,FALSE))</f>
        <v>400000</v>
      </c>
      <c r="K85" s="10">
        <f>IF(R85="","",VLOOKUP($R85,Data!$B$4:$X$2000,Data!$Q$2-1,FALSE)+VLOOKUP($R85,Data!$B$4:$X$2000,Data!$O$2-1,FALSE))</f>
        <v>0</v>
      </c>
      <c r="L85" s="10">
        <f t="shared" si="2"/>
        <v>400000</v>
      </c>
      <c r="M85" s="6">
        <f t="shared" si="3"/>
        <v>0</v>
      </c>
      <c r="R85">
        <f>IF((MAX($R$4:R84)+1)&gt;Data!$B$1,"",MAX($R$4:R84)+1)</f>
        <v>81</v>
      </c>
    </row>
    <row r="86" spans="1:18" x14ac:dyDescent="0.2">
      <c r="A86" s="11">
        <f>IF(L86="","",RANK(L86,$L$5:$L$500)+COUNTIF($L$3:L85,L86))</f>
        <v>6</v>
      </c>
      <c r="B86" t="str">
        <f>IF(R86="","",VLOOKUP($R86,Data!$B$4:$X$2000,Data!$E$2-1,FALSE))</f>
        <v>A</v>
      </c>
      <c r="C86">
        <f>IF(R86="","",VLOOKUP($R86,Data!$B$4:$X$2000,Data!$F$2-1,FALSE))</f>
        <v>0</v>
      </c>
      <c r="D86">
        <f>IF(R86="","",VLOOKUP($R86,Data!$B$4:$X$2000,Data!$G$2-1,FALSE))</f>
        <v>0</v>
      </c>
      <c r="E86">
        <f>IF(R86="","",VLOOKUP($R86,Data!$B$4:$X$2000,Data!$H$2-1,FALSE))</f>
        <v>0</v>
      </c>
      <c r="F86">
        <f>IF(R86="","",VLOOKUP($R86,Data!$B$4:$X$2000,Data!$I$2-1,FALSE))</f>
        <v>0</v>
      </c>
      <c r="G86">
        <f>IF(R86="","",VLOOKUP($R86,Data!$B$4:$X$2000,Data!$J$2-1,FALSE))</f>
        <v>0</v>
      </c>
      <c r="H86" t="str">
        <f>IF(R86="","",VLOOKUP($R86,Data!$B$4:$X$2000,Data!$K$2-1,FALSE))</f>
        <v>4989</v>
      </c>
      <c r="I86" t="str">
        <f>IF(R86="","",VLOOKUP($R86,Data!$B$4:$X$2000,Data!$L$2-1,FALSE))</f>
        <v>MICRO-ENTERPRISE PROGRAM</v>
      </c>
      <c r="J86" s="10">
        <f>IF(R86="","",VLOOKUP($R86,Data!$B$4:$X$2000,Data!$N$2-1,FALSE))</f>
        <v>325000</v>
      </c>
      <c r="K86" s="10">
        <f>IF(R86="","",VLOOKUP($R86,Data!$B$4:$X$2000,Data!$Q$2-1,FALSE)+VLOOKUP($R86,Data!$B$4:$X$2000,Data!$O$2-1,FALSE))</f>
        <v>73300.37</v>
      </c>
      <c r="L86" s="10">
        <f t="shared" si="2"/>
        <v>251699.63</v>
      </c>
      <c r="M86" s="6">
        <f t="shared" si="3"/>
        <v>0.22550000000000001</v>
      </c>
      <c r="R86">
        <f>IF((MAX($R$4:R85)+1)&gt;Data!$B$1,"",MAX($R$4:R85)+1)</f>
        <v>82</v>
      </c>
    </row>
    <row r="87" spans="1:18" x14ac:dyDescent="0.2">
      <c r="A87" s="11">
        <f>IF(L87="","",RANK(L87,$L$5:$L$500)+COUNTIF($L$3:L86,L87))</f>
        <v>2</v>
      </c>
      <c r="B87" t="str">
        <f>IF(R87="","",VLOOKUP($R87,Data!$B$4:$X$2000,Data!$E$2-1,FALSE))</f>
        <v>A</v>
      </c>
      <c r="C87">
        <f>IF(R87="","",VLOOKUP($R87,Data!$B$4:$X$2000,Data!$F$2-1,FALSE))</f>
        <v>0</v>
      </c>
      <c r="D87">
        <f>IF(R87="","",VLOOKUP($R87,Data!$B$4:$X$2000,Data!$G$2-1,FALSE))</f>
        <v>0</v>
      </c>
      <c r="E87">
        <f>IF(R87="","",VLOOKUP($R87,Data!$B$4:$X$2000,Data!$H$2-1,FALSE))</f>
        <v>0</v>
      </c>
      <c r="F87">
        <f>IF(R87="","",VLOOKUP($R87,Data!$B$4:$X$2000,Data!$I$2-1,FALSE))</f>
        <v>0</v>
      </c>
      <c r="G87">
        <f>IF(R87="","",VLOOKUP($R87,Data!$B$4:$X$2000,Data!$J$2-1,FALSE))</f>
        <v>0</v>
      </c>
      <c r="H87">
        <f>IF(R87="","",VLOOKUP($R87,Data!$B$4:$X$2000,Data!$K$2-1,FALSE))</f>
        <v>0</v>
      </c>
      <c r="I87" t="str">
        <f>IF(R87="","",VLOOKUP($R87,Data!$B$4:$X$2000,Data!$L$2-1,FALSE))</f>
        <v>GENERAL FUND</v>
      </c>
      <c r="J87" s="10">
        <f>IF(R87="","",VLOOKUP($R87,Data!$B$4:$X$2000,Data!$N$2-1,FALSE))</f>
        <v>72665241.950000003</v>
      </c>
      <c r="K87" s="10">
        <f>IF(R87="","",VLOOKUP($R87,Data!$B$4:$X$2000,Data!$Q$2-1,FALSE)+VLOOKUP($R87,Data!$B$4:$X$2000,Data!$O$2-1,FALSE))</f>
        <v>71950530.709999993</v>
      </c>
      <c r="L87" s="10">
        <f t="shared" si="2"/>
        <v>714711.24000000954</v>
      </c>
      <c r="M87" s="6">
        <f t="shared" si="3"/>
        <v>0.99019999999999997</v>
      </c>
      <c r="R87">
        <f>IF((MAX($R$4:R86)+1)&gt;Data!$B$1,"",MAX($R$4:R86)+1)</f>
        <v>83</v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A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>1001</v>
      </c>
      <c r="H5" t="str">
        <f>IF($Q5="","",VLOOKUP($Q5,'Dept Head vs YTD Head acct'!$A$5:$M$500,9,FALSE))</f>
        <v>REAL PROPERTY TAXES</v>
      </c>
      <c r="I5" s="10">
        <f>IF($Q5="","",VLOOKUP($Q5,'Dept Head vs YTD Head acct'!$A$5:$M$500,10,FALSE))</f>
        <v>28553266</v>
      </c>
      <c r="J5" s="10">
        <f>IF($Q5="","",VLOOKUP($Q5,'Dept Head vs YTD Head acct'!$A$5:$M$500,11,FALSE))</f>
        <v>22755332.260000002</v>
      </c>
      <c r="K5" s="10">
        <f>IF(Q5="","",I5-J5)</f>
        <v>5797933.7399999984</v>
      </c>
      <c r="L5" s="6">
        <f>IF(Q5="","",IF(I5=0,0,ROUND((J5)/I5,4)))</f>
        <v>0.79690000000000005</v>
      </c>
      <c r="Q5">
        <v>1</v>
      </c>
    </row>
    <row r="6" spans="1:17" x14ac:dyDescent="0.2">
      <c r="A6" t="str">
        <f>IF($Q6="","",VLOOKUP($Q6,'Dept Head vs YTD Head acct'!$A$5:$M$500,2,FALSE))</f>
        <v>A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0</v>
      </c>
      <c r="H6" t="str">
        <f>IF($Q6="","",VLOOKUP($Q6,'Dept Head vs YTD Head acct'!$A$5:$M$500,9,FALSE))</f>
        <v>GENERAL FUND</v>
      </c>
      <c r="I6" s="10">
        <f>IF($Q6="","",VLOOKUP($Q6,'Dept Head vs YTD Head acct'!$A$5:$M$500,10,FALSE))</f>
        <v>76630867</v>
      </c>
      <c r="J6" s="10">
        <f>IF($Q6="","",VLOOKUP($Q6,'Dept Head vs YTD Head acct'!$A$5:$M$500,11,FALSE))</f>
        <v>71950530.709999993</v>
      </c>
      <c r="K6" s="10">
        <f t="shared" ref="K6:K69" si="0">IF(Q6="","",I6-J6)</f>
        <v>4680336.2900000066</v>
      </c>
      <c r="L6" s="6">
        <f t="shared" ref="L6:L69" si="1">IF(Q6="","",IF(I6=0,0,ROUND((J6)/I6,4)))</f>
        <v>0.93889999999999996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A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4610</v>
      </c>
      <c r="H7" t="str">
        <f>IF($Q7="","",VLOOKUP($Q7,'Dept Head vs YTD Head acct'!$A$5:$M$500,9,FALSE))</f>
        <v>SOCIAL SERVICES ADMIN</v>
      </c>
      <c r="I7" s="10">
        <f>IF($Q7="","",VLOOKUP($Q7,'Dept Head vs YTD Head acct'!$A$5:$M$500,10,FALSE))</f>
        <v>2000000</v>
      </c>
      <c r="J7" s="10">
        <f>IF($Q7="","",VLOOKUP($Q7,'Dept Head vs YTD Head acct'!$A$5:$M$500,11,FALSE))</f>
        <v>1331627</v>
      </c>
      <c r="K7" s="10">
        <f t="shared" si="0"/>
        <v>668373</v>
      </c>
      <c r="L7" s="6">
        <f t="shared" si="1"/>
        <v>0.66579999999999995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A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 t="str">
        <f>IF($Q8="","",VLOOKUP($Q8,'Dept Head vs YTD Head acct'!$A$5:$M$500,8,FALSE))</f>
        <v>4788</v>
      </c>
      <c r="H8" t="str">
        <f>IF($Q8="","",VLOOKUP($Q8,'Dept Head vs YTD Head acct'!$A$5:$M$500,9,FALSE))</f>
        <v>CDBG-DISASTER RECOVERY</v>
      </c>
      <c r="I8" s="10">
        <f>IF($Q8="","",VLOOKUP($Q8,'Dept Head vs YTD Head acct'!$A$5:$M$500,10,FALSE))</f>
        <v>4500000</v>
      </c>
      <c r="J8" s="10">
        <f>IF($Q8="","",VLOOKUP($Q8,'Dept Head vs YTD Head acct'!$A$5:$M$500,11,FALSE))</f>
        <v>3895284.56</v>
      </c>
      <c r="K8" s="10">
        <f t="shared" si="0"/>
        <v>604715.43999999994</v>
      </c>
      <c r="L8" s="6">
        <f t="shared" si="1"/>
        <v>0.86560000000000004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A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>3610</v>
      </c>
      <c r="H9" t="str">
        <f>IF($Q9="","",VLOOKUP($Q9,'Dept Head vs YTD Head acct'!$A$5:$M$500,9,FALSE))</f>
        <v>SOCIAL SERVICES ADMINIS</v>
      </c>
      <c r="I9" s="10">
        <f>IF($Q9="","",VLOOKUP($Q9,'Dept Head vs YTD Head acct'!$A$5:$M$500,10,FALSE))</f>
        <v>1065617</v>
      </c>
      <c r="J9" s="10">
        <f>IF($Q9="","",VLOOKUP($Q9,'Dept Head vs YTD Head acct'!$A$5:$M$500,11,FALSE))</f>
        <v>779479</v>
      </c>
      <c r="K9" s="10">
        <f t="shared" si="0"/>
        <v>286138</v>
      </c>
      <c r="L9" s="6">
        <f t="shared" si="1"/>
        <v>0.73150000000000004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A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 t="str">
        <f>IF($Q10="","",VLOOKUP($Q10,'Dept Head vs YTD Head acct'!$A$5:$M$500,8,FALSE))</f>
        <v>4609</v>
      </c>
      <c r="H10" t="str">
        <f>IF($Q10="","",VLOOKUP($Q10,'Dept Head vs YTD Head acct'!$A$5:$M$500,9,FALSE))</f>
        <v>FAMILY ASSISTANCE</v>
      </c>
      <c r="I10" s="10">
        <f>IF($Q10="","",VLOOKUP($Q10,'Dept Head vs YTD Head acct'!$A$5:$M$500,10,FALSE))</f>
        <v>800000</v>
      </c>
      <c r="J10" s="10">
        <f>IF($Q10="","",VLOOKUP($Q10,'Dept Head vs YTD Head acct'!$A$5:$M$500,11,FALSE))</f>
        <v>514395</v>
      </c>
      <c r="K10" s="10">
        <f t="shared" si="0"/>
        <v>285605</v>
      </c>
      <c r="L10" s="6">
        <f t="shared" si="1"/>
        <v>0.64300000000000002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A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 t="str">
        <f>IF($Q11="","",VLOOKUP($Q11,'Dept Head vs YTD Head acct'!$A$5:$M$500,8,FALSE))</f>
        <v>3398</v>
      </c>
      <c r="H11" t="str">
        <f>IF($Q11="","",VLOOKUP($Q11,'Dept Head vs YTD Head acct'!$A$5:$M$500,9,FALSE))</f>
        <v>SICG COMMUNICATIONS GRANT</v>
      </c>
      <c r="I11" s="10">
        <f>IF($Q11="","",VLOOKUP($Q11,'Dept Head vs YTD Head acct'!$A$5:$M$500,10,FALSE))</f>
        <v>940383</v>
      </c>
      <c r="J11" s="10">
        <f>IF($Q11="","",VLOOKUP($Q11,'Dept Head vs YTD Head acct'!$A$5:$M$500,11,FALSE))</f>
        <v>691371.51</v>
      </c>
      <c r="K11" s="10">
        <f t="shared" si="0"/>
        <v>249011.49</v>
      </c>
      <c r="L11" s="6">
        <f t="shared" si="1"/>
        <v>0.73519999999999996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A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 t="str">
        <f>IF($Q12="","",VLOOKUP($Q12,'Dept Head vs YTD Head acct'!$A$5:$M$500,8,FALSE))</f>
        <v>1790</v>
      </c>
      <c r="H12" t="str">
        <f>IF($Q12="","",VLOOKUP($Q12,'Dept Head vs YTD Head acct'!$A$5:$M$500,9,FALSE))</f>
        <v>MEDICAID TRANSPORT SEDANS</v>
      </c>
      <c r="I12" s="10">
        <f>IF($Q12="","",VLOOKUP($Q12,'Dept Head vs YTD Head acct'!$A$5:$M$500,10,FALSE))</f>
        <v>410000</v>
      </c>
      <c r="J12" s="10">
        <f>IF($Q12="","",VLOOKUP($Q12,'Dept Head vs YTD Head acct'!$A$5:$M$500,11,FALSE))</f>
        <v>226928.19</v>
      </c>
      <c r="K12" s="10">
        <f t="shared" si="0"/>
        <v>183071.81</v>
      </c>
      <c r="L12" s="6">
        <f t="shared" si="1"/>
        <v>0.55349999999999999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A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 t="str">
        <f>IF($Q13="","",VLOOKUP($Q13,'Dept Head vs YTD Head acct'!$A$5:$M$500,8,FALSE))</f>
        <v>1751</v>
      </c>
      <c r="H13" t="str">
        <f>IF($Q13="","",VLOOKUP($Q13,'Dept Head vs YTD Head acct'!$A$5:$M$500,9,FALSE))</f>
        <v>BUS FARES</v>
      </c>
      <c r="I13" s="10">
        <f>IF($Q13="","",VLOOKUP($Q13,'Dept Head vs YTD Head acct'!$A$5:$M$500,10,FALSE))</f>
        <v>261000</v>
      </c>
      <c r="J13" s="10">
        <f>IF($Q13="","",VLOOKUP($Q13,'Dept Head vs YTD Head acct'!$A$5:$M$500,11,FALSE))</f>
        <v>99365.01</v>
      </c>
      <c r="K13" s="10">
        <f t="shared" si="0"/>
        <v>161634.99</v>
      </c>
      <c r="L13" s="6">
        <f t="shared" si="1"/>
        <v>0.38069999999999998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A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 t="str">
        <f>IF($Q14="","",VLOOKUP($Q14,'Dept Head vs YTD Head acct'!$A$5:$M$500,8,FALSE))</f>
        <v>4389</v>
      </c>
      <c r="H14" t="str">
        <f>IF($Q14="","",VLOOKUP($Q14,'Dept Head vs YTD Head acct'!$A$5:$M$500,9,FALSE))</f>
        <v>HOMELAND SECURITY GRANTS</v>
      </c>
      <c r="I14" s="10">
        <f>IF($Q14="","",VLOOKUP($Q14,'Dept Head vs YTD Head acct'!$A$5:$M$500,10,FALSE))</f>
        <v>235600</v>
      </c>
      <c r="J14" s="10">
        <f>IF($Q14="","",VLOOKUP($Q14,'Dept Head vs YTD Head acct'!$A$5:$M$500,11,FALSE))</f>
        <v>86819.69</v>
      </c>
      <c r="K14" s="10">
        <f t="shared" si="0"/>
        <v>148780.31</v>
      </c>
      <c r="L14" s="6">
        <f t="shared" si="1"/>
        <v>0.36849999999999999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A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 t="str">
        <f>IF($Q15="","",VLOOKUP($Q15,'Dept Head vs YTD Head acct'!$A$5:$M$500,8,FALSE))</f>
        <v>3670</v>
      </c>
      <c r="H15" t="str">
        <f>IF($Q15="","",VLOOKUP($Q15,'Dept Head vs YTD Head acct'!$A$5:$M$500,9,FALSE))</f>
        <v>SERV FOR RECIP TITLE XX</v>
      </c>
      <c r="I15" s="10">
        <f>IF($Q15="","",VLOOKUP($Q15,'Dept Head vs YTD Head acct'!$A$5:$M$500,10,FALSE))</f>
        <v>684000</v>
      </c>
      <c r="J15" s="10">
        <f>IF($Q15="","",VLOOKUP($Q15,'Dept Head vs YTD Head acct'!$A$5:$M$500,11,FALSE))</f>
        <v>552209</v>
      </c>
      <c r="K15" s="10">
        <f t="shared" si="0"/>
        <v>131791</v>
      </c>
      <c r="L15" s="6">
        <f t="shared" si="1"/>
        <v>0.80730000000000002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A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 t="str">
        <f>IF($Q16="","",VLOOKUP($Q16,'Dept Head vs YTD Head acct'!$A$5:$M$500,8,FALSE))</f>
        <v>2401</v>
      </c>
      <c r="H16" t="str">
        <f>IF($Q16="","",VLOOKUP($Q16,'Dept Head vs YTD Head acct'!$A$5:$M$500,9,FALSE))</f>
        <v>INTEREST ON DEPOSITS</v>
      </c>
      <c r="I16" s="10">
        <f>IF($Q16="","",VLOOKUP($Q16,'Dept Head vs YTD Head acct'!$A$5:$M$500,10,FALSE))</f>
        <v>235000</v>
      </c>
      <c r="J16" s="10">
        <f>IF($Q16="","",VLOOKUP($Q16,'Dept Head vs YTD Head acct'!$A$5:$M$500,11,FALSE))</f>
        <v>117118.59</v>
      </c>
      <c r="K16" s="10">
        <f t="shared" si="0"/>
        <v>117881.41</v>
      </c>
      <c r="L16" s="6">
        <f t="shared" si="1"/>
        <v>0.49840000000000001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>A</v>
      </c>
      <c r="B17">
        <f>IF($Q17="","",VLOOKUP($Q17,'Dept Head vs YTD Head acct'!$A$5:$M$500,3,FALSE))</f>
        <v>0</v>
      </c>
      <c r="C17">
        <f>IF($Q17="","",VLOOKUP($Q17,'Dept Head vs YTD Head acct'!$A$5:$M$500,4,FALSE))</f>
        <v>0</v>
      </c>
      <c r="D17">
        <f>IF($Q17="","",VLOOKUP($Q17,'Dept Head vs YTD Head acct'!$A$5:$M$500,5,FALSE))</f>
        <v>0</v>
      </c>
      <c r="E17">
        <f>IF($Q17="","",VLOOKUP($Q17,'Dept Head vs YTD Head acct'!$A$5:$M$500,6,FALSE))</f>
        <v>0</v>
      </c>
      <c r="F17">
        <f>IF($Q17="","",VLOOKUP($Q17,'Dept Head vs YTD Head acct'!$A$5:$M$500,7,FALSE))</f>
        <v>0</v>
      </c>
      <c r="G17" t="str">
        <f>IF($Q17="","",VLOOKUP($Q17,'Dept Head vs YTD Head acct'!$A$5:$M$500,8,FALSE))</f>
        <v>4456</v>
      </c>
      <c r="H17" t="str">
        <f>IF($Q17="","",VLOOKUP($Q17,'Dept Head vs YTD Head acct'!$A$5:$M$500,9,FALSE))</f>
        <v>CHILD W/SPEC HEALTH NEEDS</v>
      </c>
      <c r="I17" s="10">
        <f>IF($Q17="","",VLOOKUP($Q17,'Dept Head vs YTD Head acct'!$A$5:$M$500,10,FALSE))</f>
        <v>112325</v>
      </c>
      <c r="J17" s="10">
        <f>IF($Q17="","",VLOOKUP($Q17,'Dept Head vs YTD Head acct'!$A$5:$M$500,11,FALSE))</f>
        <v>504.34</v>
      </c>
      <c r="K17" s="10">
        <f t="shared" si="0"/>
        <v>111820.66</v>
      </c>
      <c r="L17" s="6">
        <f t="shared" si="1"/>
        <v>4.4999999999999997E-3</v>
      </c>
      <c r="Q17">
        <f>IF((MAX($Q$4:Q16)+1)&gt;Data!$C$1,"",MAX($Q$4:Q16)+1)</f>
        <v>13</v>
      </c>
    </row>
    <row r="18" spans="1:17" x14ac:dyDescent="0.2">
      <c r="A18" t="str">
        <f>IF($Q18="","",VLOOKUP($Q18,'Dept Head vs YTD Head acct'!$A$5:$M$500,2,FALSE))</f>
        <v>A</v>
      </c>
      <c r="B18">
        <f>IF($Q18="","",VLOOKUP($Q18,'Dept Head vs YTD Head acct'!$A$5:$M$500,3,FALSE))</f>
        <v>0</v>
      </c>
      <c r="C18">
        <f>IF($Q18="","",VLOOKUP($Q18,'Dept Head vs YTD Head acct'!$A$5:$M$500,4,FALSE))</f>
        <v>0</v>
      </c>
      <c r="D18">
        <f>IF($Q18="","",VLOOKUP($Q18,'Dept Head vs YTD Head acct'!$A$5:$M$500,5,FALSE))</f>
        <v>0</v>
      </c>
      <c r="E18">
        <f>IF($Q18="","",VLOOKUP($Q18,'Dept Head vs YTD Head acct'!$A$5:$M$500,6,FALSE))</f>
        <v>0</v>
      </c>
      <c r="F18">
        <f>IF($Q18="","",VLOOKUP($Q18,'Dept Head vs YTD Head acct'!$A$5:$M$500,7,FALSE))</f>
        <v>0</v>
      </c>
      <c r="G18" t="str">
        <f>IF($Q18="","",VLOOKUP($Q18,'Dept Head vs YTD Head acct'!$A$5:$M$500,8,FALSE))</f>
        <v>1256</v>
      </c>
      <c r="H18" t="str">
        <f>IF($Q18="","",VLOOKUP($Q18,'Dept Head vs YTD Head acct'!$A$5:$M$500,9,FALSE))</f>
        <v>CLERK DMV FEES</v>
      </c>
      <c r="I18" s="10">
        <f>IF($Q18="","",VLOOKUP($Q18,'Dept Head vs YTD Head acct'!$A$5:$M$500,10,FALSE))</f>
        <v>450000</v>
      </c>
      <c r="J18" s="10">
        <f>IF($Q18="","",VLOOKUP($Q18,'Dept Head vs YTD Head acct'!$A$5:$M$500,11,FALSE))</f>
        <v>341960.56</v>
      </c>
      <c r="K18" s="10">
        <f t="shared" si="0"/>
        <v>108039.44</v>
      </c>
      <c r="L18" s="6">
        <f t="shared" si="1"/>
        <v>0.75990000000000002</v>
      </c>
      <c r="Q18">
        <f>IF((MAX($Q$4:Q17)+1)&gt;Data!$C$1,"",MAX($Q$4:Q17)+1)</f>
        <v>14</v>
      </c>
    </row>
    <row r="19" spans="1:17" x14ac:dyDescent="0.2">
      <c r="A19" t="str">
        <f>IF($Q19="","",VLOOKUP($Q19,'Dept Head vs YTD Head acct'!$A$5:$M$500,2,FALSE))</f>
        <v>A</v>
      </c>
      <c r="B19">
        <f>IF($Q19="","",VLOOKUP($Q19,'Dept Head vs YTD Head acct'!$A$5:$M$500,3,FALSE))</f>
        <v>0</v>
      </c>
      <c r="C19">
        <f>IF($Q19="","",VLOOKUP($Q19,'Dept Head vs YTD Head acct'!$A$5:$M$500,4,FALSE))</f>
        <v>0</v>
      </c>
      <c r="D19">
        <f>IF($Q19="","",VLOOKUP($Q19,'Dept Head vs YTD Head acct'!$A$5:$M$500,5,FALSE))</f>
        <v>0</v>
      </c>
      <c r="E19">
        <f>IF($Q19="","",VLOOKUP($Q19,'Dept Head vs YTD Head acct'!$A$5:$M$500,6,FALSE))</f>
        <v>0</v>
      </c>
      <c r="F19">
        <f>IF($Q19="","",VLOOKUP($Q19,'Dept Head vs YTD Head acct'!$A$5:$M$500,7,FALSE))</f>
        <v>0</v>
      </c>
      <c r="G19" t="str">
        <f>IF($Q19="","",VLOOKUP($Q19,'Dept Head vs YTD Head acct'!$A$5:$M$500,8,FALSE))</f>
        <v>3016</v>
      </c>
      <c r="H19" t="str">
        <f>IF($Q19="","",VLOOKUP($Q19,'Dept Head vs YTD Head acct'!$A$5:$M$500,9,FALSE))</f>
        <v>CASINO REVENUE</v>
      </c>
      <c r="I19" s="10">
        <f>IF($Q19="","",VLOOKUP($Q19,'Dept Head vs YTD Head acct'!$A$5:$M$500,10,FALSE))</f>
        <v>200000</v>
      </c>
      <c r="J19" s="10">
        <f>IF($Q19="","",VLOOKUP($Q19,'Dept Head vs YTD Head acct'!$A$5:$M$500,11,FALSE))</f>
        <v>98576.67</v>
      </c>
      <c r="K19" s="10">
        <f t="shared" si="0"/>
        <v>101423.33</v>
      </c>
      <c r="L19" s="6">
        <f t="shared" si="1"/>
        <v>0.4929</v>
      </c>
      <c r="Q19">
        <f>IF((MAX($Q$4:Q18)+1)&gt;Data!$C$1,"",MAX($Q$4:Q18)+1)</f>
        <v>15</v>
      </c>
    </row>
    <row r="20" spans="1:17" x14ac:dyDescent="0.2">
      <c r="A20" t="str">
        <f>IF($Q20="","",VLOOKUP($Q20,'Dept Head vs YTD Head acct'!$A$5:$M$500,2,FALSE))</f>
        <v>A</v>
      </c>
      <c r="B20">
        <f>IF($Q20="","",VLOOKUP($Q20,'Dept Head vs YTD Head acct'!$A$5:$M$500,3,FALSE))</f>
        <v>0</v>
      </c>
      <c r="C20">
        <f>IF($Q20="","",VLOOKUP($Q20,'Dept Head vs YTD Head acct'!$A$5:$M$500,4,FALSE))</f>
        <v>0</v>
      </c>
      <c r="D20">
        <f>IF($Q20="","",VLOOKUP($Q20,'Dept Head vs YTD Head acct'!$A$5:$M$500,5,FALSE))</f>
        <v>0</v>
      </c>
      <c r="E20">
        <f>IF($Q20="","",VLOOKUP($Q20,'Dept Head vs YTD Head acct'!$A$5:$M$500,6,FALSE))</f>
        <v>0</v>
      </c>
      <c r="F20">
        <f>IF($Q20="","",VLOOKUP($Q20,'Dept Head vs YTD Head acct'!$A$5:$M$500,7,FALSE))</f>
        <v>0</v>
      </c>
      <c r="G20" t="str">
        <f>IF($Q20="","",VLOOKUP($Q20,'Dept Head vs YTD Head acct'!$A$5:$M$500,8,FALSE))</f>
        <v>3619</v>
      </c>
      <c r="H20" t="str">
        <f>IF($Q20="","",VLOOKUP($Q20,'Dept Head vs YTD Head acct'!$A$5:$M$500,9,FALSE))</f>
        <v>CHILD CARE</v>
      </c>
      <c r="I20" s="10">
        <f>IF($Q20="","",VLOOKUP($Q20,'Dept Head vs YTD Head acct'!$A$5:$M$500,10,FALSE))</f>
        <v>1353057</v>
      </c>
      <c r="J20" s="10">
        <f>IF($Q20="","",VLOOKUP($Q20,'Dept Head vs YTD Head acct'!$A$5:$M$500,11,FALSE))</f>
        <v>1261999</v>
      </c>
      <c r="K20" s="10">
        <f t="shared" si="0"/>
        <v>91058</v>
      </c>
      <c r="L20" s="6">
        <f t="shared" si="1"/>
        <v>0.93269999999999997</v>
      </c>
      <c r="Q20">
        <f>IF((MAX($Q$4:Q19)+1)&gt;Data!$C$1,"",MAX($Q$4:Q19)+1)</f>
        <v>16</v>
      </c>
    </row>
    <row r="21" spans="1:17" x14ac:dyDescent="0.2">
      <c r="A21" t="str">
        <f>IF($Q21="","",VLOOKUP($Q21,'Dept Head vs YTD Head acct'!$A$5:$M$500,2,FALSE))</f>
        <v>A</v>
      </c>
      <c r="B21">
        <f>IF($Q21="","",VLOOKUP($Q21,'Dept Head vs YTD Head acct'!$A$5:$M$500,3,FALSE))</f>
        <v>0</v>
      </c>
      <c r="C21">
        <f>IF($Q21="","",VLOOKUP($Q21,'Dept Head vs YTD Head acct'!$A$5:$M$500,4,FALSE))</f>
        <v>0</v>
      </c>
      <c r="D21">
        <f>IF($Q21="","",VLOOKUP($Q21,'Dept Head vs YTD Head acct'!$A$5:$M$500,5,FALSE))</f>
        <v>0</v>
      </c>
      <c r="E21">
        <f>IF($Q21="","",VLOOKUP($Q21,'Dept Head vs YTD Head acct'!$A$5:$M$500,6,FALSE))</f>
        <v>0</v>
      </c>
      <c r="F21">
        <f>IF($Q21="","",VLOOKUP($Q21,'Dept Head vs YTD Head acct'!$A$5:$M$500,7,FALSE))</f>
        <v>0</v>
      </c>
      <c r="G21" t="str">
        <f>IF($Q21="","",VLOOKUP($Q21,'Dept Head vs YTD Head acct'!$A$5:$M$500,8,FALSE))</f>
        <v>2701</v>
      </c>
      <c r="H21" t="str">
        <f>IF($Q21="","",VLOOKUP($Q21,'Dept Head vs YTD Head acct'!$A$5:$M$500,9,FALSE))</f>
        <v>REFUNDS OF PRIOR YEARS EXPEN</v>
      </c>
      <c r="I21" s="10">
        <f>IF($Q21="","",VLOOKUP($Q21,'Dept Head vs YTD Head acct'!$A$5:$M$500,10,FALSE))</f>
        <v>210000</v>
      </c>
      <c r="J21" s="10">
        <f>IF($Q21="","",VLOOKUP($Q21,'Dept Head vs YTD Head acct'!$A$5:$M$500,11,FALSE))</f>
        <v>122307.11</v>
      </c>
      <c r="K21" s="10">
        <f t="shared" si="0"/>
        <v>87692.89</v>
      </c>
      <c r="L21" s="6">
        <f t="shared" si="1"/>
        <v>0.58240000000000003</v>
      </c>
      <c r="Q21">
        <f>IF((MAX($Q$4:Q20)+1)&gt;Data!$C$1,"",MAX($Q$4:Q20)+1)</f>
        <v>17</v>
      </c>
    </row>
    <row r="22" spans="1:17" x14ac:dyDescent="0.2">
      <c r="A22" t="str">
        <f>IF($Q22="","",VLOOKUP($Q22,'Dept Head vs YTD Head acct'!$A$5:$M$500,2,FALSE))</f>
        <v>A</v>
      </c>
      <c r="B22">
        <f>IF($Q22="","",VLOOKUP($Q22,'Dept Head vs YTD Head acct'!$A$5:$M$500,3,FALSE))</f>
        <v>0</v>
      </c>
      <c r="C22">
        <f>IF($Q22="","",VLOOKUP($Q22,'Dept Head vs YTD Head acct'!$A$5:$M$500,4,FALSE))</f>
        <v>0</v>
      </c>
      <c r="D22">
        <f>IF($Q22="","",VLOOKUP($Q22,'Dept Head vs YTD Head acct'!$A$5:$M$500,5,FALSE))</f>
        <v>0</v>
      </c>
      <c r="E22">
        <f>IF($Q22="","",VLOOKUP($Q22,'Dept Head vs YTD Head acct'!$A$5:$M$500,6,FALSE))</f>
        <v>0</v>
      </c>
      <c r="F22">
        <f>IF($Q22="","",VLOOKUP($Q22,'Dept Head vs YTD Head acct'!$A$5:$M$500,7,FALSE))</f>
        <v>0</v>
      </c>
      <c r="G22" t="str">
        <f>IF($Q22="","",VLOOKUP($Q22,'Dept Head vs YTD Head acct'!$A$5:$M$500,8,FALSE))</f>
        <v>3594</v>
      </c>
      <c r="H22" t="str">
        <f>IF($Q22="","",VLOOKUP($Q22,'Dept Head vs YTD Head acct'!$A$5:$M$500,9,FALSE))</f>
        <v>STOA BUSLINE SUBSIDY</v>
      </c>
      <c r="I22" s="10">
        <f>IF($Q22="","",VLOOKUP($Q22,'Dept Head vs YTD Head acct'!$A$5:$M$500,10,FALSE))</f>
        <v>460000</v>
      </c>
      <c r="J22" s="10">
        <f>IF($Q22="","",VLOOKUP($Q22,'Dept Head vs YTD Head acct'!$A$5:$M$500,11,FALSE))</f>
        <v>374625.33</v>
      </c>
      <c r="K22" s="10">
        <f t="shared" si="0"/>
        <v>85374.669999999984</v>
      </c>
      <c r="L22" s="6">
        <f t="shared" si="1"/>
        <v>0.81440000000000001</v>
      </c>
      <c r="Q22">
        <f>IF((MAX($Q$4:Q21)+1)&gt;Data!$C$1,"",MAX($Q$4:Q21)+1)</f>
        <v>18</v>
      </c>
    </row>
    <row r="23" spans="1:17" x14ac:dyDescent="0.2">
      <c r="A23" t="str">
        <f>IF($Q23="","",VLOOKUP($Q23,'Dept Head vs YTD Head acct'!$A$5:$M$500,2,FALSE))</f>
        <v>A</v>
      </c>
      <c r="B23">
        <f>IF($Q23="","",VLOOKUP($Q23,'Dept Head vs YTD Head acct'!$A$5:$M$500,3,FALSE))</f>
        <v>0</v>
      </c>
      <c r="C23">
        <f>IF($Q23="","",VLOOKUP($Q23,'Dept Head vs YTD Head acct'!$A$5:$M$500,4,FALSE))</f>
        <v>0</v>
      </c>
      <c r="D23">
        <f>IF($Q23="","",VLOOKUP($Q23,'Dept Head vs YTD Head acct'!$A$5:$M$500,5,FALSE))</f>
        <v>0</v>
      </c>
      <c r="E23">
        <f>IF($Q23="","",VLOOKUP($Q23,'Dept Head vs YTD Head acct'!$A$5:$M$500,6,FALSE))</f>
        <v>0</v>
      </c>
      <c r="F23">
        <f>IF($Q23="","",VLOOKUP($Q23,'Dept Head vs YTD Head acct'!$A$5:$M$500,7,FALSE))</f>
        <v>0</v>
      </c>
      <c r="G23" t="str">
        <f>IF($Q23="","",VLOOKUP($Q23,'Dept Head vs YTD Head acct'!$A$5:$M$500,8,FALSE))</f>
        <v>4619</v>
      </c>
      <c r="H23" t="str">
        <f>IF($Q23="","",VLOOKUP($Q23,'Dept Head vs YTD Head acct'!$A$5:$M$500,9,FALSE))</f>
        <v>CHILD CARE  &lt;TITLE IV-E&gt;</v>
      </c>
      <c r="I23" s="10">
        <f>IF($Q23="","",VLOOKUP($Q23,'Dept Head vs YTD Head acct'!$A$5:$M$500,10,FALSE))</f>
        <v>500000</v>
      </c>
      <c r="J23" s="10">
        <f>IF($Q23="","",VLOOKUP($Q23,'Dept Head vs YTD Head acct'!$A$5:$M$500,11,FALSE))</f>
        <v>418757</v>
      </c>
      <c r="K23" s="10">
        <f t="shared" si="0"/>
        <v>81243</v>
      </c>
      <c r="L23" s="6">
        <f t="shared" si="1"/>
        <v>0.83750000000000002</v>
      </c>
      <c r="Q23">
        <f>IF((MAX($Q$4:Q22)+1)&gt;Data!$C$1,"",MAX($Q$4:Q22)+1)</f>
        <v>19</v>
      </c>
    </row>
    <row r="24" spans="1:17" x14ac:dyDescent="0.2">
      <c r="A24" t="str">
        <f>IF($Q24="","",VLOOKUP($Q24,'Dept Head vs YTD Head acct'!$A$5:$M$500,2,FALSE))</f>
        <v>A</v>
      </c>
      <c r="B24">
        <f>IF($Q24="","",VLOOKUP($Q24,'Dept Head vs YTD Head acct'!$A$5:$M$500,3,FALSE))</f>
        <v>0</v>
      </c>
      <c r="C24">
        <f>IF($Q24="","",VLOOKUP($Q24,'Dept Head vs YTD Head acct'!$A$5:$M$500,4,FALSE))</f>
        <v>0</v>
      </c>
      <c r="D24">
        <f>IF($Q24="","",VLOOKUP($Q24,'Dept Head vs YTD Head acct'!$A$5:$M$500,5,FALSE))</f>
        <v>0</v>
      </c>
      <c r="E24">
        <f>IF($Q24="","",VLOOKUP($Q24,'Dept Head vs YTD Head acct'!$A$5:$M$500,6,FALSE))</f>
        <v>0</v>
      </c>
      <c r="F24">
        <f>IF($Q24="","",VLOOKUP($Q24,'Dept Head vs YTD Head acct'!$A$5:$M$500,7,FALSE))</f>
        <v>0</v>
      </c>
      <c r="G24" t="str">
        <f>IF($Q24="","",VLOOKUP($Q24,'Dept Head vs YTD Head acct'!$A$5:$M$500,8,FALSE))</f>
        <v>1622</v>
      </c>
      <c r="H24" t="str">
        <f>IF($Q24="","",VLOOKUP($Q24,'Dept Head vs YTD Head acct'!$A$5:$M$500,9,FALSE))</f>
        <v>DSRIP PROGRAM</v>
      </c>
      <c r="I24" s="10">
        <f>IF($Q24="","",VLOOKUP($Q24,'Dept Head vs YTD Head acct'!$A$5:$M$500,10,FALSE))</f>
        <v>100000</v>
      </c>
      <c r="J24" s="10">
        <f>IF($Q24="","",VLOOKUP($Q24,'Dept Head vs YTD Head acct'!$A$5:$M$500,11,FALSE))</f>
        <v>36195.370000000003</v>
      </c>
      <c r="K24" s="10">
        <f t="shared" si="0"/>
        <v>63804.63</v>
      </c>
      <c r="L24" s="6">
        <f t="shared" si="1"/>
        <v>0.36199999999999999</v>
      </c>
      <c r="Q24">
        <f>IF((MAX($Q$4:Q23)+1)&gt;Data!$C$1,"",MAX($Q$4:Q23)+1)</f>
        <v>20</v>
      </c>
    </row>
    <row r="25" spans="1:17" x14ac:dyDescent="0.2">
      <c r="A25" t="str">
        <f>IF($Q25="","",VLOOKUP($Q25,'Dept Head vs YTD Head acct'!$A$5:$M$500,2,FALSE))</f>
        <v>A</v>
      </c>
      <c r="B25">
        <f>IF($Q25="","",VLOOKUP($Q25,'Dept Head vs YTD Head acct'!$A$5:$M$500,3,FALSE))</f>
        <v>0</v>
      </c>
      <c r="C25">
        <f>IF($Q25="","",VLOOKUP($Q25,'Dept Head vs YTD Head acct'!$A$5:$M$500,4,FALSE))</f>
        <v>0</v>
      </c>
      <c r="D25">
        <f>IF($Q25="","",VLOOKUP($Q25,'Dept Head vs YTD Head acct'!$A$5:$M$500,5,FALSE))</f>
        <v>0</v>
      </c>
      <c r="E25">
        <f>IF($Q25="","",VLOOKUP($Q25,'Dept Head vs YTD Head acct'!$A$5:$M$500,6,FALSE))</f>
        <v>0</v>
      </c>
      <c r="F25">
        <f>IF($Q25="","",VLOOKUP($Q25,'Dept Head vs YTD Head acct'!$A$5:$M$500,7,FALSE))</f>
        <v>0</v>
      </c>
      <c r="G25" t="str">
        <f>IF($Q25="","",VLOOKUP($Q25,'Dept Head vs YTD Head acct'!$A$5:$M$500,8,FALSE))</f>
        <v>1613</v>
      </c>
      <c r="H25" t="str">
        <f>IF($Q25="","",VLOOKUP($Q25,'Dept Head vs YTD Head acct'!$A$5:$M$500,9,FALSE))</f>
        <v>MEDICAID - AGE 3-5 YEARS</v>
      </c>
      <c r="I25" s="10">
        <f>IF($Q25="","",VLOOKUP($Q25,'Dept Head vs YTD Head acct'!$A$5:$M$500,10,FALSE))</f>
        <v>175000</v>
      </c>
      <c r="J25" s="10">
        <f>IF($Q25="","",VLOOKUP($Q25,'Dept Head vs YTD Head acct'!$A$5:$M$500,11,FALSE))</f>
        <v>115773.01</v>
      </c>
      <c r="K25" s="10">
        <f t="shared" si="0"/>
        <v>59226.990000000005</v>
      </c>
      <c r="L25" s="6">
        <f t="shared" si="1"/>
        <v>0.66159999999999997</v>
      </c>
      <c r="Q25">
        <f>IF((MAX($Q$4:Q24)+1)&gt;Data!$C$1,"",MAX($Q$4:Q24)+1)</f>
        <v>21</v>
      </c>
    </row>
    <row r="26" spans="1:17" x14ac:dyDescent="0.2">
      <c r="A26" t="str">
        <f>IF($Q26="","",VLOOKUP($Q26,'Dept Head vs YTD Head acct'!$A$5:$M$500,2,FALSE))</f>
        <v>A</v>
      </c>
      <c r="B26">
        <f>IF($Q26="","",VLOOKUP($Q26,'Dept Head vs YTD Head acct'!$A$5:$M$500,3,FALSE))</f>
        <v>0</v>
      </c>
      <c r="C26">
        <f>IF($Q26="","",VLOOKUP($Q26,'Dept Head vs YTD Head acct'!$A$5:$M$500,4,FALSE))</f>
        <v>0</v>
      </c>
      <c r="D26">
        <f>IF($Q26="","",VLOOKUP($Q26,'Dept Head vs YTD Head acct'!$A$5:$M$500,5,FALSE))</f>
        <v>0</v>
      </c>
      <c r="E26">
        <f>IF($Q26="","",VLOOKUP($Q26,'Dept Head vs YTD Head acct'!$A$5:$M$500,6,FALSE))</f>
        <v>0</v>
      </c>
      <c r="F26">
        <f>IF($Q26="","",VLOOKUP($Q26,'Dept Head vs YTD Head acct'!$A$5:$M$500,7,FALSE))</f>
        <v>0</v>
      </c>
      <c r="G26" t="str">
        <f>IF($Q26="","",VLOOKUP($Q26,'Dept Head vs YTD Head acct'!$A$5:$M$500,8,FALSE))</f>
        <v>4615</v>
      </c>
      <c r="H26" t="str">
        <f>IF($Q26="","",VLOOKUP($Q26,'Dept Head vs YTD Head acct'!$A$5:$M$500,9,FALSE))</f>
        <v>FLEXIBLE FAMILY FUND SERVICE</v>
      </c>
      <c r="I26" s="10">
        <f>IF($Q26="","",VLOOKUP($Q26,'Dept Head vs YTD Head acct'!$A$5:$M$500,10,FALSE))</f>
        <v>1682000</v>
      </c>
      <c r="J26" s="10">
        <f>IF($Q26="","",VLOOKUP($Q26,'Dept Head vs YTD Head acct'!$A$5:$M$500,11,FALSE))</f>
        <v>1630993</v>
      </c>
      <c r="K26" s="10">
        <f t="shared" si="0"/>
        <v>51007</v>
      </c>
      <c r="L26" s="6">
        <f t="shared" si="1"/>
        <v>0.96970000000000001</v>
      </c>
      <c r="Q26">
        <f>IF((MAX($Q$4:Q25)+1)&gt;Data!$C$1,"",MAX($Q$4:Q25)+1)</f>
        <v>22</v>
      </c>
    </row>
    <row r="27" spans="1:17" x14ac:dyDescent="0.2">
      <c r="A27" t="str">
        <f>IF($Q27="","",VLOOKUP($Q27,'Dept Head vs YTD Head acct'!$A$5:$M$500,2,FALSE))</f>
        <v>A</v>
      </c>
      <c r="B27">
        <f>IF($Q27="","",VLOOKUP($Q27,'Dept Head vs YTD Head acct'!$A$5:$M$500,3,FALSE))</f>
        <v>0</v>
      </c>
      <c r="C27">
        <f>IF($Q27="","",VLOOKUP($Q27,'Dept Head vs YTD Head acct'!$A$5:$M$500,4,FALSE))</f>
        <v>0</v>
      </c>
      <c r="D27">
        <f>IF($Q27="","",VLOOKUP($Q27,'Dept Head vs YTD Head acct'!$A$5:$M$500,5,FALSE))</f>
        <v>0</v>
      </c>
      <c r="E27">
        <f>IF($Q27="","",VLOOKUP($Q27,'Dept Head vs YTD Head acct'!$A$5:$M$500,6,FALSE))</f>
        <v>0</v>
      </c>
      <c r="F27">
        <f>IF($Q27="","",VLOOKUP($Q27,'Dept Head vs YTD Head acct'!$A$5:$M$500,7,FALSE))</f>
        <v>0</v>
      </c>
      <c r="G27" t="str">
        <f>IF($Q27="","",VLOOKUP($Q27,'Dept Head vs YTD Head acct'!$A$5:$M$500,8,FALSE))</f>
        <v>1051</v>
      </c>
      <c r="H27" t="str">
        <f>IF($Q27="","",VLOOKUP($Q27,'Dept Head vs YTD Head acct'!$A$5:$M$500,9,FALSE))</f>
        <v>GAIN ON SALE OF TAX ACQ PROP</v>
      </c>
      <c r="I27" s="10">
        <f>IF($Q27="","",VLOOKUP($Q27,'Dept Head vs YTD Head acct'!$A$5:$M$500,10,FALSE))</f>
        <v>50000</v>
      </c>
      <c r="J27" s="10">
        <f>IF($Q27="","",VLOOKUP($Q27,'Dept Head vs YTD Head acct'!$A$5:$M$500,11,FALSE))</f>
        <v>0</v>
      </c>
      <c r="K27" s="10">
        <f t="shared" si="0"/>
        <v>50000</v>
      </c>
      <c r="L27" s="6">
        <f t="shared" si="1"/>
        <v>0</v>
      </c>
      <c r="Q27">
        <f>IF((MAX($Q$4:Q26)+1)&gt;Data!$C$1,"",MAX($Q$4:Q26)+1)</f>
        <v>23</v>
      </c>
    </row>
    <row r="28" spans="1:17" x14ac:dyDescent="0.2">
      <c r="A28" t="str">
        <f>IF($Q28="","",VLOOKUP($Q28,'Dept Head vs YTD Head acct'!$A$5:$M$500,2,FALSE))</f>
        <v>A</v>
      </c>
      <c r="B28">
        <f>IF($Q28="","",VLOOKUP($Q28,'Dept Head vs YTD Head acct'!$A$5:$M$500,3,FALSE))</f>
        <v>0</v>
      </c>
      <c r="C28">
        <f>IF($Q28="","",VLOOKUP($Q28,'Dept Head vs YTD Head acct'!$A$5:$M$500,4,FALSE))</f>
        <v>0</v>
      </c>
      <c r="D28">
        <f>IF($Q28="","",VLOOKUP($Q28,'Dept Head vs YTD Head acct'!$A$5:$M$500,5,FALSE))</f>
        <v>0</v>
      </c>
      <c r="E28">
        <f>IF($Q28="","",VLOOKUP($Q28,'Dept Head vs YTD Head acct'!$A$5:$M$500,6,FALSE))</f>
        <v>0</v>
      </c>
      <c r="F28">
        <f>IF($Q28="","",VLOOKUP($Q28,'Dept Head vs YTD Head acct'!$A$5:$M$500,7,FALSE))</f>
        <v>0</v>
      </c>
      <c r="G28" t="str">
        <f>IF($Q28="","",VLOOKUP($Q28,'Dept Head vs YTD Head acct'!$A$5:$M$500,8,FALSE))</f>
        <v>3330</v>
      </c>
      <c r="H28" t="str">
        <f>IF($Q28="","",VLOOKUP($Q28,'Dept Head vs YTD Head acct'!$A$5:$M$500,9,FALSE))</f>
        <v>SECURITY COSTS-COURT</v>
      </c>
      <c r="I28" s="10">
        <f>IF($Q28="","",VLOOKUP($Q28,'Dept Head vs YTD Head acct'!$A$5:$M$500,10,FALSE))</f>
        <v>401199</v>
      </c>
      <c r="J28" s="10">
        <f>IF($Q28="","",VLOOKUP($Q28,'Dept Head vs YTD Head acct'!$A$5:$M$500,11,FALSE))</f>
        <v>351205.83</v>
      </c>
      <c r="K28" s="10">
        <f t="shared" si="0"/>
        <v>49993.169999999984</v>
      </c>
      <c r="L28" s="6">
        <f t="shared" si="1"/>
        <v>0.87539999999999996</v>
      </c>
      <c r="Q28">
        <f>IF((MAX($Q$4:Q27)+1)&gt;Data!$C$1,"",MAX($Q$4:Q27)+1)</f>
        <v>24</v>
      </c>
    </row>
    <row r="29" spans="1:17" x14ac:dyDescent="0.2">
      <c r="A29" t="str">
        <f>IF($Q29="","",VLOOKUP($Q29,'Dept Head vs YTD Head acct'!$A$5:$M$500,2,FALSE))</f>
        <v>A</v>
      </c>
      <c r="B29">
        <f>IF($Q29="","",VLOOKUP($Q29,'Dept Head vs YTD Head acct'!$A$5:$M$500,3,FALSE))</f>
        <v>0</v>
      </c>
      <c r="C29">
        <f>IF($Q29="","",VLOOKUP($Q29,'Dept Head vs YTD Head acct'!$A$5:$M$500,4,FALSE))</f>
        <v>0</v>
      </c>
      <c r="D29">
        <f>IF($Q29="","",VLOOKUP($Q29,'Dept Head vs YTD Head acct'!$A$5:$M$500,5,FALSE))</f>
        <v>0</v>
      </c>
      <c r="E29">
        <f>IF($Q29="","",VLOOKUP($Q29,'Dept Head vs YTD Head acct'!$A$5:$M$500,6,FALSE))</f>
        <v>0</v>
      </c>
      <c r="F29">
        <f>IF($Q29="","",VLOOKUP($Q29,'Dept Head vs YTD Head acct'!$A$5:$M$500,7,FALSE))</f>
        <v>0</v>
      </c>
      <c r="G29" t="str">
        <f>IF($Q29="","",VLOOKUP($Q29,'Dept Head vs YTD Head acct'!$A$5:$M$500,8,FALSE))</f>
        <v>2228</v>
      </c>
      <c r="H29" t="str">
        <f>IF($Q29="","",VLOOKUP($Q29,'Dept Head vs YTD Head acct'!$A$5:$M$500,9,FALSE))</f>
        <v>DATA PROCESSING SERVICES</v>
      </c>
      <c r="I29" s="10">
        <f>IF($Q29="","",VLOOKUP($Q29,'Dept Head vs YTD Head acct'!$A$5:$M$500,10,FALSE))</f>
        <v>75000</v>
      </c>
      <c r="J29" s="10">
        <f>IF($Q29="","",VLOOKUP($Q29,'Dept Head vs YTD Head acct'!$A$5:$M$500,11,FALSE))</f>
        <v>37999.15</v>
      </c>
      <c r="K29" s="10">
        <f t="shared" si="0"/>
        <v>37000.85</v>
      </c>
      <c r="L29" s="6">
        <f t="shared" si="1"/>
        <v>0.50670000000000004</v>
      </c>
      <c r="Q29">
        <f>IF((MAX($Q$4:Q28)+1)&gt;Data!$C$1,"",MAX($Q$4:Q28)+1)</f>
        <v>25</v>
      </c>
    </row>
    <row r="30" spans="1:17" x14ac:dyDescent="0.2">
      <c r="A30" t="str">
        <f>IF($Q30="","",VLOOKUP($Q30,'Dept Head vs YTD Head acct'!$A$5:$M$500,2,FALSE))</f>
        <v>A</v>
      </c>
      <c r="B30">
        <f>IF($Q30="","",VLOOKUP($Q30,'Dept Head vs YTD Head acct'!$A$5:$M$500,3,FALSE))</f>
        <v>0</v>
      </c>
      <c r="C30">
        <f>IF($Q30="","",VLOOKUP($Q30,'Dept Head vs YTD Head acct'!$A$5:$M$500,4,FALSE))</f>
        <v>0</v>
      </c>
      <c r="D30">
        <f>IF($Q30="","",VLOOKUP($Q30,'Dept Head vs YTD Head acct'!$A$5:$M$500,5,FALSE))</f>
        <v>0</v>
      </c>
      <c r="E30">
        <f>IF($Q30="","",VLOOKUP($Q30,'Dept Head vs YTD Head acct'!$A$5:$M$500,6,FALSE))</f>
        <v>0</v>
      </c>
      <c r="F30">
        <f>IF($Q30="","",VLOOKUP($Q30,'Dept Head vs YTD Head acct'!$A$5:$M$500,7,FALSE))</f>
        <v>0</v>
      </c>
      <c r="G30" t="str">
        <f>IF($Q30="","",VLOOKUP($Q30,'Dept Head vs YTD Head acct'!$A$5:$M$500,8,FALSE))</f>
        <v>2372</v>
      </c>
      <c r="H30" t="str">
        <f>IF($Q30="","",VLOOKUP($Q30,'Dept Head vs YTD Head acct'!$A$5:$M$500,9,FALSE))</f>
        <v>PLANNING SERVICES</v>
      </c>
      <c r="I30" s="10">
        <f>IF($Q30="","",VLOOKUP($Q30,'Dept Head vs YTD Head acct'!$A$5:$M$500,10,FALSE))</f>
        <v>34000</v>
      </c>
      <c r="J30" s="10">
        <f>IF($Q30="","",VLOOKUP($Q30,'Dept Head vs YTD Head acct'!$A$5:$M$500,11,FALSE))</f>
        <v>0</v>
      </c>
      <c r="K30" s="10">
        <f t="shared" si="0"/>
        <v>34000</v>
      </c>
      <c r="L30" s="6">
        <f t="shared" si="1"/>
        <v>0</v>
      </c>
      <c r="Q30">
        <f>IF((MAX($Q$4:Q29)+1)&gt;Data!$C$1,"",MAX($Q$4:Q29)+1)</f>
        <v>26</v>
      </c>
    </row>
    <row r="31" spans="1:17" x14ac:dyDescent="0.2">
      <c r="A31" t="str">
        <f>IF($Q31="","",VLOOKUP($Q31,'Dept Head vs YTD Head acct'!$A$5:$M$500,2,FALSE))</f>
        <v>A</v>
      </c>
      <c r="B31">
        <f>IF($Q31="","",VLOOKUP($Q31,'Dept Head vs YTD Head acct'!$A$5:$M$500,3,FALSE))</f>
        <v>0</v>
      </c>
      <c r="C31">
        <f>IF($Q31="","",VLOOKUP($Q31,'Dept Head vs YTD Head acct'!$A$5:$M$500,4,FALSE))</f>
        <v>0</v>
      </c>
      <c r="D31">
        <f>IF($Q31="","",VLOOKUP($Q31,'Dept Head vs YTD Head acct'!$A$5:$M$500,5,FALSE))</f>
        <v>0</v>
      </c>
      <c r="E31">
        <f>IF($Q31="","",VLOOKUP($Q31,'Dept Head vs YTD Head acct'!$A$5:$M$500,6,FALSE))</f>
        <v>0</v>
      </c>
      <c r="F31">
        <f>IF($Q31="","",VLOOKUP($Q31,'Dept Head vs YTD Head acct'!$A$5:$M$500,7,FALSE))</f>
        <v>0</v>
      </c>
      <c r="G31" t="str">
        <f>IF($Q31="","",VLOOKUP($Q31,'Dept Head vs YTD Head acct'!$A$5:$M$500,8,FALSE))</f>
        <v>3450</v>
      </c>
      <c r="H31" t="str">
        <f>IF($Q31="","",VLOOKUP($Q31,'Dept Head vs YTD Head acct'!$A$5:$M$500,9,FALSE))</f>
        <v>PUBLIC WATER SUPPLY</v>
      </c>
      <c r="I31" s="10">
        <f>IF($Q31="","",VLOOKUP($Q31,'Dept Head vs YTD Head acct'!$A$5:$M$500,10,FALSE))</f>
        <v>105758</v>
      </c>
      <c r="J31" s="10">
        <f>IF($Q31="","",VLOOKUP($Q31,'Dept Head vs YTD Head acct'!$A$5:$M$500,11,FALSE))</f>
        <v>73833.87</v>
      </c>
      <c r="K31" s="10">
        <f t="shared" si="0"/>
        <v>31924.130000000005</v>
      </c>
      <c r="L31" s="6">
        <f t="shared" si="1"/>
        <v>0.69810000000000005</v>
      </c>
      <c r="Q31">
        <f>IF((MAX($Q$4:Q30)+1)&gt;Data!$C$1,"",MAX($Q$4:Q30)+1)</f>
        <v>27</v>
      </c>
    </row>
    <row r="32" spans="1:17" x14ac:dyDescent="0.2">
      <c r="A32" t="str">
        <f>IF($Q32="","",VLOOKUP($Q32,'Dept Head vs YTD Head acct'!$A$5:$M$500,2,FALSE))</f>
        <v>A</v>
      </c>
      <c r="B32">
        <f>IF($Q32="","",VLOOKUP($Q32,'Dept Head vs YTD Head acct'!$A$5:$M$500,3,FALSE))</f>
        <v>0</v>
      </c>
      <c r="C32">
        <f>IF($Q32="","",VLOOKUP($Q32,'Dept Head vs YTD Head acct'!$A$5:$M$500,4,FALSE))</f>
        <v>0</v>
      </c>
      <c r="D32">
        <f>IF($Q32="","",VLOOKUP($Q32,'Dept Head vs YTD Head acct'!$A$5:$M$500,5,FALSE))</f>
        <v>0</v>
      </c>
      <c r="E32">
        <f>IF($Q32="","",VLOOKUP($Q32,'Dept Head vs YTD Head acct'!$A$5:$M$500,6,FALSE))</f>
        <v>0</v>
      </c>
      <c r="F32">
        <f>IF($Q32="","",VLOOKUP($Q32,'Dept Head vs YTD Head acct'!$A$5:$M$500,7,FALSE))</f>
        <v>0</v>
      </c>
      <c r="G32" t="str">
        <f>IF($Q32="","",VLOOKUP($Q32,'Dept Head vs YTD Head acct'!$A$5:$M$500,8,FALSE))</f>
        <v>4325</v>
      </c>
      <c r="H32" t="str">
        <f>IF($Q32="","",VLOOKUP($Q32,'Dept Head vs YTD Head acct'!$A$5:$M$500,9,FALSE))</f>
        <v>LETPP GRANT</v>
      </c>
      <c r="I32" s="10">
        <f>IF($Q32="","",VLOOKUP($Q32,'Dept Head vs YTD Head acct'!$A$5:$M$500,10,FALSE))</f>
        <v>47486</v>
      </c>
      <c r="J32" s="10">
        <f>IF($Q32="","",VLOOKUP($Q32,'Dept Head vs YTD Head acct'!$A$5:$M$500,11,FALSE))</f>
        <v>20082.53</v>
      </c>
      <c r="K32" s="10">
        <f t="shared" si="0"/>
        <v>27403.47</v>
      </c>
      <c r="L32" s="6">
        <f t="shared" si="1"/>
        <v>0.4229</v>
      </c>
      <c r="Q32">
        <f>IF((MAX($Q$4:Q31)+1)&gt;Data!$C$1,"",MAX($Q$4:Q31)+1)</f>
        <v>28</v>
      </c>
    </row>
    <row r="33" spans="1:17" x14ac:dyDescent="0.2">
      <c r="A33" t="str">
        <f>IF($Q33="","",VLOOKUP($Q33,'Dept Head vs YTD Head acct'!$A$5:$M$500,2,FALSE))</f>
        <v>A</v>
      </c>
      <c r="B33">
        <f>IF($Q33="","",VLOOKUP($Q33,'Dept Head vs YTD Head acct'!$A$5:$M$500,3,FALSE))</f>
        <v>0</v>
      </c>
      <c r="C33">
        <f>IF($Q33="","",VLOOKUP($Q33,'Dept Head vs YTD Head acct'!$A$5:$M$500,4,FALSE))</f>
        <v>0</v>
      </c>
      <c r="D33">
        <f>IF($Q33="","",VLOOKUP($Q33,'Dept Head vs YTD Head acct'!$A$5:$M$500,5,FALSE))</f>
        <v>0</v>
      </c>
      <c r="E33">
        <f>IF($Q33="","",VLOOKUP($Q33,'Dept Head vs YTD Head acct'!$A$5:$M$500,6,FALSE))</f>
        <v>0</v>
      </c>
      <c r="F33">
        <f>IF($Q33="","",VLOOKUP($Q33,'Dept Head vs YTD Head acct'!$A$5:$M$500,7,FALSE))</f>
        <v>0</v>
      </c>
      <c r="G33" t="str">
        <f>IF($Q33="","",VLOOKUP($Q33,'Dept Head vs YTD Head acct'!$A$5:$M$500,8,FALSE))</f>
        <v>2615</v>
      </c>
      <c r="H33" t="str">
        <f>IF($Q33="","",VLOOKUP($Q33,'Dept Head vs YTD Head acct'!$A$5:$M$500,9,FALSE))</f>
        <v>STOP DWI FINES</v>
      </c>
      <c r="I33" s="10">
        <f>IF($Q33="","",VLOOKUP($Q33,'Dept Head vs YTD Head acct'!$A$5:$M$500,10,FALSE))</f>
        <v>55000</v>
      </c>
      <c r="J33" s="10">
        <f>IF($Q33="","",VLOOKUP($Q33,'Dept Head vs YTD Head acct'!$A$5:$M$500,11,FALSE))</f>
        <v>36031</v>
      </c>
      <c r="K33" s="10">
        <f t="shared" si="0"/>
        <v>18969</v>
      </c>
      <c r="L33" s="6">
        <f t="shared" si="1"/>
        <v>0.65510000000000002</v>
      </c>
      <c r="Q33">
        <f>IF((MAX($Q$4:Q32)+1)&gt;Data!$C$1,"",MAX($Q$4:Q32)+1)</f>
        <v>29</v>
      </c>
    </row>
    <row r="34" spans="1:17" x14ac:dyDescent="0.2">
      <c r="A34" t="str">
        <f>IF($Q34="","",VLOOKUP($Q34,'Dept Head vs YTD Head acct'!$A$5:$M$500,2,FALSE))</f>
        <v>A</v>
      </c>
      <c r="B34">
        <f>IF($Q34="","",VLOOKUP($Q34,'Dept Head vs YTD Head acct'!$A$5:$M$500,3,FALSE))</f>
        <v>0</v>
      </c>
      <c r="C34">
        <f>IF($Q34="","",VLOOKUP($Q34,'Dept Head vs YTD Head acct'!$A$5:$M$500,4,FALSE))</f>
        <v>0</v>
      </c>
      <c r="D34">
        <f>IF($Q34="","",VLOOKUP($Q34,'Dept Head vs YTD Head acct'!$A$5:$M$500,5,FALSE))</f>
        <v>0</v>
      </c>
      <c r="E34">
        <f>IF($Q34="","",VLOOKUP($Q34,'Dept Head vs YTD Head acct'!$A$5:$M$500,6,FALSE))</f>
        <v>0</v>
      </c>
      <c r="F34">
        <f>IF($Q34="","",VLOOKUP($Q34,'Dept Head vs YTD Head acct'!$A$5:$M$500,7,FALSE))</f>
        <v>0</v>
      </c>
      <c r="G34" t="str">
        <f>IF($Q34="","",VLOOKUP($Q34,'Dept Head vs YTD Head acct'!$A$5:$M$500,8,FALSE))</f>
        <v>3472</v>
      </c>
      <c r="H34" t="str">
        <f>IF($Q34="","",VLOOKUP($Q34,'Dept Head vs YTD Head acct'!$A$5:$M$500,9,FALSE))</f>
        <v>COMMUNITY SUPPORT GROUP</v>
      </c>
      <c r="I34" s="10">
        <f>IF($Q34="","",VLOOKUP($Q34,'Dept Head vs YTD Head acct'!$A$5:$M$500,10,FALSE))</f>
        <v>1688674</v>
      </c>
      <c r="J34" s="10">
        <f>IF($Q34="","",VLOOKUP($Q34,'Dept Head vs YTD Head acct'!$A$5:$M$500,11,FALSE))</f>
        <v>1670204</v>
      </c>
      <c r="K34" s="10">
        <f t="shared" si="0"/>
        <v>18470</v>
      </c>
      <c r="L34" s="6">
        <f t="shared" si="1"/>
        <v>0.98909999999999998</v>
      </c>
      <c r="Q34">
        <f>IF((MAX($Q$4:Q33)+1)&gt;Data!$C$1,"",MAX($Q$4:Q33)+1)</f>
        <v>30</v>
      </c>
    </row>
    <row r="35" spans="1:17" x14ac:dyDescent="0.2">
      <c r="A35" t="str">
        <f>IF($Q35="","",VLOOKUP($Q35,'Dept Head vs YTD Head acct'!$A$5:$M$500,2,FALSE))</f>
        <v>A</v>
      </c>
      <c r="B35">
        <f>IF($Q35="","",VLOOKUP($Q35,'Dept Head vs YTD Head acct'!$A$5:$M$500,3,FALSE))</f>
        <v>0</v>
      </c>
      <c r="C35">
        <f>IF($Q35="","",VLOOKUP($Q35,'Dept Head vs YTD Head acct'!$A$5:$M$500,4,FALSE))</f>
        <v>0</v>
      </c>
      <c r="D35">
        <f>IF($Q35="","",VLOOKUP($Q35,'Dept Head vs YTD Head acct'!$A$5:$M$500,5,FALSE))</f>
        <v>0</v>
      </c>
      <c r="E35">
        <f>IF($Q35="","",VLOOKUP($Q35,'Dept Head vs YTD Head acct'!$A$5:$M$500,6,FALSE))</f>
        <v>0</v>
      </c>
      <c r="F35">
        <f>IF($Q35="","",VLOOKUP($Q35,'Dept Head vs YTD Head acct'!$A$5:$M$500,7,FALSE))</f>
        <v>0</v>
      </c>
      <c r="G35" t="str">
        <f>IF($Q35="","",VLOOKUP($Q35,'Dept Head vs YTD Head acct'!$A$5:$M$500,8,FALSE))</f>
        <v>1255</v>
      </c>
      <c r="H35" t="str">
        <f>IF($Q35="","",VLOOKUP($Q35,'Dept Head vs YTD Head acct'!$A$5:$M$500,9,FALSE))</f>
        <v>CLERK FEES</v>
      </c>
      <c r="I35" s="10">
        <f>IF($Q35="","",VLOOKUP($Q35,'Dept Head vs YTD Head acct'!$A$5:$M$500,10,FALSE))</f>
        <v>290000</v>
      </c>
      <c r="J35" s="10">
        <f>IF($Q35="","",VLOOKUP($Q35,'Dept Head vs YTD Head acct'!$A$5:$M$500,11,FALSE))</f>
        <v>273797.78999999998</v>
      </c>
      <c r="K35" s="10">
        <f t="shared" si="0"/>
        <v>16202.210000000021</v>
      </c>
      <c r="L35" s="6">
        <f t="shared" si="1"/>
        <v>0.94410000000000005</v>
      </c>
      <c r="Q35">
        <f>IF((MAX($Q$4:Q34)+1)&gt;Data!$C$1,"",MAX($Q$4:Q34)+1)</f>
        <v>31</v>
      </c>
    </row>
    <row r="36" spans="1:17" x14ac:dyDescent="0.2">
      <c r="A36" t="str">
        <f>IF($Q36="","",VLOOKUP($Q36,'Dept Head vs YTD Head acct'!$A$5:$M$500,2,FALSE))</f>
        <v>A</v>
      </c>
      <c r="B36">
        <f>IF($Q36="","",VLOOKUP($Q36,'Dept Head vs YTD Head acct'!$A$5:$M$500,3,FALSE))</f>
        <v>0</v>
      </c>
      <c r="C36">
        <f>IF($Q36="","",VLOOKUP($Q36,'Dept Head vs YTD Head acct'!$A$5:$M$500,4,FALSE))</f>
        <v>0</v>
      </c>
      <c r="D36">
        <f>IF($Q36="","",VLOOKUP($Q36,'Dept Head vs YTD Head acct'!$A$5:$M$500,5,FALSE))</f>
        <v>0</v>
      </c>
      <c r="E36">
        <f>IF($Q36="","",VLOOKUP($Q36,'Dept Head vs YTD Head acct'!$A$5:$M$500,6,FALSE))</f>
        <v>0</v>
      </c>
      <c r="F36">
        <f>IF($Q36="","",VLOOKUP($Q36,'Dept Head vs YTD Head acct'!$A$5:$M$500,7,FALSE))</f>
        <v>0</v>
      </c>
      <c r="G36" t="str">
        <f>IF($Q36="","",VLOOKUP($Q36,'Dept Head vs YTD Head acct'!$A$5:$M$500,8,FALSE))</f>
        <v>3623</v>
      </c>
      <c r="H36" t="str">
        <f>IF($Q36="","",VLOOKUP($Q36,'Dept Head vs YTD Head acct'!$A$5:$M$500,9,FALSE))</f>
        <v>JUVENILE DELINQUENT CARE</v>
      </c>
      <c r="I36" s="10">
        <f>IF($Q36="","",VLOOKUP($Q36,'Dept Head vs YTD Head acct'!$A$5:$M$500,10,FALSE))</f>
        <v>42000</v>
      </c>
      <c r="J36" s="10">
        <f>IF($Q36="","",VLOOKUP($Q36,'Dept Head vs YTD Head acct'!$A$5:$M$500,11,FALSE))</f>
        <v>26549</v>
      </c>
      <c r="K36" s="10">
        <f t="shared" si="0"/>
        <v>15451</v>
      </c>
      <c r="L36" s="6">
        <f t="shared" si="1"/>
        <v>0.6321</v>
      </c>
      <c r="Q36">
        <f>IF((MAX($Q$4:Q35)+1)&gt;Data!$C$1,"",MAX($Q$4:Q35)+1)</f>
        <v>32</v>
      </c>
    </row>
    <row r="37" spans="1:17" x14ac:dyDescent="0.2">
      <c r="A37" t="str">
        <f>IF($Q37="","",VLOOKUP($Q37,'Dept Head vs YTD Head acct'!$A$5:$M$500,2,FALSE))</f>
        <v>A</v>
      </c>
      <c r="B37">
        <f>IF($Q37="","",VLOOKUP($Q37,'Dept Head vs YTD Head acct'!$A$5:$M$500,3,FALSE))</f>
        <v>0</v>
      </c>
      <c r="C37">
        <f>IF($Q37="","",VLOOKUP($Q37,'Dept Head vs YTD Head acct'!$A$5:$M$500,4,FALSE))</f>
        <v>0</v>
      </c>
      <c r="D37">
        <f>IF($Q37="","",VLOOKUP($Q37,'Dept Head vs YTD Head acct'!$A$5:$M$500,5,FALSE))</f>
        <v>0</v>
      </c>
      <c r="E37">
        <f>IF($Q37="","",VLOOKUP($Q37,'Dept Head vs YTD Head acct'!$A$5:$M$500,6,FALSE))</f>
        <v>0</v>
      </c>
      <c r="F37">
        <f>IF($Q37="","",VLOOKUP($Q37,'Dept Head vs YTD Head acct'!$A$5:$M$500,7,FALSE))</f>
        <v>0</v>
      </c>
      <c r="G37" t="str">
        <f>IF($Q37="","",VLOOKUP($Q37,'Dept Head vs YTD Head acct'!$A$5:$M$500,8,FALSE))</f>
        <v>1989</v>
      </c>
      <c r="H37" t="str">
        <f>IF($Q37="","",VLOOKUP($Q37,'Dept Head vs YTD Head acct'!$A$5:$M$500,9,FALSE))</f>
        <v>OFA FEES</v>
      </c>
      <c r="I37" s="10">
        <f>IF($Q37="","",VLOOKUP($Q37,'Dept Head vs YTD Head acct'!$A$5:$M$500,10,FALSE))</f>
        <v>15000</v>
      </c>
      <c r="J37" s="10">
        <f>IF($Q37="","",VLOOKUP($Q37,'Dept Head vs YTD Head acct'!$A$5:$M$500,11,FALSE))</f>
        <v>0</v>
      </c>
      <c r="K37" s="10">
        <f t="shared" si="0"/>
        <v>15000</v>
      </c>
      <c r="L37" s="6">
        <f t="shared" si="1"/>
        <v>0</v>
      </c>
      <c r="Q37">
        <f>IF((MAX($Q$4:Q36)+1)&gt;Data!$C$1,"",MAX($Q$4:Q36)+1)</f>
        <v>33</v>
      </c>
    </row>
    <row r="38" spans="1:17" x14ac:dyDescent="0.2">
      <c r="A38" t="str">
        <f>IF($Q38="","",VLOOKUP($Q38,'Dept Head vs YTD Head acct'!$A$5:$M$500,2,FALSE))</f>
        <v>A</v>
      </c>
      <c r="B38">
        <f>IF($Q38="","",VLOOKUP($Q38,'Dept Head vs YTD Head acct'!$A$5:$M$500,3,FALSE))</f>
        <v>0</v>
      </c>
      <c r="C38">
        <f>IF($Q38="","",VLOOKUP($Q38,'Dept Head vs YTD Head acct'!$A$5:$M$500,4,FALSE))</f>
        <v>0</v>
      </c>
      <c r="D38">
        <f>IF($Q38="","",VLOOKUP($Q38,'Dept Head vs YTD Head acct'!$A$5:$M$500,5,FALSE))</f>
        <v>0</v>
      </c>
      <c r="E38">
        <f>IF($Q38="","",VLOOKUP($Q38,'Dept Head vs YTD Head acct'!$A$5:$M$500,6,FALSE))</f>
        <v>0</v>
      </c>
      <c r="F38">
        <f>IF($Q38="","",VLOOKUP($Q38,'Dept Head vs YTD Head acct'!$A$5:$M$500,7,FALSE))</f>
        <v>0</v>
      </c>
      <c r="G38" t="str">
        <f>IF($Q38="","",VLOOKUP($Q38,'Dept Head vs YTD Head acct'!$A$5:$M$500,8,FALSE))</f>
        <v>3331</v>
      </c>
      <c r="H38" t="str">
        <f>IF($Q38="","",VLOOKUP($Q38,'Dept Head vs YTD Head acct'!$A$5:$M$500,9,FALSE))</f>
        <v>COURT FACILITIES AID</v>
      </c>
      <c r="I38" s="10">
        <f>IF($Q38="","",VLOOKUP($Q38,'Dept Head vs YTD Head acct'!$A$5:$M$500,10,FALSE))</f>
        <v>130000</v>
      </c>
      <c r="J38" s="10">
        <f>IF($Q38="","",VLOOKUP($Q38,'Dept Head vs YTD Head acct'!$A$5:$M$500,11,FALSE))</f>
        <v>115526</v>
      </c>
      <c r="K38" s="10">
        <f t="shared" si="0"/>
        <v>14474</v>
      </c>
      <c r="L38" s="6">
        <f t="shared" si="1"/>
        <v>0.88870000000000005</v>
      </c>
      <c r="Q38">
        <f>IF((MAX($Q$4:Q37)+1)&gt;Data!$C$1,"",MAX($Q$4:Q37)+1)</f>
        <v>34</v>
      </c>
    </row>
    <row r="39" spans="1:17" x14ac:dyDescent="0.2">
      <c r="A39" t="str">
        <f>IF($Q39="","",VLOOKUP($Q39,'Dept Head vs YTD Head acct'!$A$5:$M$500,2,FALSE))</f>
        <v>A</v>
      </c>
      <c r="B39">
        <f>IF($Q39="","",VLOOKUP($Q39,'Dept Head vs YTD Head acct'!$A$5:$M$500,3,FALSE))</f>
        <v>0</v>
      </c>
      <c r="C39">
        <f>IF($Q39="","",VLOOKUP($Q39,'Dept Head vs YTD Head acct'!$A$5:$M$500,4,FALSE))</f>
        <v>0</v>
      </c>
      <c r="D39">
        <f>IF($Q39="","",VLOOKUP($Q39,'Dept Head vs YTD Head acct'!$A$5:$M$500,5,FALSE))</f>
        <v>0</v>
      </c>
      <c r="E39">
        <f>IF($Q39="","",VLOOKUP($Q39,'Dept Head vs YTD Head acct'!$A$5:$M$500,6,FALSE))</f>
        <v>0</v>
      </c>
      <c r="F39">
        <f>IF($Q39="","",VLOOKUP($Q39,'Dept Head vs YTD Head acct'!$A$5:$M$500,7,FALSE))</f>
        <v>0</v>
      </c>
      <c r="G39" t="str">
        <f>IF($Q39="","",VLOOKUP($Q39,'Dept Head vs YTD Head acct'!$A$5:$M$500,8,FALSE))</f>
        <v>3485</v>
      </c>
      <c r="H39" t="str">
        <f>IF($Q39="","",VLOOKUP($Q39,'Dept Head vs YTD Head acct'!$A$5:$M$500,9,FALSE))</f>
        <v>TOBACCO AWARENESS</v>
      </c>
      <c r="I39" s="10">
        <f>IF($Q39="","",VLOOKUP($Q39,'Dept Head vs YTD Head acct'!$A$5:$M$500,10,FALSE))</f>
        <v>25876</v>
      </c>
      <c r="J39" s="10">
        <f>IF($Q39="","",VLOOKUP($Q39,'Dept Head vs YTD Head acct'!$A$5:$M$500,11,FALSE))</f>
        <v>11568.97</v>
      </c>
      <c r="K39" s="10">
        <f t="shared" si="0"/>
        <v>14307.03</v>
      </c>
      <c r="L39" s="6">
        <f t="shared" si="1"/>
        <v>0.4471</v>
      </c>
      <c r="Q39">
        <f>IF((MAX($Q$4:Q38)+1)&gt;Data!$C$1,"",MAX($Q$4:Q38)+1)</f>
        <v>35</v>
      </c>
    </row>
    <row r="40" spans="1:17" x14ac:dyDescent="0.2">
      <c r="A40" t="str">
        <f>IF($Q40="","",VLOOKUP($Q40,'Dept Head vs YTD Head acct'!$A$5:$M$500,2,FALSE))</f>
        <v>A</v>
      </c>
      <c r="B40">
        <f>IF($Q40="","",VLOOKUP($Q40,'Dept Head vs YTD Head acct'!$A$5:$M$500,3,FALSE))</f>
        <v>0</v>
      </c>
      <c r="C40">
        <f>IF($Q40="","",VLOOKUP($Q40,'Dept Head vs YTD Head acct'!$A$5:$M$500,4,FALSE))</f>
        <v>0</v>
      </c>
      <c r="D40">
        <f>IF($Q40="","",VLOOKUP($Q40,'Dept Head vs YTD Head acct'!$A$5:$M$500,5,FALSE))</f>
        <v>0</v>
      </c>
      <c r="E40">
        <f>IF($Q40="","",VLOOKUP($Q40,'Dept Head vs YTD Head acct'!$A$5:$M$500,6,FALSE))</f>
        <v>0</v>
      </c>
      <c r="F40">
        <f>IF($Q40="","",VLOOKUP($Q40,'Dept Head vs YTD Head acct'!$A$5:$M$500,7,FALSE))</f>
        <v>0</v>
      </c>
      <c r="G40" t="str">
        <f>IF($Q40="","",VLOOKUP($Q40,'Dept Head vs YTD Head acct'!$A$5:$M$500,8,FALSE))</f>
        <v>1510</v>
      </c>
      <c r="H40" t="str">
        <f>IF($Q40="","",VLOOKUP($Q40,'Dept Head vs YTD Head acct'!$A$5:$M$500,9,FALSE))</f>
        <v>SHERIFF FEES</v>
      </c>
      <c r="I40" s="10">
        <f>IF($Q40="","",VLOOKUP($Q40,'Dept Head vs YTD Head acct'!$A$5:$M$500,10,FALSE))</f>
        <v>50000</v>
      </c>
      <c r="J40" s="10">
        <f>IF($Q40="","",VLOOKUP($Q40,'Dept Head vs YTD Head acct'!$A$5:$M$500,11,FALSE))</f>
        <v>36295.589999999997</v>
      </c>
      <c r="K40" s="10">
        <f t="shared" si="0"/>
        <v>13704.410000000003</v>
      </c>
      <c r="L40" s="6">
        <f t="shared" si="1"/>
        <v>0.72589999999999999</v>
      </c>
      <c r="Q40">
        <f>IF((MAX($Q$4:Q39)+1)&gt;Data!$C$1,"",MAX($Q$4:Q39)+1)</f>
        <v>36</v>
      </c>
    </row>
    <row r="41" spans="1:17" x14ac:dyDescent="0.2">
      <c r="A41" t="str">
        <f>IF($Q41="","",VLOOKUP($Q41,'Dept Head vs YTD Head acct'!$A$5:$M$500,2,FALSE))</f>
        <v>A</v>
      </c>
      <c r="B41">
        <f>IF($Q41="","",VLOOKUP($Q41,'Dept Head vs YTD Head acct'!$A$5:$M$500,3,FALSE))</f>
        <v>0</v>
      </c>
      <c r="C41">
        <f>IF($Q41="","",VLOOKUP($Q41,'Dept Head vs YTD Head acct'!$A$5:$M$500,4,FALSE))</f>
        <v>0</v>
      </c>
      <c r="D41">
        <f>IF($Q41="","",VLOOKUP($Q41,'Dept Head vs YTD Head acct'!$A$5:$M$500,5,FALSE))</f>
        <v>0</v>
      </c>
      <c r="E41">
        <f>IF($Q41="","",VLOOKUP($Q41,'Dept Head vs YTD Head acct'!$A$5:$M$500,6,FALSE))</f>
        <v>0</v>
      </c>
      <c r="F41">
        <f>IF($Q41="","",VLOOKUP($Q41,'Dept Head vs YTD Head acct'!$A$5:$M$500,7,FALSE))</f>
        <v>0</v>
      </c>
      <c r="G41" t="str">
        <f>IF($Q41="","",VLOOKUP($Q41,'Dept Head vs YTD Head acct'!$A$5:$M$500,8,FALSE))</f>
        <v>3025</v>
      </c>
      <c r="H41" t="str">
        <f>IF($Q41="","",VLOOKUP($Q41,'Dept Head vs YTD Head acct'!$A$5:$M$500,9,FALSE))</f>
        <v>SPECIAL RECREATIONAL FACIL.</v>
      </c>
      <c r="I41" s="10">
        <f>IF($Q41="","",VLOOKUP($Q41,'Dept Head vs YTD Head acct'!$A$5:$M$500,10,FALSE))</f>
        <v>68000</v>
      </c>
      <c r="J41" s="10">
        <f>IF($Q41="","",VLOOKUP($Q41,'Dept Head vs YTD Head acct'!$A$5:$M$500,11,FALSE))</f>
        <v>54766.28</v>
      </c>
      <c r="K41" s="10">
        <f t="shared" si="0"/>
        <v>13233.720000000001</v>
      </c>
      <c r="L41" s="6">
        <f t="shared" si="1"/>
        <v>0.8054</v>
      </c>
      <c r="Q41">
        <f>IF((MAX($Q$4:Q40)+1)&gt;Data!$C$1,"",MAX($Q$4:Q40)+1)</f>
        <v>37</v>
      </c>
    </row>
    <row r="42" spans="1:17" x14ac:dyDescent="0.2">
      <c r="A42" t="str">
        <f>IF($Q42="","",VLOOKUP($Q42,'Dept Head vs YTD Head acct'!$A$5:$M$500,2,FALSE))</f>
        <v>A</v>
      </c>
      <c r="B42">
        <f>IF($Q42="","",VLOOKUP($Q42,'Dept Head vs YTD Head acct'!$A$5:$M$500,3,FALSE))</f>
        <v>0</v>
      </c>
      <c r="C42">
        <f>IF($Q42="","",VLOOKUP($Q42,'Dept Head vs YTD Head acct'!$A$5:$M$500,4,FALSE))</f>
        <v>0</v>
      </c>
      <c r="D42">
        <f>IF($Q42="","",VLOOKUP($Q42,'Dept Head vs YTD Head acct'!$A$5:$M$500,5,FALSE))</f>
        <v>0</v>
      </c>
      <c r="E42">
        <f>IF($Q42="","",VLOOKUP($Q42,'Dept Head vs YTD Head acct'!$A$5:$M$500,6,FALSE))</f>
        <v>0</v>
      </c>
      <c r="F42">
        <f>IF($Q42="","",VLOOKUP($Q42,'Dept Head vs YTD Head acct'!$A$5:$M$500,7,FALSE))</f>
        <v>0</v>
      </c>
      <c r="G42" t="str">
        <f>IF($Q42="","",VLOOKUP($Q42,'Dept Head vs YTD Head acct'!$A$5:$M$500,8,FALSE))</f>
        <v>3399</v>
      </c>
      <c r="H42" t="str">
        <f>IF($Q42="","",VLOOKUP($Q42,'Dept Head vs YTD Head acct'!$A$5:$M$500,9,FALSE))</f>
        <v>P.S.A.P. GRANT</v>
      </c>
      <c r="I42" s="10">
        <f>IF($Q42="","",VLOOKUP($Q42,'Dept Head vs YTD Head acct'!$A$5:$M$500,10,FALSE))</f>
        <v>120000</v>
      </c>
      <c r="J42" s="10">
        <f>IF($Q42="","",VLOOKUP($Q42,'Dept Head vs YTD Head acct'!$A$5:$M$500,11,FALSE))</f>
        <v>109890</v>
      </c>
      <c r="K42" s="10">
        <f t="shared" si="0"/>
        <v>10110</v>
      </c>
      <c r="L42" s="6">
        <f t="shared" si="1"/>
        <v>0.91579999999999995</v>
      </c>
      <c r="Q42">
        <f>IF((MAX($Q$4:Q41)+1)&gt;Data!$C$1,"",MAX($Q$4:Q41)+1)</f>
        <v>38</v>
      </c>
    </row>
    <row r="43" spans="1:17" x14ac:dyDescent="0.2">
      <c r="A43" t="str">
        <f>IF($Q43="","",VLOOKUP($Q43,'Dept Head vs YTD Head acct'!$A$5:$M$500,2,FALSE))</f>
        <v>A</v>
      </c>
      <c r="B43">
        <f>IF($Q43="","",VLOOKUP($Q43,'Dept Head vs YTD Head acct'!$A$5:$M$500,3,FALSE))</f>
        <v>0</v>
      </c>
      <c r="C43">
        <f>IF($Q43="","",VLOOKUP($Q43,'Dept Head vs YTD Head acct'!$A$5:$M$500,4,FALSE))</f>
        <v>0</v>
      </c>
      <c r="D43">
        <f>IF($Q43="","",VLOOKUP($Q43,'Dept Head vs YTD Head acct'!$A$5:$M$500,5,FALSE))</f>
        <v>0</v>
      </c>
      <c r="E43">
        <f>IF($Q43="","",VLOOKUP($Q43,'Dept Head vs YTD Head acct'!$A$5:$M$500,6,FALSE))</f>
        <v>0</v>
      </c>
      <c r="F43">
        <f>IF($Q43="","",VLOOKUP($Q43,'Dept Head vs YTD Head acct'!$A$5:$M$500,7,FALSE))</f>
        <v>0</v>
      </c>
      <c r="G43" t="str">
        <f>IF($Q43="","",VLOOKUP($Q43,'Dept Head vs YTD Head acct'!$A$5:$M$500,8,FALSE))</f>
        <v>2770</v>
      </c>
      <c r="H43" t="str">
        <f>IF($Q43="","",VLOOKUP($Q43,'Dept Head vs YTD Head acct'!$A$5:$M$500,9,FALSE))</f>
        <v>UNCLASSIFIED REVENUE</v>
      </c>
      <c r="I43" s="10">
        <f>IF($Q43="","",VLOOKUP($Q43,'Dept Head vs YTD Head acct'!$A$5:$M$500,10,FALSE))</f>
        <v>65659</v>
      </c>
      <c r="J43" s="10">
        <f>IF($Q43="","",VLOOKUP($Q43,'Dept Head vs YTD Head acct'!$A$5:$M$500,11,FALSE))</f>
        <v>55561.11</v>
      </c>
      <c r="K43" s="10">
        <f t="shared" si="0"/>
        <v>10097.89</v>
      </c>
      <c r="L43" s="6">
        <f t="shared" si="1"/>
        <v>0.84619999999999995</v>
      </c>
      <c r="Q43">
        <f>IF((MAX($Q$4:Q42)+1)&gt;Data!$C$1,"",MAX($Q$4:Q42)+1)</f>
        <v>39</v>
      </c>
    </row>
    <row r="44" spans="1:17" x14ac:dyDescent="0.2">
      <c r="A44" t="str">
        <f>IF($Q44="","",VLOOKUP($Q44,'Dept Head vs YTD Head acct'!$A$5:$M$500,2,FALSE))</f>
        <v>A</v>
      </c>
      <c r="B44">
        <f>IF($Q44="","",VLOOKUP($Q44,'Dept Head vs YTD Head acct'!$A$5:$M$500,3,FALSE))</f>
        <v>0</v>
      </c>
      <c r="C44">
        <f>IF($Q44="","",VLOOKUP($Q44,'Dept Head vs YTD Head acct'!$A$5:$M$500,4,FALSE))</f>
        <v>0</v>
      </c>
      <c r="D44">
        <f>IF($Q44="","",VLOOKUP($Q44,'Dept Head vs YTD Head acct'!$A$5:$M$500,5,FALSE))</f>
        <v>0</v>
      </c>
      <c r="E44">
        <f>IF($Q44="","",VLOOKUP($Q44,'Dept Head vs YTD Head acct'!$A$5:$M$500,6,FALSE))</f>
        <v>0</v>
      </c>
      <c r="F44">
        <f>IF($Q44="","",VLOOKUP($Q44,'Dept Head vs YTD Head acct'!$A$5:$M$500,7,FALSE))</f>
        <v>0</v>
      </c>
      <c r="G44" t="str">
        <f>IF($Q44="","",VLOOKUP($Q44,'Dept Head vs YTD Head acct'!$A$5:$M$500,8,FALSE))</f>
        <v>3590</v>
      </c>
      <c r="H44" t="str">
        <f>IF($Q44="","",VLOOKUP($Q44,'Dept Head vs YTD Head acct'!$A$5:$M$500,9,FALSE))</f>
        <v>NYS GRANT, RURAL PUBLIC TRAN</v>
      </c>
      <c r="I44" s="10">
        <f>IF($Q44="","",VLOOKUP($Q44,'Dept Head vs YTD Head acct'!$A$5:$M$500,10,FALSE))</f>
        <v>170985</v>
      </c>
      <c r="J44" s="10">
        <f>IF($Q44="","",VLOOKUP($Q44,'Dept Head vs YTD Head acct'!$A$5:$M$500,11,FALSE))</f>
        <v>160982.93</v>
      </c>
      <c r="K44" s="10">
        <f t="shared" si="0"/>
        <v>10002.070000000007</v>
      </c>
      <c r="L44" s="6">
        <f t="shared" si="1"/>
        <v>0.9415</v>
      </c>
      <c r="Q44">
        <f>IF((MAX($Q$4:Q43)+1)&gt;Data!$C$1,"",MAX($Q$4:Q43)+1)</f>
        <v>40</v>
      </c>
    </row>
    <row r="45" spans="1:17" x14ac:dyDescent="0.2">
      <c r="A45" t="str">
        <f>IF($Q45="","",VLOOKUP($Q45,'Dept Head vs YTD Head acct'!$A$5:$M$500,2,FALSE))</f>
        <v>A</v>
      </c>
      <c r="B45">
        <f>IF($Q45="","",VLOOKUP($Q45,'Dept Head vs YTD Head acct'!$A$5:$M$500,3,FALSE))</f>
        <v>0</v>
      </c>
      <c r="C45">
        <f>IF($Q45="","",VLOOKUP($Q45,'Dept Head vs YTD Head acct'!$A$5:$M$500,4,FALSE))</f>
        <v>0</v>
      </c>
      <c r="D45">
        <f>IF($Q45="","",VLOOKUP($Q45,'Dept Head vs YTD Head acct'!$A$5:$M$500,5,FALSE))</f>
        <v>0</v>
      </c>
      <c r="E45">
        <f>IF($Q45="","",VLOOKUP($Q45,'Dept Head vs YTD Head acct'!$A$5:$M$500,6,FALSE))</f>
        <v>0</v>
      </c>
      <c r="F45">
        <f>IF($Q45="","",VLOOKUP($Q45,'Dept Head vs YTD Head acct'!$A$5:$M$500,7,FALSE))</f>
        <v>0</v>
      </c>
      <c r="G45" t="str">
        <f>IF($Q45="","",VLOOKUP($Q45,'Dept Head vs YTD Head acct'!$A$5:$M$500,8,FALSE))</f>
        <v>3810</v>
      </c>
      <c r="H45" t="str">
        <f>IF($Q45="","",VLOOKUP($Q45,'Dept Head vs YTD Head acct'!$A$5:$M$500,9,FALSE))</f>
        <v>YOUTH PROGRAMS</v>
      </c>
      <c r="I45" s="10">
        <f>IF($Q45="","",VLOOKUP($Q45,'Dept Head vs YTD Head acct'!$A$5:$M$500,10,FALSE))</f>
        <v>29678</v>
      </c>
      <c r="J45" s="10">
        <f>IF($Q45="","",VLOOKUP($Q45,'Dept Head vs YTD Head acct'!$A$5:$M$500,11,FALSE))</f>
        <v>40908.49</v>
      </c>
      <c r="K45" s="10">
        <f t="shared" si="0"/>
        <v>-11230.489999999998</v>
      </c>
      <c r="L45" s="6">
        <f t="shared" si="1"/>
        <v>1.3784000000000001</v>
      </c>
      <c r="Q45">
        <f>IF((MAX($Q$4:Q44)+1)&gt;Data!$C$1,"",MAX($Q$4:Q44)+1)</f>
        <v>41</v>
      </c>
    </row>
    <row r="46" spans="1:17" x14ac:dyDescent="0.2">
      <c r="A46" t="str">
        <f>IF($Q46="","",VLOOKUP($Q46,'Dept Head vs YTD Head acct'!$A$5:$M$500,2,FALSE))</f>
        <v>A</v>
      </c>
      <c r="B46">
        <f>IF($Q46="","",VLOOKUP($Q46,'Dept Head vs YTD Head acct'!$A$5:$M$500,3,FALSE))</f>
        <v>0</v>
      </c>
      <c r="C46">
        <f>IF($Q46="","",VLOOKUP($Q46,'Dept Head vs YTD Head acct'!$A$5:$M$500,4,FALSE))</f>
        <v>0</v>
      </c>
      <c r="D46">
        <f>IF($Q46="","",VLOOKUP($Q46,'Dept Head vs YTD Head acct'!$A$5:$M$500,5,FALSE))</f>
        <v>0</v>
      </c>
      <c r="E46">
        <f>IF($Q46="","",VLOOKUP($Q46,'Dept Head vs YTD Head acct'!$A$5:$M$500,6,FALSE))</f>
        <v>0</v>
      </c>
      <c r="F46">
        <f>IF($Q46="","",VLOOKUP($Q46,'Dept Head vs YTD Head acct'!$A$5:$M$500,7,FALSE))</f>
        <v>0</v>
      </c>
      <c r="G46" t="str">
        <f>IF($Q46="","",VLOOKUP($Q46,'Dept Head vs YTD Head acct'!$A$5:$M$500,8,FALSE))</f>
        <v>2264</v>
      </c>
      <c r="H46" t="str">
        <f>IF($Q46="","",VLOOKUP($Q46,'Dept Head vs YTD Head acct'!$A$5:$M$500,9,FALSE))</f>
        <v>JAIL FACILITIES</v>
      </c>
      <c r="I46" s="10">
        <f>IF($Q46="","",VLOOKUP($Q46,'Dept Head vs YTD Head acct'!$A$5:$M$500,10,FALSE))</f>
        <v>0</v>
      </c>
      <c r="J46" s="10">
        <f>IF($Q46="","",VLOOKUP($Q46,'Dept Head vs YTD Head acct'!$A$5:$M$500,11,FALSE))</f>
        <v>12100</v>
      </c>
      <c r="K46" s="10">
        <f t="shared" si="0"/>
        <v>-12100</v>
      </c>
      <c r="L46" s="6">
        <f t="shared" si="1"/>
        <v>0</v>
      </c>
      <c r="Q46">
        <f>IF((MAX($Q$4:Q45)+1)&gt;Data!$C$1,"",MAX($Q$4:Q45)+1)</f>
        <v>42</v>
      </c>
    </row>
    <row r="47" spans="1:17" x14ac:dyDescent="0.2">
      <c r="A47" t="str">
        <f>IF($Q47="","",VLOOKUP($Q47,'Dept Head vs YTD Head acct'!$A$5:$M$500,2,FALSE))</f>
        <v>A</v>
      </c>
      <c r="B47">
        <f>IF($Q47="","",VLOOKUP($Q47,'Dept Head vs YTD Head acct'!$A$5:$M$500,3,FALSE))</f>
        <v>0</v>
      </c>
      <c r="C47">
        <f>IF($Q47="","",VLOOKUP($Q47,'Dept Head vs YTD Head acct'!$A$5:$M$500,4,FALSE))</f>
        <v>0</v>
      </c>
      <c r="D47">
        <f>IF($Q47="","",VLOOKUP($Q47,'Dept Head vs YTD Head acct'!$A$5:$M$500,5,FALSE))</f>
        <v>0</v>
      </c>
      <c r="E47">
        <f>IF($Q47="","",VLOOKUP($Q47,'Dept Head vs YTD Head acct'!$A$5:$M$500,6,FALSE))</f>
        <v>0</v>
      </c>
      <c r="F47">
        <f>IF($Q47="","",VLOOKUP($Q47,'Dept Head vs YTD Head acct'!$A$5:$M$500,7,FALSE))</f>
        <v>0</v>
      </c>
      <c r="G47" t="str">
        <f>IF($Q47="","",VLOOKUP($Q47,'Dept Head vs YTD Head acct'!$A$5:$M$500,8,FALSE))</f>
        <v>2230</v>
      </c>
      <c r="H47" t="str">
        <f>IF($Q47="","",VLOOKUP($Q47,'Dept Head vs YTD Head acct'!$A$5:$M$500,9,FALSE))</f>
        <v>GENERAL SERVICE/OTHER GOVTS.</v>
      </c>
      <c r="I47" s="10">
        <f>IF($Q47="","",VLOOKUP($Q47,'Dept Head vs YTD Head acct'!$A$5:$M$500,10,FALSE))</f>
        <v>2500</v>
      </c>
      <c r="J47" s="10">
        <f>IF($Q47="","",VLOOKUP($Q47,'Dept Head vs YTD Head acct'!$A$5:$M$500,11,FALSE))</f>
        <v>14909.53</v>
      </c>
      <c r="K47" s="10">
        <f t="shared" si="0"/>
        <v>-12409.53</v>
      </c>
      <c r="L47" s="6">
        <f t="shared" si="1"/>
        <v>5.9638</v>
      </c>
      <c r="Q47">
        <f>IF((MAX($Q$4:Q46)+1)&gt;Data!$C$1,"",MAX($Q$4:Q46)+1)</f>
        <v>43</v>
      </c>
    </row>
    <row r="48" spans="1:17" x14ac:dyDescent="0.2">
      <c r="A48" t="str">
        <f>IF($Q48="","",VLOOKUP($Q48,'Dept Head vs YTD Head acct'!$A$5:$M$500,2,FALSE))</f>
        <v>A</v>
      </c>
      <c r="B48">
        <f>IF($Q48="","",VLOOKUP($Q48,'Dept Head vs YTD Head acct'!$A$5:$M$500,3,FALSE))</f>
        <v>0</v>
      </c>
      <c r="C48">
        <f>IF($Q48="","",VLOOKUP($Q48,'Dept Head vs YTD Head acct'!$A$5:$M$500,4,FALSE))</f>
        <v>0</v>
      </c>
      <c r="D48">
        <f>IF($Q48="","",VLOOKUP($Q48,'Dept Head vs YTD Head acct'!$A$5:$M$500,5,FALSE))</f>
        <v>0</v>
      </c>
      <c r="E48">
        <f>IF($Q48="","",VLOOKUP($Q48,'Dept Head vs YTD Head acct'!$A$5:$M$500,6,FALSE))</f>
        <v>0</v>
      </c>
      <c r="F48">
        <f>IF($Q48="","",VLOOKUP($Q48,'Dept Head vs YTD Head acct'!$A$5:$M$500,7,FALSE))</f>
        <v>0</v>
      </c>
      <c r="G48" t="str">
        <f>IF($Q48="","",VLOOKUP($Q48,'Dept Head vs YTD Head acct'!$A$5:$M$500,8,FALSE))</f>
        <v>3277</v>
      </c>
      <c r="H48" t="str">
        <f>IF($Q48="","",VLOOKUP($Q48,'Dept Head vs YTD Head acct'!$A$5:$M$500,9,FALSE))</f>
        <v>EDUCATION FOR P.H.C.</v>
      </c>
      <c r="I48" s="10">
        <f>IF($Q48="","",VLOOKUP($Q48,'Dept Head vs YTD Head acct'!$A$5:$M$500,10,FALSE))</f>
        <v>450000</v>
      </c>
      <c r="J48" s="10">
        <f>IF($Q48="","",VLOOKUP($Q48,'Dept Head vs YTD Head acct'!$A$5:$M$500,11,FALSE))</f>
        <v>462462.05</v>
      </c>
      <c r="K48" s="10">
        <f t="shared" si="0"/>
        <v>-12462.049999999988</v>
      </c>
      <c r="L48" s="6">
        <f t="shared" si="1"/>
        <v>1.0277000000000001</v>
      </c>
      <c r="Q48">
        <f>IF((MAX($Q$4:Q47)+1)&gt;Data!$C$1,"",MAX($Q$4:Q47)+1)</f>
        <v>44</v>
      </c>
    </row>
    <row r="49" spans="1:17" x14ac:dyDescent="0.2">
      <c r="A49" t="str">
        <f>IF($Q49="","",VLOOKUP($Q49,'Dept Head vs YTD Head acct'!$A$5:$M$500,2,FALSE))</f>
        <v>A</v>
      </c>
      <c r="B49">
        <f>IF($Q49="","",VLOOKUP($Q49,'Dept Head vs YTD Head acct'!$A$5:$M$500,3,FALSE))</f>
        <v>0</v>
      </c>
      <c r="C49">
        <f>IF($Q49="","",VLOOKUP($Q49,'Dept Head vs YTD Head acct'!$A$5:$M$500,4,FALSE))</f>
        <v>0</v>
      </c>
      <c r="D49">
        <f>IF($Q49="","",VLOOKUP($Q49,'Dept Head vs YTD Head acct'!$A$5:$M$500,5,FALSE))</f>
        <v>0</v>
      </c>
      <c r="E49">
        <f>IF($Q49="","",VLOOKUP($Q49,'Dept Head vs YTD Head acct'!$A$5:$M$500,6,FALSE))</f>
        <v>0</v>
      </c>
      <c r="F49">
        <f>IF($Q49="","",VLOOKUP($Q49,'Dept Head vs YTD Head acct'!$A$5:$M$500,7,FALSE))</f>
        <v>0</v>
      </c>
      <c r="G49" t="str">
        <f>IF($Q49="","",VLOOKUP($Q49,'Dept Head vs YTD Head acct'!$A$5:$M$500,8,FALSE))</f>
        <v>1811</v>
      </c>
      <c r="H49" t="str">
        <f>IF($Q49="","",VLOOKUP($Q49,'Dept Head vs YTD Head acct'!$A$5:$M$500,9,FALSE))</f>
        <v>CHILD SUPPORT COLLECTIONS</v>
      </c>
      <c r="I49" s="10">
        <f>IF($Q49="","",VLOOKUP($Q49,'Dept Head vs YTD Head acct'!$A$5:$M$500,10,FALSE))</f>
        <v>12000</v>
      </c>
      <c r="J49" s="10">
        <f>IF($Q49="","",VLOOKUP($Q49,'Dept Head vs YTD Head acct'!$A$5:$M$500,11,FALSE))</f>
        <v>26475.37</v>
      </c>
      <c r="K49" s="10">
        <f t="shared" si="0"/>
        <v>-14475.369999999999</v>
      </c>
      <c r="L49" s="6">
        <f t="shared" si="1"/>
        <v>2.2063000000000001</v>
      </c>
      <c r="Q49">
        <f>IF((MAX($Q$4:Q48)+1)&gt;Data!$C$1,"",MAX($Q$4:Q48)+1)</f>
        <v>45</v>
      </c>
    </row>
    <row r="50" spans="1:17" x14ac:dyDescent="0.2">
      <c r="A50" t="str">
        <f>IF($Q50="","",VLOOKUP($Q50,'Dept Head vs YTD Head acct'!$A$5:$M$500,2,FALSE))</f>
        <v>A</v>
      </c>
      <c r="B50">
        <f>IF($Q50="","",VLOOKUP($Q50,'Dept Head vs YTD Head acct'!$A$5:$M$500,3,FALSE))</f>
        <v>0</v>
      </c>
      <c r="C50">
        <f>IF($Q50="","",VLOOKUP($Q50,'Dept Head vs YTD Head acct'!$A$5:$M$500,4,FALSE))</f>
        <v>0</v>
      </c>
      <c r="D50">
        <f>IF($Q50="","",VLOOKUP($Q50,'Dept Head vs YTD Head acct'!$A$5:$M$500,5,FALSE))</f>
        <v>0</v>
      </c>
      <c r="E50">
        <f>IF($Q50="","",VLOOKUP($Q50,'Dept Head vs YTD Head acct'!$A$5:$M$500,6,FALSE))</f>
        <v>0</v>
      </c>
      <c r="F50">
        <f>IF($Q50="","",VLOOKUP($Q50,'Dept Head vs YTD Head acct'!$A$5:$M$500,7,FALSE))</f>
        <v>0</v>
      </c>
      <c r="G50" t="str">
        <f>IF($Q50="","",VLOOKUP($Q50,'Dept Head vs YTD Head acct'!$A$5:$M$500,8,FALSE))</f>
        <v>3410</v>
      </c>
      <c r="H50" t="str">
        <f>IF($Q50="","",VLOOKUP($Q50,'Dept Head vs YTD Head acct'!$A$5:$M$500,9,FALSE))</f>
        <v>IMMUNIZATION</v>
      </c>
      <c r="I50" s="10">
        <f>IF($Q50="","",VLOOKUP($Q50,'Dept Head vs YTD Head acct'!$A$5:$M$500,10,FALSE))</f>
        <v>31050</v>
      </c>
      <c r="J50" s="10">
        <f>IF($Q50="","",VLOOKUP($Q50,'Dept Head vs YTD Head acct'!$A$5:$M$500,11,FALSE))</f>
        <v>47594.54</v>
      </c>
      <c r="K50" s="10">
        <f t="shared" si="0"/>
        <v>-16544.54</v>
      </c>
      <c r="L50" s="6">
        <f t="shared" si="1"/>
        <v>1.5327999999999999</v>
      </c>
      <c r="Q50">
        <f>IF((MAX($Q$4:Q49)+1)&gt;Data!$C$1,"",MAX($Q$4:Q49)+1)</f>
        <v>46</v>
      </c>
    </row>
    <row r="51" spans="1:17" x14ac:dyDescent="0.2">
      <c r="A51" t="str">
        <f>IF($Q51="","",VLOOKUP($Q51,'Dept Head vs YTD Head acct'!$A$5:$M$500,2,FALSE))</f>
        <v>A</v>
      </c>
      <c r="B51">
        <f>IF($Q51="","",VLOOKUP($Q51,'Dept Head vs YTD Head acct'!$A$5:$M$500,3,FALSE))</f>
        <v>0</v>
      </c>
      <c r="C51">
        <f>IF($Q51="","",VLOOKUP($Q51,'Dept Head vs YTD Head acct'!$A$5:$M$500,4,FALSE))</f>
        <v>0</v>
      </c>
      <c r="D51">
        <f>IF($Q51="","",VLOOKUP($Q51,'Dept Head vs YTD Head acct'!$A$5:$M$500,5,FALSE))</f>
        <v>0</v>
      </c>
      <c r="E51">
        <f>IF($Q51="","",VLOOKUP($Q51,'Dept Head vs YTD Head acct'!$A$5:$M$500,6,FALSE))</f>
        <v>0</v>
      </c>
      <c r="F51">
        <f>IF($Q51="","",VLOOKUP($Q51,'Dept Head vs YTD Head acct'!$A$5:$M$500,7,FALSE))</f>
        <v>0</v>
      </c>
      <c r="G51" t="str">
        <f>IF($Q51="","",VLOOKUP($Q51,'Dept Head vs YTD Head acct'!$A$5:$M$500,8,FALSE))</f>
        <v>3483</v>
      </c>
      <c r="H51" t="str">
        <f>IF($Q51="","",VLOOKUP($Q51,'Dept Head vs YTD Head acct'!$A$5:$M$500,9,FALSE))</f>
        <v>CHEM. DEPENDENCY PROGRAM</v>
      </c>
      <c r="I51" s="10">
        <f>IF($Q51="","",VLOOKUP($Q51,'Dept Head vs YTD Head acct'!$A$5:$M$500,10,FALSE))</f>
        <v>487295</v>
      </c>
      <c r="J51" s="10">
        <f>IF($Q51="","",VLOOKUP($Q51,'Dept Head vs YTD Head acct'!$A$5:$M$500,11,FALSE))</f>
        <v>503846</v>
      </c>
      <c r="K51" s="10">
        <f t="shared" si="0"/>
        <v>-16551</v>
      </c>
      <c r="L51" s="6">
        <f t="shared" si="1"/>
        <v>1.034</v>
      </c>
      <c r="Q51">
        <f>IF((MAX($Q$4:Q50)+1)&gt;Data!$C$1,"",MAX($Q$4:Q50)+1)</f>
        <v>47</v>
      </c>
    </row>
    <row r="52" spans="1:17" x14ac:dyDescent="0.2">
      <c r="A52" t="str">
        <f>IF($Q52="","",VLOOKUP($Q52,'Dept Head vs YTD Head acct'!$A$5:$M$500,2,FALSE))</f>
        <v>A</v>
      </c>
      <c r="B52">
        <f>IF($Q52="","",VLOOKUP($Q52,'Dept Head vs YTD Head acct'!$A$5:$M$500,3,FALSE))</f>
        <v>0</v>
      </c>
      <c r="C52">
        <f>IF($Q52="","",VLOOKUP($Q52,'Dept Head vs YTD Head acct'!$A$5:$M$500,4,FALSE))</f>
        <v>0</v>
      </c>
      <c r="D52">
        <f>IF($Q52="","",VLOOKUP($Q52,'Dept Head vs YTD Head acct'!$A$5:$M$500,5,FALSE))</f>
        <v>0</v>
      </c>
      <c r="E52">
        <f>IF($Q52="","",VLOOKUP($Q52,'Dept Head vs YTD Head acct'!$A$5:$M$500,6,FALSE))</f>
        <v>0</v>
      </c>
      <c r="F52">
        <f>IF($Q52="","",VLOOKUP($Q52,'Dept Head vs YTD Head acct'!$A$5:$M$500,7,FALSE))</f>
        <v>0</v>
      </c>
      <c r="G52" t="str">
        <f>IF($Q52="","",VLOOKUP($Q52,'Dept Head vs YTD Head acct'!$A$5:$M$500,8,FALSE))</f>
        <v>1819</v>
      </c>
      <c r="H52" t="str">
        <f>IF($Q52="","",VLOOKUP($Q52,'Dept Head vs YTD Head acct'!$A$5:$M$500,9,FALSE))</f>
        <v>REPAYMENTS OF CHILD CARE</v>
      </c>
      <c r="I52" s="10">
        <f>IF($Q52="","",VLOOKUP($Q52,'Dept Head vs YTD Head acct'!$A$5:$M$500,10,FALSE))</f>
        <v>21000</v>
      </c>
      <c r="J52" s="10">
        <f>IF($Q52="","",VLOOKUP($Q52,'Dept Head vs YTD Head acct'!$A$5:$M$500,11,FALSE))</f>
        <v>38165.599999999999</v>
      </c>
      <c r="K52" s="10">
        <f t="shared" si="0"/>
        <v>-17165.599999999999</v>
      </c>
      <c r="L52" s="6">
        <f t="shared" si="1"/>
        <v>1.8173999999999999</v>
      </c>
      <c r="Q52">
        <f>IF((MAX($Q$4:Q51)+1)&gt;Data!$C$1,"",MAX($Q$4:Q51)+1)</f>
        <v>48</v>
      </c>
    </row>
    <row r="53" spans="1:17" x14ac:dyDescent="0.2">
      <c r="A53" t="str">
        <f>IF($Q53="","",VLOOKUP($Q53,'Dept Head vs YTD Head acct'!$A$5:$M$500,2,FALSE))</f>
        <v>A</v>
      </c>
      <c r="B53">
        <f>IF($Q53="","",VLOOKUP($Q53,'Dept Head vs YTD Head acct'!$A$5:$M$500,3,FALSE))</f>
        <v>0</v>
      </c>
      <c r="C53">
        <f>IF($Q53="","",VLOOKUP($Q53,'Dept Head vs YTD Head acct'!$A$5:$M$500,4,FALSE))</f>
        <v>0</v>
      </c>
      <c r="D53">
        <f>IF($Q53="","",VLOOKUP($Q53,'Dept Head vs YTD Head acct'!$A$5:$M$500,5,FALSE))</f>
        <v>0</v>
      </c>
      <c r="E53">
        <f>IF($Q53="","",VLOOKUP($Q53,'Dept Head vs YTD Head acct'!$A$5:$M$500,6,FALSE))</f>
        <v>0</v>
      </c>
      <c r="F53">
        <f>IF($Q53="","",VLOOKUP($Q53,'Dept Head vs YTD Head acct'!$A$5:$M$500,7,FALSE))</f>
        <v>0</v>
      </c>
      <c r="G53" t="str">
        <f>IF($Q53="","",VLOOKUP($Q53,'Dept Head vs YTD Head acct'!$A$5:$M$500,8,FALSE))</f>
        <v>2130</v>
      </c>
      <c r="H53" t="str">
        <f>IF($Q53="","",VLOOKUP($Q53,'Dept Head vs YTD Head acct'!$A$5:$M$500,9,FALSE))</f>
        <v>TIPPING FEE REVENUE</v>
      </c>
      <c r="I53" s="10">
        <f>IF($Q53="","",VLOOKUP($Q53,'Dept Head vs YTD Head acct'!$A$5:$M$500,10,FALSE))</f>
        <v>45000</v>
      </c>
      <c r="J53" s="10">
        <f>IF($Q53="","",VLOOKUP($Q53,'Dept Head vs YTD Head acct'!$A$5:$M$500,11,FALSE))</f>
        <v>62607.81</v>
      </c>
      <c r="K53" s="10">
        <f t="shared" si="0"/>
        <v>-17607.809999999998</v>
      </c>
      <c r="L53" s="6">
        <f t="shared" si="1"/>
        <v>1.3913</v>
      </c>
      <c r="Q53">
        <f>IF((MAX($Q$4:Q52)+1)&gt;Data!$C$1,"",MAX($Q$4:Q52)+1)</f>
        <v>49</v>
      </c>
    </row>
    <row r="54" spans="1:17" x14ac:dyDescent="0.2">
      <c r="A54" t="str">
        <f>IF($Q54="","",VLOOKUP($Q54,'Dept Head vs YTD Head acct'!$A$5:$M$500,2,FALSE))</f>
        <v>A</v>
      </c>
      <c r="B54">
        <f>IF($Q54="","",VLOOKUP($Q54,'Dept Head vs YTD Head acct'!$A$5:$M$500,3,FALSE))</f>
        <v>0</v>
      </c>
      <c r="C54">
        <f>IF($Q54="","",VLOOKUP($Q54,'Dept Head vs YTD Head acct'!$A$5:$M$500,4,FALSE))</f>
        <v>0</v>
      </c>
      <c r="D54">
        <f>IF($Q54="","",VLOOKUP($Q54,'Dept Head vs YTD Head acct'!$A$5:$M$500,5,FALSE))</f>
        <v>0</v>
      </c>
      <c r="E54">
        <f>IF($Q54="","",VLOOKUP($Q54,'Dept Head vs YTD Head acct'!$A$5:$M$500,6,FALSE))</f>
        <v>0</v>
      </c>
      <c r="F54">
        <f>IF($Q54="","",VLOOKUP($Q54,'Dept Head vs YTD Head acct'!$A$5:$M$500,7,FALSE))</f>
        <v>0</v>
      </c>
      <c r="G54" t="str">
        <f>IF($Q54="","",VLOOKUP($Q54,'Dept Head vs YTD Head acct'!$A$5:$M$500,8,FALSE))</f>
        <v>3982</v>
      </c>
      <c r="H54" t="str">
        <f>IF($Q54="","",VLOOKUP($Q54,'Dept Head vs YTD Head acct'!$A$5:$M$500,9,FALSE))</f>
        <v>MISC. PLANNING GRANTS</v>
      </c>
      <c r="I54" s="10">
        <f>IF($Q54="","",VLOOKUP($Q54,'Dept Head vs YTD Head acct'!$A$5:$M$500,10,FALSE))</f>
        <v>0</v>
      </c>
      <c r="J54" s="10">
        <f>IF($Q54="","",VLOOKUP($Q54,'Dept Head vs YTD Head acct'!$A$5:$M$500,11,FALSE))</f>
        <v>19402.75</v>
      </c>
      <c r="K54" s="10">
        <f t="shared" si="0"/>
        <v>-19402.75</v>
      </c>
      <c r="L54" s="6">
        <f t="shared" si="1"/>
        <v>0</v>
      </c>
      <c r="Q54">
        <f>IF((MAX($Q$4:Q53)+1)&gt;Data!$C$1,"",MAX($Q$4:Q53)+1)</f>
        <v>50</v>
      </c>
    </row>
    <row r="55" spans="1:17" x14ac:dyDescent="0.2">
      <c r="A55" t="str">
        <f>IF($Q55="","",VLOOKUP($Q55,'Dept Head vs YTD Head acct'!$A$5:$M$500,2,FALSE))</f>
        <v>A</v>
      </c>
      <c r="B55">
        <f>IF($Q55="","",VLOOKUP($Q55,'Dept Head vs YTD Head acct'!$A$5:$M$500,3,FALSE))</f>
        <v>0</v>
      </c>
      <c r="C55">
        <f>IF($Q55="","",VLOOKUP($Q55,'Dept Head vs YTD Head acct'!$A$5:$M$500,4,FALSE))</f>
        <v>0</v>
      </c>
      <c r="D55">
        <f>IF($Q55="","",VLOOKUP($Q55,'Dept Head vs YTD Head acct'!$A$5:$M$500,5,FALSE))</f>
        <v>0</v>
      </c>
      <c r="E55">
        <f>IF($Q55="","",VLOOKUP($Q55,'Dept Head vs YTD Head acct'!$A$5:$M$500,6,FALSE))</f>
        <v>0</v>
      </c>
      <c r="F55">
        <f>IF($Q55="","",VLOOKUP($Q55,'Dept Head vs YTD Head acct'!$A$5:$M$500,7,FALSE))</f>
        <v>0</v>
      </c>
      <c r="G55" t="str">
        <f>IF($Q55="","",VLOOKUP($Q55,'Dept Head vs YTD Head acct'!$A$5:$M$500,8,FALSE))</f>
        <v>3449</v>
      </c>
      <c r="H55" t="str">
        <f>IF($Q55="","",VLOOKUP($Q55,'Dept Head vs YTD Head acct'!$A$5:$M$500,9,FALSE))</f>
        <v>EARLY INTERVENTION STATE AID</v>
      </c>
      <c r="I55" s="10">
        <f>IF($Q55="","",VLOOKUP($Q55,'Dept Head vs YTD Head acct'!$A$5:$M$500,10,FALSE))</f>
        <v>38000</v>
      </c>
      <c r="J55" s="10">
        <f>IF($Q55="","",VLOOKUP($Q55,'Dept Head vs YTD Head acct'!$A$5:$M$500,11,FALSE))</f>
        <v>59806.1</v>
      </c>
      <c r="K55" s="10">
        <f t="shared" si="0"/>
        <v>-21806.1</v>
      </c>
      <c r="L55" s="6">
        <f t="shared" si="1"/>
        <v>1.5738000000000001</v>
      </c>
      <c r="Q55">
        <f>IF((MAX($Q$4:Q54)+1)&gt;Data!$C$1,"",MAX($Q$4:Q54)+1)</f>
        <v>51</v>
      </c>
    </row>
    <row r="56" spans="1:17" x14ac:dyDescent="0.2">
      <c r="A56" t="str">
        <f>IF($Q56="","",VLOOKUP($Q56,'Dept Head vs YTD Head acct'!$A$5:$M$500,2,FALSE))</f>
        <v>A</v>
      </c>
      <c r="B56">
        <f>IF($Q56="","",VLOOKUP($Q56,'Dept Head vs YTD Head acct'!$A$5:$M$500,3,FALSE))</f>
        <v>0</v>
      </c>
      <c r="C56">
        <f>IF($Q56="","",VLOOKUP($Q56,'Dept Head vs YTD Head acct'!$A$5:$M$500,4,FALSE))</f>
        <v>0</v>
      </c>
      <c r="D56">
        <f>IF($Q56="","",VLOOKUP($Q56,'Dept Head vs YTD Head acct'!$A$5:$M$500,5,FALSE))</f>
        <v>0</v>
      </c>
      <c r="E56">
        <f>IF($Q56="","",VLOOKUP($Q56,'Dept Head vs YTD Head acct'!$A$5:$M$500,6,FALSE))</f>
        <v>0</v>
      </c>
      <c r="F56">
        <f>IF($Q56="","",VLOOKUP($Q56,'Dept Head vs YTD Head acct'!$A$5:$M$500,7,FALSE))</f>
        <v>0</v>
      </c>
      <c r="G56" t="str">
        <f>IF($Q56="","",VLOOKUP($Q56,'Dept Head vs YTD Head acct'!$A$5:$M$500,8,FALSE))</f>
        <v>3089</v>
      </c>
      <c r="H56" t="str">
        <f>IF($Q56="","",VLOOKUP($Q56,'Dept Head vs YTD Head acct'!$A$5:$M$500,9,FALSE))</f>
        <v>UNCLASSIFIED STATE AID-GEN</v>
      </c>
      <c r="I56" s="10">
        <f>IF($Q56="","",VLOOKUP($Q56,'Dept Head vs YTD Head acct'!$A$5:$M$500,10,FALSE))</f>
        <v>47000</v>
      </c>
      <c r="J56" s="10">
        <f>IF($Q56="","",VLOOKUP($Q56,'Dept Head vs YTD Head acct'!$A$5:$M$500,11,FALSE))</f>
        <v>69002.960000000006</v>
      </c>
      <c r="K56" s="10">
        <f t="shared" si="0"/>
        <v>-22002.960000000006</v>
      </c>
      <c r="L56" s="6">
        <f t="shared" si="1"/>
        <v>1.4681</v>
      </c>
      <c r="Q56">
        <f>IF((MAX($Q$4:Q55)+1)&gt;Data!$C$1,"",MAX($Q$4:Q55)+1)</f>
        <v>52</v>
      </c>
    </row>
    <row r="57" spans="1:17" x14ac:dyDescent="0.2">
      <c r="A57" t="str">
        <f>IF($Q57="","",VLOOKUP($Q57,'Dept Head vs YTD Head acct'!$A$5:$M$500,2,FALSE))</f>
        <v>A</v>
      </c>
      <c r="B57">
        <f>IF($Q57="","",VLOOKUP($Q57,'Dept Head vs YTD Head acct'!$A$5:$M$500,3,FALSE))</f>
        <v>0</v>
      </c>
      <c r="C57">
        <f>IF($Q57="","",VLOOKUP($Q57,'Dept Head vs YTD Head acct'!$A$5:$M$500,4,FALSE))</f>
        <v>0</v>
      </c>
      <c r="D57">
        <f>IF($Q57="","",VLOOKUP($Q57,'Dept Head vs YTD Head acct'!$A$5:$M$500,5,FALSE))</f>
        <v>0</v>
      </c>
      <c r="E57">
        <f>IF($Q57="","",VLOOKUP($Q57,'Dept Head vs YTD Head acct'!$A$5:$M$500,6,FALSE))</f>
        <v>0</v>
      </c>
      <c r="F57">
        <f>IF($Q57="","",VLOOKUP($Q57,'Dept Head vs YTD Head acct'!$A$5:$M$500,7,FALSE))</f>
        <v>0</v>
      </c>
      <c r="G57" t="str">
        <f>IF($Q57="","",VLOOKUP($Q57,'Dept Head vs YTD Head acct'!$A$5:$M$500,8,FALSE))</f>
        <v>3715</v>
      </c>
      <c r="H57" t="str">
        <f>IF($Q57="","",VLOOKUP($Q57,'Dept Head vs YTD Head acct'!$A$5:$M$500,9,FALSE))</f>
        <v>TOURISM STATE MATCH</v>
      </c>
      <c r="I57" s="10">
        <f>IF($Q57="","",VLOOKUP($Q57,'Dept Head vs YTD Head acct'!$A$5:$M$500,10,FALSE))</f>
        <v>0</v>
      </c>
      <c r="J57" s="10">
        <f>IF($Q57="","",VLOOKUP($Q57,'Dept Head vs YTD Head acct'!$A$5:$M$500,11,FALSE))</f>
        <v>23397.23</v>
      </c>
      <c r="K57" s="10">
        <f t="shared" si="0"/>
        <v>-23397.23</v>
      </c>
      <c r="L57" s="6">
        <f t="shared" si="1"/>
        <v>0</v>
      </c>
      <c r="Q57">
        <f>IF((MAX($Q$4:Q56)+1)&gt;Data!$C$1,"",MAX($Q$4:Q56)+1)</f>
        <v>53</v>
      </c>
    </row>
    <row r="58" spans="1:17" x14ac:dyDescent="0.2">
      <c r="A58" t="str">
        <f>IF($Q58="","",VLOOKUP($Q58,'Dept Head vs YTD Head acct'!$A$5:$M$500,2,FALSE))</f>
        <v>A</v>
      </c>
      <c r="B58">
        <f>IF($Q58="","",VLOOKUP($Q58,'Dept Head vs YTD Head acct'!$A$5:$M$500,3,FALSE))</f>
        <v>0</v>
      </c>
      <c r="C58">
        <f>IF($Q58="","",VLOOKUP($Q58,'Dept Head vs YTD Head acct'!$A$5:$M$500,4,FALSE))</f>
        <v>0</v>
      </c>
      <c r="D58">
        <f>IF($Q58="","",VLOOKUP($Q58,'Dept Head vs YTD Head acct'!$A$5:$M$500,5,FALSE))</f>
        <v>0</v>
      </c>
      <c r="E58">
        <f>IF($Q58="","",VLOOKUP($Q58,'Dept Head vs YTD Head acct'!$A$5:$M$500,6,FALSE))</f>
        <v>0</v>
      </c>
      <c r="F58">
        <f>IF($Q58="","",VLOOKUP($Q58,'Dept Head vs YTD Head acct'!$A$5:$M$500,7,FALSE))</f>
        <v>0</v>
      </c>
      <c r="G58" t="str">
        <f>IF($Q58="","",VLOOKUP($Q58,'Dept Head vs YTD Head acct'!$A$5:$M$500,8,FALSE))</f>
        <v>3784</v>
      </c>
      <c r="H58" t="str">
        <f>IF($Q58="","",VLOOKUP($Q58,'Dept Head vs YTD Head acct'!$A$5:$M$500,9,FALSE))</f>
        <v>SEMO/JAIL ASSISTANCE</v>
      </c>
      <c r="I58" s="10">
        <f>IF($Q58="","",VLOOKUP($Q58,'Dept Head vs YTD Head acct'!$A$5:$M$500,10,FALSE))</f>
        <v>22050</v>
      </c>
      <c r="J58" s="10">
        <f>IF($Q58="","",VLOOKUP($Q58,'Dept Head vs YTD Head acct'!$A$5:$M$500,11,FALSE))</f>
        <v>47166</v>
      </c>
      <c r="K58" s="10">
        <f t="shared" si="0"/>
        <v>-25116</v>
      </c>
      <c r="L58" s="6">
        <f t="shared" si="1"/>
        <v>2.1389999999999998</v>
      </c>
      <c r="Q58">
        <f>IF((MAX($Q$4:Q57)+1)&gt;Data!$C$1,"",MAX($Q$4:Q57)+1)</f>
        <v>54</v>
      </c>
    </row>
    <row r="59" spans="1:17" x14ac:dyDescent="0.2">
      <c r="A59" t="str">
        <f>IF($Q59="","",VLOOKUP($Q59,'Dept Head vs YTD Head acct'!$A$5:$M$500,2,FALSE))</f>
        <v>A</v>
      </c>
      <c r="B59">
        <f>IF($Q59="","",VLOOKUP($Q59,'Dept Head vs YTD Head acct'!$A$5:$M$500,3,FALSE))</f>
        <v>0</v>
      </c>
      <c r="C59">
        <f>IF($Q59="","",VLOOKUP($Q59,'Dept Head vs YTD Head acct'!$A$5:$M$500,4,FALSE))</f>
        <v>0</v>
      </c>
      <c r="D59">
        <f>IF($Q59="","",VLOOKUP($Q59,'Dept Head vs YTD Head acct'!$A$5:$M$500,5,FALSE))</f>
        <v>0</v>
      </c>
      <c r="E59">
        <f>IF($Q59="","",VLOOKUP($Q59,'Dept Head vs YTD Head acct'!$A$5:$M$500,6,FALSE))</f>
        <v>0</v>
      </c>
      <c r="F59">
        <f>IF($Q59="","",VLOOKUP($Q59,'Dept Head vs YTD Head acct'!$A$5:$M$500,7,FALSE))</f>
        <v>0</v>
      </c>
      <c r="G59" t="str">
        <f>IF($Q59="","",VLOOKUP($Q59,'Dept Head vs YTD Head acct'!$A$5:$M$500,8,FALSE))</f>
        <v>3609</v>
      </c>
      <c r="H59" t="str">
        <f>IF($Q59="","",VLOOKUP($Q59,'Dept Head vs YTD Head acct'!$A$5:$M$500,9,FALSE))</f>
        <v>FAMILY ASSISTANCE</v>
      </c>
      <c r="I59" s="10">
        <f>IF($Q59="","",VLOOKUP($Q59,'Dept Head vs YTD Head acct'!$A$5:$M$500,10,FALSE))</f>
        <v>400</v>
      </c>
      <c r="J59" s="10">
        <f>IF($Q59="","",VLOOKUP($Q59,'Dept Head vs YTD Head acct'!$A$5:$M$500,11,FALSE))</f>
        <v>26430</v>
      </c>
      <c r="K59" s="10">
        <f t="shared" si="0"/>
        <v>-26030</v>
      </c>
      <c r="L59" s="6">
        <f t="shared" si="1"/>
        <v>66.075000000000003</v>
      </c>
      <c r="Q59">
        <f>IF((MAX($Q$4:Q58)+1)&gt;Data!$C$1,"",MAX($Q$4:Q58)+1)</f>
        <v>55</v>
      </c>
    </row>
    <row r="60" spans="1:17" x14ac:dyDescent="0.2">
      <c r="A60" t="str">
        <f>IF($Q60="","",VLOOKUP($Q60,'Dept Head vs YTD Head acct'!$A$5:$M$500,2,FALSE))</f>
        <v>A</v>
      </c>
      <c r="B60">
        <f>IF($Q60="","",VLOOKUP($Q60,'Dept Head vs YTD Head acct'!$A$5:$M$500,3,FALSE))</f>
        <v>0</v>
      </c>
      <c r="C60">
        <f>IF($Q60="","",VLOOKUP($Q60,'Dept Head vs YTD Head acct'!$A$5:$M$500,4,FALSE))</f>
        <v>0</v>
      </c>
      <c r="D60">
        <f>IF($Q60="","",VLOOKUP($Q60,'Dept Head vs YTD Head acct'!$A$5:$M$500,5,FALSE))</f>
        <v>0</v>
      </c>
      <c r="E60">
        <f>IF($Q60="","",VLOOKUP($Q60,'Dept Head vs YTD Head acct'!$A$5:$M$500,6,FALSE))</f>
        <v>0</v>
      </c>
      <c r="F60">
        <f>IF($Q60="","",VLOOKUP($Q60,'Dept Head vs YTD Head acct'!$A$5:$M$500,7,FALSE))</f>
        <v>0</v>
      </c>
      <c r="G60" t="str">
        <f>IF($Q60="","",VLOOKUP($Q60,'Dept Head vs YTD Head acct'!$A$5:$M$500,8,FALSE))</f>
        <v>4305</v>
      </c>
      <c r="H60" t="str">
        <f>IF($Q60="","",VLOOKUP($Q60,'Dept Head vs YTD Head acct'!$A$5:$M$500,9,FALSE))</f>
        <v>EMERGENCY MANAGEMENT AID</v>
      </c>
      <c r="I60" s="10">
        <f>IF($Q60="","",VLOOKUP($Q60,'Dept Head vs YTD Head acct'!$A$5:$M$500,10,FALSE))</f>
        <v>17322</v>
      </c>
      <c r="J60" s="10">
        <f>IF($Q60="","",VLOOKUP($Q60,'Dept Head vs YTD Head acct'!$A$5:$M$500,11,FALSE))</f>
        <v>44015</v>
      </c>
      <c r="K60" s="10">
        <f t="shared" si="0"/>
        <v>-26693</v>
      </c>
      <c r="L60" s="6">
        <f t="shared" si="1"/>
        <v>2.5409999999999999</v>
      </c>
      <c r="Q60">
        <f>IF((MAX($Q$4:Q59)+1)&gt;Data!$C$1,"",MAX($Q$4:Q59)+1)</f>
        <v>56</v>
      </c>
    </row>
    <row r="61" spans="1:17" x14ac:dyDescent="0.2">
      <c r="A61" t="str">
        <f>IF($Q61="","",VLOOKUP($Q61,'Dept Head vs YTD Head acct'!$A$5:$M$500,2,FALSE))</f>
        <v>A</v>
      </c>
      <c r="B61">
        <f>IF($Q61="","",VLOOKUP($Q61,'Dept Head vs YTD Head acct'!$A$5:$M$500,3,FALSE))</f>
        <v>0</v>
      </c>
      <c r="C61">
        <f>IF($Q61="","",VLOOKUP($Q61,'Dept Head vs YTD Head acct'!$A$5:$M$500,4,FALSE))</f>
        <v>0</v>
      </c>
      <c r="D61">
        <f>IF($Q61="","",VLOOKUP($Q61,'Dept Head vs YTD Head acct'!$A$5:$M$500,5,FALSE))</f>
        <v>0</v>
      </c>
      <c r="E61">
        <f>IF($Q61="","",VLOOKUP($Q61,'Dept Head vs YTD Head acct'!$A$5:$M$500,6,FALSE))</f>
        <v>0</v>
      </c>
      <c r="F61">
        <f>IF($Q61="","",VLOOKUP($Q61,'Dept Head vs YTD Head acct'!$A$5:$M$500,7,FALSE))</f>
        <v>0</v>
      </c>
      <c r="G61" t="str">
        <f>IF($Q61="","",VLOOKUP($Q61,'Dept Head vs YTD Head acct'!$A$5:$M$500,8,FALSE))</f>
        <v>1081</v>
      </c>
      <c r="H61" t="str">
        <f>IF($Q61="","",VLOOKUP($Q61,'Dept Head vs YTD Head acct'!$A$5:$M$500,9,FALSE))</f>
        <v>PAYMENTS IN LIEU OF TAXES</v>
      </c>
      <c r="I61" s="10">
        <f>IF($Q61="","",VLOOKUP($Q61,'Dept Head vs YTD Head acct'!$A$5:$M$500,10,FALSE))</f>
        <v>1379930</v>
      </c>
      <c r="J61" s="10">
        <f>IF($Q61="","",VLOOKUP($Q61,'Dept Head vs YTD Head acct'!$A$5:$M$500,11,FALSE))</f>
        <v>1418377.08</v>
      </c>
      <c r="K61" s="10">
        <f t="shared" si="0"/>
        <v>-38447.080000000075</v>
      </c>
      <c r="L61" s="6">
        <f t="shared" si="1"/>
        <v>1.0279</v>
      </c>
      <c r="Q61">
        <f>IF((MAX($Q$4:Q60)+1)&gt;Data!$C$1,"",MAX($Q$4:Q60)+1)</f>
        <v>57</v>
      </c>
    </row>
    <row r="62" spans="1:17" x14ac:dyDescent="0.2">
      <c r="A62" t="str">
        <f>IF($Q62="","",VLOOKUP($Q62,'Dept Head vs YTD Head acct'!$A$5:$M$500,2,FALSE))</f>
        <v>A</v>
      </c>
      <c r="B62">
        <f>IF($Q62="","",VLOOKUP($Q62,'Dept Head vs YTD Head acct'!$A$5:$M$500,3,FALSE))</f>
        <v>0</v>
      </c>
      <c r="C62">
        <f>IF($Q62="","",VLOOKUP($Q62,'Dept Head vs YTD Head acct'!$A$5:$M$500,4,FALSE))</f>
        <v>0</v>
      </c>
      <c r="D62">
        <f>IF($Q62="","",VLOOKUP($Q62,'Dept Head vs YTD Head acct'!$A$5:$M$500,5,FALSE))</f>
        <v>0</v>
      </c>
      <c r="E62">
        <f>IF($Q62="","",VLOOKUP($Q62,'Dept Head vs YTD Head acct'!$A$5:$M$500,6,FALSE))</f>
        <v>0</v>
      </c>
      <c r="F62">
        <f>IF($Q62="","",VLOOKUP($Q62,'Dept Head vs YTD Head acct'!$A$5:$M$500,7,FALSE))</f>
        <v>0</v>
      </c>
      <c r="G62" t="str">
        <f>IF($Q62="","",VLOOKUP($Q62,'Dept Head vs YTD Head acct'!$A$5:$M$500,8,FALSE))</f>
        <v>1801</v>
      </c>
      <c r="H62" t="str">
        <f>IF($Q62="","",VLOOKUP($Q62,'Dept Head vs YTD Head acct'!$A$5:$M$500,9,FALSE))</f>
        <v>REPAYMENTS OF MED. ASSIST.</v>
      </c>
      <c r="I62" s="10">
        <f>IF($Q62="","",VLOOKUP($Q62,'Dept Head vs YTD Head acct'!$A$5:$M$500,10,FALSE))</f>
        <v>0</v>
      </c>
      <c r="J62" s="10">
        <f>IF($Q62="","",VLOOKUP($Q62,'Dept Head vs YTD Head acct'!$A$5:$M$500,11,FALSE))</f>
        <v>40547.86</v>
      </c>
      <c r="K62" s="10">
        <f t="shared" si="0"/>
        <v>-40547.86</v>
      </c>
      <c r="L62" s="6">
        <f t="shared" si="1"/>
        <v>0</v>
      </c>
      <c r="Q62">
        <f>IF((MAX($Q$4:Q61)+1)&gt;Data!$C$1,"",MAX($Q$4:Q61)+1)</f>
        <v>58</v>
      </c>
    </row>
    <row r="63" spans="1:17" x14ac:dyDescent="0.2">
      <c r="A63" t="str">
        <f>IF($Q63="","",VLOOKUP($Q63,'Dept Head vs YTD Head acct'!$A$5:$M$500,2,FALSE))</f>
        <v>A</v>
      </c>
      <c r="B63">
        <f>IF($Q63="","",VLOOKUP($Q63,'Dept Head vs YTD Head acct'!$A$5:$M$500,3,FALSE))</f>
        <v>0</v>
      </c>
      <c r="C63">
        <f>IF($Q63="","",VLOOKUP($Q63,'Dept Head vs YTD Head acct'!$A$5:$M$500,4,FALSE))</f>
        <v>0</v>
      </c>
      <c r="D63">
        <f>IF($Q63="","",VLOOKUP($Q63,'Dept Head vs YTD Head acct'!$A$5:$M$500,5,FALSE))</f>
        <v>0</v>
      </c>
      <c r="E63">
        <f>IF($Q63="","",VLOOKUP($Q63,'Dept Head vs YTD Head acct'!$A$5:$M$500,6,FALSE))</f>
        <v>0</v>
      </c>
      <c r="F63">
        <f>IF($Q63="","",VLOOKUP($Q63,'Dept Head vs YTD Head acct'!$A$5:$M$500,7,FALSE))</f>
        <v>0</v>
      </c>
      <c r="G63" t="str">
        <f>IF($Q63="","",VLOOKUP($Q63,'Dept Head vs YTD Head acct'!$A$5:$M$500,8,FALSE))</f>
        <v>3983</v>
      </c>
      <c r="H63" t="str">
        <f>IF($Q63="","",VLOOKUP($Q63,'Dept Head vs YTD Head acct'!$A$5:$M$500,9,FALSE))</f>
        <v>ECONOMIC DEV PLAN GRANT</v>
      </c>
      <c r="I63" s="10">
        <f>IF($Q63="","",VLOOKUP($Q63,'Dept Head vs YTD Head acct'!$A$5:$M$500,10,FALSE))</f>
        <v>0</v>
      </c>
      <c r="J63" s="10">
        <f>IF($Q63="","",VLOOKUP($Q63,'Dept Head vs YTD Head acct'!$A$5:$M$500,11,FALSE))</f>
        <v>48145</v>
      </c>
      <c r="K63" s="10">
        <f t="shared" si="0"/>
        <v>-48145</v>
      </c>
      <c r="L63" s="6">
        <f t="shared" si="1"/>
        <v>0</v>
      </c>
      <c r="Q63">
        <f>IF((MAX($Q$4:Q62)+1)&gt;Data!$C$1,"",MAX($Q$4:Q62)+1)</f>
        <v>59</v>
      </c>
    </row>
    <row r="64" spans="1:17" x14ac:dyDescent="0.2">
      <c r="A64" t="str">
        <f>IF($Q64="","",VLOOKUP($Q64,'Dept Head vs YTD Head acct'!$A$5:$M$500,2,FALSE))</f>
        <v>A</v>
      </c>
      <c r="B64">
        <f>IF($Q64="","",VLOOKUP($Q64,'Dept Head vs YTD Head acct'!$A$5:$M$500,3,FALSE))</f>
        <v>0</v>
      </c>
      <c r="C64">
        <f>IF($Q64="","",VLOOKUP($Q64,'Dept Head vs YTD Head acct'!$A$5:$M$500,4,FALSE))</f>
        <v>0</v>
      </c>
      <c r="D64">
        <f>IF($Q64="","",VLOOKUP($Q64,'Dept Head vs YTD Head acct'!$A$5:$M$500,5,FALSE))</f>
        <v>0</v>
      </c>
      <c r="E64">
        <f>IF($Q64="","",VLOOKUP($Q64,'Dept Head vs YTD Head acct'!$A$5:$M$500,6,FALSE))</f>
        <v>0</v>
      </c>
      <c r="F64">
        <f>IF($Q64="","",VLOOKUP($Q64,'Dept Head vs YTD Head acct'!$A$5:$M$500,7,FALSE))</f>
        <v>0</v>
      </c>
      <c r="G64" t="str">
        <f>IF($Q64="","",VLOOKUP($Q64,'Dept Head vs YTD Head acct'!$A$5:$M$500,8,FALSE))</f>
        <v>3027</v>
      </c>
      <c r="H64" t="str">
        <f>IF($Q64="","",VLOOKUP($Q64,'Dept Head vs YTD Head acct'!$A$5:$M$500,9,FALSE))</f>
        <v>INDIGENT LEGAL SERVICES</v>
      </c>
      <c r="I64" s="10">
        <f>IF($Q64="","",VLOOKUP($Q64,'Dept Head vs YTD Head acct'!$A$5:$M$500,10,FALSE))</f>
        <v>203910</v>
      </c>
      <c r="J64" s="10">
        <f>IF($Q64="","",VLOOKUP($Q64,'Dept Head vs YTD Head acct'!$A$5:$M$500,11,FALSE))</f>
        <v>254035.62</v>
      </c>
      <c r="K64" s="10">
        <f t="shared" si="0"/>
        <v>-50125.619999999995</v>
      </c>
      <c r="L64" s="6">
        <f t="shared" si="1"/>
        <v>1.2458</v>
      </c>
      <c r="Q64">
        <f>IF((MAX($Q$4:Q63)+1)&gt;Data!$C$1,"",MAX($Q$4:Q63)+1)</f>
        <v>60</v>
      </c>
    </row>
    <row r="65" spans="1:17" x14ac:dyDescent="0.2">
      <c r="A65" t="str">
        <f>IF($Q65="","",VLOOKUP($Q65,'Dept Head vs YTD Head acct'!$A$5:$M$500,2,FALSE))</f>
        <v>A</v>
      </c>
      <c r="B65">
        <f>IF($Q65="","",VLOOKUP($Q65,'Dept Head vs YTD Head acct'!$A$5:$M$500,3,FALSE))</f>
        <v>0</v>
      </c>
      <c r="C65">
        <f>IF($Q65="","",VLOOKUP($Q65,'Dept Head vs YTD Head acct'!$A$5:$M$500,4,FALSE))</f>
        <v>0</v>
      </c>
      <c r="D65">
        <f>IF($Q65="","",VLOOKUP($Q65,'Dept Head vs YTD Head acct'!$A$5:$M$500,5,FALSE))</f>
        <v>0</v>
      </c>
      <c r="E65">
        <f>IF($Q65="","",VLOOKUP($Q65,'Dept Head vs YTD Head acct'!$A$5:$M$500,6,FALSE))</f>
        <v>0</v>
      </c>
      <c r="F65">
        <f>IF($Q65="","",VLOOKUP($Q65,'Dept Head vs YTD Head acct'!$A$5:$M$500,7,FALSE))</f>
        <v>0</v>
      </c>
      <c r="G65" t="str">
        <f>IF($Q65="","",VLOOKUP($Q65,'Dept Head vs YTD Head acct'!$A$5:$M$500,8,FALSE))</f>
        <v>2690</v>
      </c>
      <c r="H65" t="str">
        <f>IF($Q65="","",VLOOKUP($Q65,'Dept Head vs YTD Head acct'!$A$5:$M$500,9,FALSE))</f>
        <v>TOBACCO SETTLEMENT</v>
      </c>
      <c r="I65" s="10">
        <f>IF($Q65="","",VLOOKUP($Q65,'Dept Head vs YTD Head acct'!$A$5:$M$500,10,FALSE))</f>
        <v>390000</v>
      </c>
      <c r="J65" s="10">
        <f>IF($Q65="","",VLOOKUP($Q65,'Dept Head vs YTD Head acct'!$A$5:$M$500,11,FALSE))</f>
        <v>445312.23</v>
      </c>
      <c r="K65" s="10">
        <f t="shared" si="0"/>
        <v>-55312.229999999981</v>
      </c>
      <c r="L65" s="6">
        <f t="shared" si="1"/>
        <v>1.1417999999999999</v>
      </c>
      <c r="Q65">
        <f>IF((MAX($Q$4:Q64)+1)&gt;Data!$C$1,"",MAX($Q$4:Q64)+1)</f>
        <v>61</v>
      </c>
    </row>
    <row r="66" spans="1:17" x14ac:dyDescent="0.2">
      <c r="A66" t="str">
        <f>IF($Q66="","",VLOOKUP($Q66,'Dept Head vs YTD Head acct'!$A$5:$M$500,2,FALSE))</f>
        <v>A</v>
      </c>
      <c r="B66">
        <f>IF($Q66="","",VLOOKUP($Q66,'Dept Head vs YTD Head acct'!$A$5:$M$500,3,FALSE))</f>
        <v>0</v>
      </c>
      <c r="C66">
        <f>IF($Q66="","",VLOOKUP($Q66,'Dept Head vs YTD Head acct'!$A$5:$M$500,4,FALSE))</f>
        <v>0</v>
      </c>
      <c r="D66">
        <f>IF($Q66="","",VLOOKUP($Q66,'Dept Head vs YTD Head acct'!$A$5:$M$500,5,FALSE))</f>
        <v>0</v>
      </c>
      <c r="E66">
        <f>IF($Q66="","",VLOOKUP($Q66,'Dept Head vs YTD Head acct'!$A$5:$M$500,6,FALSE))</f>
        <v>0</v>
      </c>
      <c r="F66">
        <f>IF($Q66="","",VLOOKUP($Q66,'Dept Head vs YTD Head acct'!$A$5:$M$500,7,FALSE))</f>
        <v>0</v>
      </c>
      <c r="G66" t="str">
        <f>IF($Q66="","",VLOOKUP($Q66,'Dept Head vs YTD Head acct'!$A$5:$M$500,8,FALSE))</f>
        <v>1640</v>
      </c>
      <c r="H66" t="str">
        <f>IF($Q66="","",VLOOKUP($Q66,'Dept Head vs YTD Head acct'!$A$5:$M$500,9,FALSE))</f>
        <v>EMS FEES</v>
      </c>
      <c r="I66" s="10">
        <f>IF($Q66="","",VLOOKUP($Q66,'Dept Head vs YTD Head acct'!$A$5:$M$500,10,FALSE))</f>
        <v>160000</v>
      </c>
      <c r="J66" s="10">
        <f>IF($Q66="","",VLOOKUP($Q66,'Dept Head vs YTD Head acct'!$A$5:$M$500,11,FALSE))</f>
        <v>217210.25</v>
      </c>
      <c r="K66" s="10">
        <f t="shared" si="0"/>
        <v>-57210.25</v>
      </c>
      <c r="L66" s="6">
        <f t="shared" si="1"/>
        <v>1.3575999999999999</v>
      </c>
      <c r="Q66">
        <f>IF((MAX($Q$4:Q65)+1)&gt;Data!$C$1,"",MAX($Q$4:Q65)+1)</f>
        <v>62</v>
      </c>
    </row>
    <row r="67" spans="1:17" x14ac:dyDescent="0.2">
      <c r="A67" t="str">
        <f>IF($Q67="","",VLOOKUP($Q67,'Dept Head vs YTD Head acct'!$A$5:$M$500,2,FALSE))</f>
        <v>A</v>
      </c>
      <c r="B67">
        <f>IF($Q67="","",VLOOKUP($Q67,'Dept Head vs YTD Head acct'!$A$5:$M$500,3,FALSE))</f>
        <v>0</v>
      </c>
      <c r="C67">
        <f>IF($Q67="","",VLOOKUP($Q67,'Dept Head vs YTD Head acct'!$A$5:$M$500,4,FALSE))</f>
        <v>0</v>
      </c>
      <c r="D67">
        <f>IF($Q67="","",VLOOKUP($Q67,'Dept Head vs YTD Head acct'!$A$5:$M$500,5,FALSE))</f>
        <v>0</v>
      </c>
      <c r="E67">
        <f>IF($Q67="","",VLOOKUP($Q67,'Dept Head vs YTD Head acct'!$A$5:$M$500,6,FALSE))</f>
        <v>0</v>
      </c>
      <c r="F67">
        <f>IF($Q67="","",VLOOKUP($Q67,'Dept Head vs YTD Head acct'!$A$5:$M$500,7,FALSE))</f>
        <v>0</v>
      </c>
      <c r="G67" t="str">
        <f>IF($Q67="","",VLOOKUP($Q67,'Dept Head vs YTD Head acct'!$A$5:$M$500,8,FALSE))</f>
        <v>2680</v>
      </c>
      <c r="H67" t="str">
        <f>IF($Q67="","",VLOOKUP($Q67,'Dept Head vs YTD Head acct'!$A$5:$M$500,9,FALSE))</f>
        <v>INSURANCE RECOVERIES</v>
      </c>
      <c r="I67" s="10">
        <f>IF($Q67="","",VLOOKUP($Q67,'Dept Head vs YTD Head acct'!$A$5:$M$500,10,FALSE))</f>
        <v>0</v>
      </c>
      <c r="J67" s="10">
        <f>IF($Q67="","",VLOOKUP($Q67,'Dept Head vs YTD Head acct'!$A$5:$M$500,11,FALSE))</f>
        <v>58103.32</v>
      </c>
      <c r="K67" s="10">
        <f t="shared" si="0"/>
        <v>-58103.32</v>
      </c>
      <c r="L67" s="6">
        <f t="shared" si="1"/>
        <v>0</v>
      </c>
      <c r="Q67">
        <f>IF((MAX($Q$4:Q66)+1)&gt;Data!$C$1,"",MAX($Q$4:Q66)+1)</f>
        <v>63</v>
      </c>
    </row>
    <row r="68" spans="1:17" x14ac:dyDescent="0.2">
      <c r="A68" t="str">
        <f>IF($Q68="","",VLOOKUP($Q68,'Dept Head vs YTD Head acct'!$A$5:$M$500,2,FALSE))</f>
        <v>A</v>
      </c>
      <c r="B68">
        <f>IF($Q68="","",VLOOKUP($Q68,'Dept Head vs YTD Head acct'!$A$5:$M$500,3,FALSE))</f>
        <v>0</v>
      </c>
      <c r="C68">
        <f>IF($Q68="","",VLOOKUP($Q68,'Dept Head vs YTD Head acct'!$A$5:$M$500,4,FALSE))</f>
        <v>0</v>
      </c>
      <c r="D68">
        <f>IF($Q68="","",VLOOKUP($Q68,'Dept Head vs YTD Head acct'!$A$5:$M$500,5,FALSE))</f>
        <v>0</v>
      </c>
      <c r="E68">
        <f>IF($Q68="","",VLOOKUP($Q68,'Dept Head vs YTD Head acct'!$A$5:$M$500,6,FALSE))</f>
        <v>0</v>
      </c>
      <c r="F68">
        <f>IF($Q68="","",VLOOKUP($Q68,'Dept Head vs YTD Head acct'!$A$5:$M$500,7,FALSE))</f>
        <v>0</v>
      </c>
      <c r="G68" t="str">
        <f>IF($Q68="","",VLOOKUP($Q68,'Dept Head vs YTD Head acct'!$A$5:$M$500,8,FALSE))</f>
        <v>4789</v>
      </c>
      <c r="H68" t="str">
        <f>IF($Q68="","",VLOOKUP($Q68,'Dept Head vs YTD Head acct'!$A$5:$M$500,9,FALSE))</f>
        <v>CDBG-DR (OES)</v>
      </c>
      <c r="I68" s="10">
        <f>IF($Q68="","",VLOOKUP($Q68,'Dept Head vs YTD Head acct'!$A$5:$M$500,10,FALSE))</f>
        <v>0</v>
      </c>
      <c r="J68" s="10">
        <f>IF($Q68="","",VLOOKUP($Q68,'Dept Head vs YTD Head acct'!$A$5:$M$500,11,FALSE))</f>
        <v>67563.990000000005</v>
      </c>
      <c r="K68" s="10">
        <f t="shared" si="0"/>
        <v>-67563.990000000005</v>
      </c>
      <c r="L68" s="6">
        <f t="shared" si="1"/>
        <v>0</v>
      </c>
      <c r="Q68">
        <f>IF((MAX($Q$4:Q67)+1)&gt;Data!$C$1,"",MAX($Q$4:Q67)+1)</f>
        <v>64</v>
      </c>
    </row>
    <row r="69" spans="1:17" x14ac:dyDescent="0.2">
      <c r="A69" t="str">
        <f>IF($Q69="","",VLOOKUP($Q69,'Dept Head vs YTD Head acct'!$A$5:$M$500,2,FALSE))</f>
        <v>A</v>
      </c>
      <c r="B69">
        <f>IF($Q69="","",VLOOKUP($Q69,'Dept Head vs YTD Head acct'!$A$5:$M$500,3,FALSE))</f>
        <v>0</v>
      </c>
      <c r="C69">
        <f>IF($Q69="","",VLOOKUP($Q69,'Dept Head vs YTD Head acct'!$A$5:$M$500,4,FALSE))</f>
        <v>0</v>
      </c>
      <c r="D69">
        <f>IF($Q69="","",VLOOKUP($Q69,'Dept Head vs YTD Head acct'!$A$5:$M$500,5,FALSE))</f>
        <v>0</v>
      </c>
      <c r="E69">
        <f>IF($Q69="","",VLOOKUP($Q69,'Dept Head vs YTD Head acct'!$A$5:$M$500,6,FALSE))</f>
        <v>0</v>
      </c>
      <c r="F69">
        <f>IF($Q69="","",VLOOKUP($Q69,'Dept Head vs YTD Head acct'!$A$5:$M$500,7,FALSE))</f>
        <v>0</v>
      </c>
      <c r="G69" t="str">
        <f>IF($Q69="","",VLOOKUP($Q69,'Dept Head vs YTD Head acct'!$A$5:$M$500,8,FALSE))</f>
        <v>1621</v>
      </c>
      <c r="H69" t="str">
        <f>IF($Q69="","",VLOOKUP($Q69,'Dept Head vs YTD Head acct'!$A$5:$M$500,9,FALSE))</f>
        <v>EARLY INTERVENTION FEES</v>
      </c>
      <c r="I69" s="10">
        <f>IF($Q69="","",VLOOKUP($Q69,'Dept Head vs YTD Head acct'!$A$5:$M$500,10,FALSE))</f>
        <v>30000</v>
      </c>
      <c r="J69" s="10">
        <f>IF($Q69="","",VLOOKUP($Q69,'Dept Head vs YTD Head acct'!$A$5:$M$500,11,FALSE))</f>
        <v>100106.5</v>
      </c>
      <c r="K69" s="10">
        <f t="shared" si="0"/>
        <v>-70106.5</v>
      </c>
      <c r="L69" s="6">
        <f t="shared" si="1"/>
        <v>3.3369</v>
      </c>
      <c r="Q69">
        <f>IF((MAX($Q$4:Q68)+1)&gt;Data!$C$1,"",MAX($Q$4:Q68)+1)</f>
        <v>65</v>
      </c>
    </row>
    <row r="70" spans="1:17" x14ac:dyDescent="0.2">
      <c r="A70" t="str">
        <f>IF($Q70="","",VLOOKUP($Q70,'Dept Head vs YTD Head acct'!$A$5:$M$500,2,FALSE))</f>
        <v>A</v>
      </c>
      <c r="B70">
        <f>IF($Q70="","",VLOOKUP($Q70,'Dept Head vs YTD Head acct'!$A$5:$M$500,3,FALSE))</f>
        <v>0</v>
      </c>
      <c r="C70">
        <f>IF($Q70="","",VLOOKUP($Q70,'Dept Head vs YTD Head acct'!$A$5:$M$500,4,FALSE))</f>
        <v>0</v>
      </c>
      <c r="D70">
        <f>IF($Q70="","",VLOOKUP($Q70,'Dept Head vs YTD Head acct'!$A$5:$M$500,5,FALSE))</f>
        <v>0</v>
      </c>
      <c r="E70">
        <f>IF($Q70="","",VLOOKUP($Q70,'Dept Head vs YTD Head acct'!$A$5:$M$500,6,FALSE))</f>
        <v>0</v>
      </c>
      <c r="F70">
        <f>IF($Q70="","",VLOOKUP($Q70,'Dept Head vs YTD Head acct'!$A$5:$M$500,7,FALSE))</f>
        <v>0</v>
      </c>
      <c r="G70" t="str">
        <f>IF($Q70="","",VLOOKUP($Q70,'Dept Head vs YTD Head acct'!$A$5:$M$500,8,FALSE))</f>
        <v>4491</v>
      </c>
      <c r="H70" t="str">
        <f>IF($Q70="","",VLOOKUP($Q70,'Dept Head vs YTD Head acct'!$A$5:$M$500,9,FALSE))</f>
        <v>S.O.R. FUNDING</v>
      </c>
      <c r="I70" s="10">
        <f>IF($Q70="","",VLOOKUP($Q70,'Dept Head vs YTD Head acct'!$A$5:$M$500,10,FALSE))</f>
        <v>0</v>
      </c>
      <c r="J70" s="10">
        <f>IF($Q70="","",VLOOKUP($Q70,'Dept Head vs YTD Head acct'!$A$5:$M$500,11,FALSE))</f>
        <v>72958.05</v>
      </c>
      <c r="K70" s="10">
        <f t="shared" ref="K70:K133" si="2">IF(Q70="","",I70-J70)</f>
        <v>-72958.05</v>
      </c>
      <c r="L70" s="6">
        <f t="shared" ref="L70:L133" si="3">IF(Q70="","",IF(I70=0,0,ROUND((J70)/I70,4)))</f>
        <v>0</v>
      </c>
      <c r="Q70">
        <f>IF((MAX($Q$4:Q69)+1)&gt;Data!$C$1,"",MAX($Q$4:Q69)+1)</f>
        <v>66</v>
      </c>
    </row>
    <row r="71" spans="1:17" x14ac:dyDescent="0.2">
      <c r="A71" t="str">
        <f>IF($Q71="","",VLOOKUP($Q71,'Dept Head vs YTD Head acct'!$A$5:$M$500,2,FALSE))</f>
        <v>A</v>
      </c>
      <c r="B71">
        <f>IF($Q71="","",VLOOKUP($Q71,'Dept Head vs YTD Head acct'!$A$5:$M$500,3,FALSE))</f>
        <v>0</v>
      </c>
      <c r="C71">
        <f>IF($Q71="","",VLOOKUP($Q71,'Dept Head vs YTD Head acct'!$A$5:$M$500,4,FALSE))</f>
        <v>0</v>
      </c>
      <c r="D71">
        <f>IF($Q71="","",VLOOKUP($Q71,'Dept Head vs YTD Head acct'!$A$5:$M$500,5,FALSE))</f>
        <v>0</v>
      </c>
      <c r="E71">
        <f>IF($Q71="","",VLOOKUP($Q71,'Dept Head vs YTD Head acct'!$A$5:$M$500,6,FALSE))</f>
        <v>0</v>
      </c>
      <c r="F71">
        <f>IF($Q71="","",VLOOKUP($Q71,'Dept Head vs YTD Head acct'!$A$5:$M$500,7,FALSE))</f>
        <v>0</v>
      </c>
      <c r="G71" t="str">
        <f>IF($Q71="","",VLOOKUP($Q71,'Dept Head vs YTD Head acct'!$A$5:$M$500,8,FALSE))</f>
        <v>4989</v>
      </c>
      <c r="H71" t="str">
        <f>IF($Q71="","",VLOOKUP($Q71,'Dept Head vs YTD Head acct'!$A$5:$M$500,9,FALSE))</f>
        <v>MICRO-ENTERPRISE PROGRAM</v>
      </c>
      <c r="I71" s="10">
        <f>IF($Q71="","",VLOOKUP($Q71,'Dept Head vs YTD Head acct'!$A$5:$M$500,10,FALSE))</f>
        <v>0</v>
      </c>
      <c r="J71" s="10">
        <f>IF($Q71="","",VLOOKUP($Q71,'Dept Head vs YTD Head acct'!$A$5:$M$500,11,FALSE))</f>
        <v>73300.37</v>
      </c>
      <c r="K71" s="10">
        <f t="shared" si="2"/>
        <v>-73300.37</v>
      </c>
      <c r="L71" s="6">
        <f t="shared" si="3"/>
        <v>0</v>
      </c>
      <c r="Q71">
        <f>IF((MAX($Q$4:Q70)+1)&gt;Data!$C$1,"",MAX($Q$4:Q70)+1)</f>
        <v>67</v>
      </c>
    </row>
    <row r="72" spans="1:17" x14ac:dyDescent="0.2">
      <c r="A72" t="str">
        <f>IF($Q72="","",VLOOKUP($Q72,'Dept Head vs YTD Head acct'!$A$5:$M$500,2,FALSE))</f>
        <v>A</v>
      </c>
      <c r="B72">
        <f>IF($Q72="","",VLOOKUP($Q72,'Dept Head vs YTD Head acct'!$A$5:$M$500,3,FALSE))</f>
        <v>0</v>
      </c>
      <c r="C72">
        <f>IF($Q72="","",VLOOKUP($Q72,'Dept Head vs YTD Head acct'!$A$5:$M$500,4,FALSE))</f>
        <v>0</v>
      </c>
      <c r="D72">
        <f>IF($Q72="","",VLOOKUP($Q72,'Dept Head vs YTD Head acct'!$A$5:$M$500,5,FALSE))</f>
        <v>0</v>
      </c>
      <c r="E72">
        <f>IF($Q72="","",VLOOKUP($Q72,'Dept Head vs YTD Head acct'!$A$5:$M$500,6,FALSE))</f>
        <v>0</v>
      </c>
      <c r="F72">
        <f>IF($Q72="","",VLOOKUP($Q72,'Dept Head vs YTD Head acct'!$A$5:$M$500,7,FALSE))</f>
        <v>0</v>
      </c>
      <c r="G72" t="str">
        <f>IF($Q72="","",VLOOKUP($Q72,'Dept Head vs YTD Head acct'!$A$5:$M$500,8,FALSE))</f>
        <v>4784</v>
      </c>
      <c r="H72" t="str">
        <f>IF($Q72="","",VLOOKUP($Q72,'Dept Head vs YTD Head acct'!$A$5:$M$500,9,FALSE))</f>
        <v>FEMA/JAIL ASSISTANCE</v>
      </c>
      <c r="I72" s="10">
        <f>IF($Q72="","",VLOOKUP($Q72,'Dept Head vs YTD Head acct'!$A$5:$M$500,10,FALSE))</f>
        <v>66150</v>
      </c>
      <c r="J72" s="10">
        <f>IF($Q72="","",VLOOKUP($Q72,'Dept Head vs YTD Head acct'!$A$5:$M$500,11,FALSE))</f>
        <v>141498</v>
      </c>
      <c r="K72" s="10">
        <f t="shared" si="2"/>
        <v>-75348</v>
      </c>
      <c r="L72" s="6">
        <f t="shared" si="3"/>
        <v>2.1389999999999998</v>
      </c>
      <c r="Q72">
        <f>IF((MAX($Q$4:Q71)+1)&gt;Data!$C$1,"",MAX($Q$4:Q71)+1)</f>
        <v>68</v>
      </c>
    </row>
    <row r="73" spans="1:17" x14ac:dyDescent="0.2">
      <c r="A73" t="str">
        <f>IF($Q73="","",VLOOKUP($Q73,'Dept Head vs YTD Head acct'!$A$5:$M$500,2,FALSE))</f>
        <v>A</v>
      </c>
      <c r="B73">
        <f>IF($Q73="","",VLOOKUP($Q73,'Dept Head vs YTD Head acct'!$A$5:$M$500,3,FALSE))</f>
        <v>0</v>
      </c>
      <c r="C73">
        <f>IF($Q73="","",VLOOKUP($Q73,'Dept Head vs YTD Head acct'!$A$5:$M$500,4,FALSE))</f>
        <v>0</v>
      </c>
      <c r="D73">
        <f>IF($Q73="","",VLOOKUP($Q73,'Dept Head vs YTD Head acct'!$A$5:$M$500,5,FALSE))</f>
        <v>0</v>
      </c>
      <c r="E73">
        <f>IF($Q73="","",VLOOKUP($Q73,'Dept Head vs YTD Head acct'!$A$5:$M$500,6,FALSE))</f>
        <v>0</v>
      </c>
      <c r="F73">
        <f>IF($Q73="","",VLOOKUP($Q73,'Dept Head vs YTD Head acct'!$A$5:$M$500,7,FALSE))</f>
        <v>0</v>
      </c>
      <c r="G73" t="str">
        <f>IF($Q73="","",VLOOKUP($Q73,'Dept Head vs YTD Head acct'!$A$5:$M$500,8,FALSE))</f>
        <v>3005</v>
      </c>
      <c r="H73" t="str">
        <f>IF($Q73="","",VLOOKUP($Q73,'Dept Head vs YTD Head acct'!$A$5:$M$500,9,FALSE))</f>
        <v>MORTGAGE TAX</v>
      </c>
      <c r="I73" s="10">
        <f>IF($Q73="","",VLOOKUP($Q73,'Dept Head vs YTD Head acct'!$A$5:$M$500,10,FALSE))</f>
        <v>160000</v>
      </c>
      <c r="J73" s="10">
        <f>IF($Q73="","",VLOOKUP($Q73,'Dept Head vs YTD Head acct'!$A$5:$M$500,11,FALSE))</f>
        <v>236829.29</v>
      </c>
      <c r="K73" s="10">
        <f t="shared" si="2"/>
        <v>-76829.290000000008</v>
      </c>
      <c r="L73" s="6">
        <f t="shared" si="3"/>
        <v>1.4802</v>
      </c>
      <c r="Q73">
        <f>IF((MAX($Q$4:Q72)+1)&gt;Data!$C$1,"",MAX($Q$4:Q72)+1)</f>
        <v>69</v>
      </c>
    </row>
    <row r="74" spans="1:17" x14ac:dyDescent="0.2">
      <c r="A74" t="str">
        <f>IF($Q74="","",VLOOKUP($Q74,'Dept Head vs YTD Head acct'!$A$5:$M$500,2,FALSE))</f>
        <v>A</v>
      </c>
      <c r="B74">
        <f>IF($Q74="","",VLOOKUP($Q74,'Dept Head vs YTD Head acct'!$A$5:$M$500,3,FALSE))</f>
        <v>0</v>
      </c>
      <c r="C74">
        <f>IF($Q74="","",VLOOKUP($Q74,'Dept Head vs YTD Head acct'!$A$5:$M$500,4,FALSE))</f>
        <v>0</v>
      </c>
      <c r="D74">
        <f>IF($Q74="","",VLOOKUP($Q74,'Dept Head vs YTD Head acct'!$A$5:$M$500,5,FALSE))</f>
        <v>0</v>
      </c>
      <c r="E74">
        <f>IF($Q74="","",VLOOKUP($Q74,'Dept Head vs YTD Head acct'!$A$5:$M$500,6,FALSE))</f>
        <v>0</v>
      </c>
      <c r="F74">
        <f>IF($Q74="","",VLOOKUP($Q74,'Dept Head vs YTD Head acct'!$A$5:$M$500,7,FALSE))</f>
        <v>0</v>
      </c>
      <c r="G74" t="str">
        <f>IF($Q74="","",VLOOKUP($Q74,'Dept Head vs YTD Head acct'!$A$5:$M$500,8,FALSE))</f>
        <v>4671</v>
      </c>
      <c r="H74" t="str">
        <f>IF($Q74="","",VLOOKUP($Q74,'Dept Head vs YTD Head acct'!$A$5:$M$500,9,FALSE))</f>
        <v>ECAP-HEAP</v>
      </c>
      <c r="I74" s="10">
        <f>IF($Q74="","",VLOOKUP($Q74,'Dept Head vs YTD Head acct'!$A$5:$M$500,10,FALSE))</f>
        <v>134000</v>
      </c>
      <c r="J74" s="10">
        <f>IF($Q74="","",VLOOKUP($Q74,'Dept Head vs YTD Head acct'!$A$5:$M$500,11,FALSE))</f>
        <v>213338</v>
      </c>
      <c r="K74" s="10">
        <f t="shared" si="2"/>
        <v>-79338</v>
      </c>
      <c r="L74" s="6">
        <f t="shared" si="3"/>
        <v>1.5921000000000001</v>
      </c>
      <c r="Q74">
        <f>IF((MAX($Q$4:Q73)+1)&gt;Data!$C$1,"",MAX($Q$4:Q73)+1)</f>
        <v>70</v>
      </c>
    </row>
    <row r="75" spans="1:17" x14ac:dyDescent="0.2">
      <c r="A75" t="str">
        <f>IF($Q75="","",VLOOKUP($Q75,'Dept Head vs YTD Head acct'!$A$5:$M$500,2,FALSE))</f>
        <v>A</v>
      </c>
      <c r="B75">
        <f>IF($Q75="","",VLOOKUP($Q75,'Dept Head vs YTD Head acct'!$A$5:$M$500,3,FALSE))</f>
        <v>0</v>
      </c>
      <c r="C75">
        <f>IF($Q75="","",VLOOKUP($Q75,'Dept Head vs YTD Head acct'!$A$5:$M$500,4,FALSE))</f>
        <v>0</v>
      </c>
      <c r="D75">
        <f>IF($Q75="","",VLOOKUP($Q75,'Dept Head vs YTD Head acct'!$A$5:$M$500,5,FALSE))</f>
        <v>0</v>
      </c>
      <c r="E75">
        <f>IF($Q75="","",VLOOKUP($Q75,'Dept Head vs YTD Head acct'!$A$5:$M$500,6,FALSE))</f>
        <v>0</v>
      </c>
      <c r="F75">
        <f>IF($Q75="","",VLOOKUP($Q75,'Dept Head vs YTD Head acct'!$A$5:$M$500,7,FALSE))</f>
        <v>0</v>
      </c>
      <c r="G75" t="str">
        <f>IF($Q75="","",VLOOKUP($Q75,'Dept Head vs YTD Head acct'!$A$5:$M$500,8,FALSE))</f>
        <v>1809</v>
      </c>
      <c r="H75" t="str">
        <f>IF($Q75="","",VLOOKUP($Q75,'Dept Head vs YTD Head acct'!$A$5:$M$500,9,FALSE))</f>
        <v>REPAYMENTS/AID TO DEP. CHILD</v>
      </c>
      <c r="I75" s="10">
        <f>IF($Q75="","",VLOOKUP($Q75,'Dept Head vs YTD Head acct'!$A$5:$M$500,10,FALSE))</f>
        <v>138000</v>
      </c>
      <c r="J75" s="10">
        <f>IF($Q75="","",VLOOKUP($Q75,'Dept Head vs YTD Head acct'!$A$5:$M$500,11,FALSE))</f>
        <v>220313.05</v>
      </c>
      <c r="K75" s="10">
        <f t="shared" si="2"/>
        <v>-82313.049999999988</v>
      </c>
      <c r="L75" s="6">
        <f t="shared" si="3"/>
        <v>1.5965</v>
      </c>
      <c r="Q75">
        <f>IF((MAX($Q$4:Q74)+1)&gt;Data!$C$1,"",MAX($Q$4:Q74)+1)</f>
        <v>71</v>
      </c>
    </row>
    <row r="76" spans="1:17" x14ac:dyDescent="0.2">
      <c r="A76" t="str">
        <f>IF($Q76="","",VLOOKUP($Q76,'Dept Head vs YTD Head acct'!$A$5:$M$500,2,FALSE))</f>
        <v>A</v>
      </c>
      <c r="B76">
        <f>IF($Q76="","",VLOOKUP($Q76,'Dept Head vs YTD Head acct'!$A$5:$M$500,3,FALSE))</f>
        <v>0</v>
      </c>
      <c r="C76">
        <f>IF($Q76="","",VLOOKUP($Q76,'Dept Head vs YTD Head acct'!$A$5:$M$500,4,FALSE))</f>
        <v>0</v>
      </c>
      <c r="D76">
        <f>IF($Q76="","",VLOOKUP($Q76,'Dept Head vs YTD Head acct'!$A$5:$M$500,5,FALSE))</f>
        <v>0</v>
      </c>
      <c r="E76">
        <f>IF($Q76="","",VLOOKUP($Q76,'Dept Head vs YTD Head acct'!$A$5:$M$500,6,FALSE))</f>
        <v>0</v>
      </c>
      <c r="F76">
        <f>IF($Q76="","",VLOOKUP($Q76,'Dept Head vs YTD Head acct'!$A$5:$M$500,7,FALSE))</f>
        <v>0</v>
      </c>
      <c r="G76" t="str">
        <f>IF($Q76="","",VLOOKUP($Q76,'Dept Head vs YTD Head acct'!$A$5:$M$500,8,FALSE))</f>
        <v>4493</v>
      </c>
      <c r="H76" t="str">
        <f>IF($Q76="","",VLOOKUP($Q76,'Dept Head vs YTD Head acct'!$A$5:$M$500,9,FALSE))</f>
        <v>MH CLINIC UPL</v>
      </c>
      <c r="I76" s="10">
        <f>IF($Q76="","",VLOOKUP($Q76,'Dept Head vs YTD Head acct'!$A$5:$M$500,10,FALSE))</f>
        <v>0</v>
      </c>
      <c r="J76" s="10">
        <f>IF($Q76="","",VLOOKUP($Q76,'Dept Head vs YTD Head acct'!$A$5:$M$500,11,FALSE))</f>
        <v>86558.65</v>
      </c>
      <c r="K76" s="10">
        <f t="shared" si="2"/>
        <v>-86558.65</v>
      </c>
      <c r="L76" s="6">
        <f t="shared" si="3"/>
        <v>0</v>
      </c>
      <c r="Q76">
        <f>IF((MAX($Q$4:Q75)+1)&gt;Data!$C$1,"",MAX($Q$4:Q75)+1)</f>
        <v>72</v>
      </c>
    </row>
    <row r="77" spans="1:17" x14ac:dyDescent="0.2">
      <c r="A77" t="str">
        <f>IF($Q77="","",VLOOKUP($Q77,'Dept Head vs YTD Head acct'!$A$5:$M$500,2,FALSE))</f>
        <v>A</v>
      </c>
      <c r="B77">
        <f>IF($Q77="","",VLOOKUP($Q77,'Dept Head vs YTD Head acct'!$A$5:$M$500,3,FALSE))</f>
        <v>0</v>
      </c>
      <c r="C77">
        <f>IF($Q77="","",VLOOKUP($Q77,'Dept Head vs YTD Head acct'!$A$5:$M$500,4,FALSE))</f>
        <v>0</v>
      </c>
      <c r="D77">
        <f>IF($Q77="","",VLOOKUP($Q77,'Dept Head vs YTD Head acct'!$A$5:$M$500,5,FALSE))</f>
        <v>0</v>
      </c>
      <c r="E77">
        <f>IF($Q77="","",VLOOKUP($Q77,'Dept Head vs YTD Head acct'!$A$5:$M$500,6,FALSE))</f>
        <v>0</v>
      </c>
      <c r="F77">
        <f>IF($Q77="","",VLOOKUP($Q77,'Dept Head vs YTD Head acct'!$A$5:$M$500,7,FALSE))</f>
        <v>0</v>
      </c>
      <c r="G77" t="str">
        <f>IF($Q77="","",VLOOKUP($Q77,'Dept Head vs YTD Head acct'!$A$5:$M$500,8,FALSE))</f>
        <v>1090</v>
      </c>
      <c r="H77" t="str">
        <f>IF($Q77="","",VLOOKUP($Q77,'Dept Head vs YTD Head acct'!$A$5:$M$500,9,FALSE))</f>
        <v>INTEREST &amp; PENALTIES ON TAX</v>
      </c>
      <c r="I77" s="10">
        <f>IF($Q77="","",VLOOKUP($Q77,'Dept Head vs YTD Head acct'!$A$5:$M$500,10,FALSE))</f>
        <v>1850000</v>
      </c>
      <c r="J77" s="10">
        <f>IF($Q77="","",VLOOKUP($Q77,'Dept Head vs YTD Head acct'!$A$5:$M$500,11,FALSE))</f>
        <v>1947690.96</v>
      </c>
      <c r="K77" s="10">
        <f t="shared" si="2"/>
        <v>-97690.959999999963</v>
      </c>
      <c r="L77" s="6">
        <f t="shared" si="3"/>
        <v>1.0528</v>
      </c>
      <c r="Q77">
        <f>IF((MAX($Q$4:Q76)+1)&gt;Data!$C$1,"",MAX($Q$4:Q76)+1)</f>
        <v>73</v>
      </c>
    </row>
    <row r="78" spans="1:17" x14ac:dyDescent="0.2">
      <c r="A78" t="str">
        <f>IF($Q78="","",VLOOKUP($Q78,'Dept Head vs YTD Head acct'!$A$5:$M$500,2,FALSE))</f>
        <v>A</v>
      </c>
      <c r="B78">
        <f>IF($Q78="","",VLOOKUP($Q78,'Dept Head vs YTD Head acct'!$A$5:$M$500,3,FALSE))</f>
        <v>0</v>
      </c>
      <c r="C78">
        <f>IF($Q78="","",VLOOKUP($Q78,'Dept Head vs YTD Head acct'!$A$5:$M$500,4,FALSE))</f>
        <v>0</v>
      </c>
      <c r="D78">
        <f>IF($Q78="","",VLOOKUP($Q78,'Dept Head vs YTD Head acct'!$A$5:$M$500,5,FALSE))</f>
        <v>0</v>
      </c>
      <c r="E78">
        <f>IF($Q78="","",VLOOKUP($Q78,'Dept Head vs YTD Head acct'!$A$5:$M$500,6,FALSE))</f>
        <v>0</v>
      </c>
      <c r="F78">
        <f>IF($Q78="","",VLOOKUP($Q78,'Dept Head vs YTD Head acct'!$A$5:$M$500,7,FALSE))</f>
        <v>0</v>
      </c>
      <c r="G78" t="str">
        <f>IF($Q78="","",VLOOKUP($Q78,'Dept Head vs YTD Head acct'!$A$5:$M$500,8,FALSE))</f>
        <v>3785</v>
      </c>
      <c r="H78" t="str">
        <f>IF($Q78="","",VLOOKUP($Q78,'Dept Head vs YTD Head acct'!$A$5:$M$500,9,FALSE))</f>
        <v>DIASTER ASST STATE AID</v>
      </c>
      <c r="I78" s="10">
        <f>IF($Q78="","",VLOOKUP($Q78,'Dept Head vs YTD Head acct'!$A$5:$M$500,10,FALSE))</f>
        <v>0</v>
      </c>
      <c r="J78" s="10">
        <f>IF($Q78="","",VLOOKUP($Q78,'Dept Head vs YTD Head acct'!$A$5:$M$500,11,FALSE))</f>
        <v>135051.76999999999</v>
      </c>
      <c r="K78" s="10">
        <f t="shared" si="2"/>
        <v>-135051.76999999999</v>
      </c>
      <c r="L78" s="6">
        <f t="shared" si="3"/>
        <v>0</v>
      </c>
      <c r="Q78">
        <f>IF((MAX($Q$4:Q77)+1)&gt;Data!$C$1,"",MAX($Q$4:Q77)+1)</f>
        <v>74</v>
      </c>
    </row>
    <row r="79" spans="1:17" x14ac:dyDescent="0.2">
      <c r="A79" t="str">
        <f>IF($Q79="","",VLOOKUP($Q79,'Dept Head vs YTD Head acct'!$A$5:$M$500,2,FALSE))</f>
        <v>A</v>
      </c>
      <c r="B79">
        <f>IF($Q79="","",VLOOKUP($Q79,'Dept Head vs YTD Head acct'!$A$5:$M$500,3,FALSE))</f>
        <v>0</v>
      </c>
      <c r="C79">
        <f>IF($Q79="","",VLOOKUP($Q79,'Dept Head vs YTD Head acct'!$A$5:$M$500,4,FALSE))</f>
        <v>0</v>
      </c>
      <c r="D79">
        <f>IF($Q79="","",VLOOKUP($Q79,'Dept Head vs YTD Head acct'!$A$5:$M$500,5,FALSE))</f>
        <v>0</v>
      </c>
      <c r="E79">
        <f>IF($Q79="","",VLOOKUP($Q79,'Dept Head vs YTD Head acct'!$A$5:$M$500,6,FALSE))</f>
        <v>0</v>
      </c>
      <c r="F79">
        <f>IF($Q79="","",VLOOKUP($Q79,'Dept Head vs YTD Head acct'!$A$5:$M$500,7,FALSE))</f>
        <v>0</v>
      </c>
      <c r="G79" t="str">
        <f>IF($Q79="","",VLOOKUP($Q79,'Dept Head vs YTD Head acct'!$A$5:$M$500,8,FALSE))</f>
        <v>3401</v>
      </c>
      <c r="H79" t="str">
        <f>IF($Q79="","",VLOOKUP($Q79,'Dept Head vs YTD Head acct'!$A$5:$M$500,9,FALSE))</f>
        <v>PUBLIC HEALTH WORK</v>
      </c>
      <c r="I79" s="10">
        <f>IF($Q79="","",VLOOKUP($Q79,'Dept Head vs YTD Head acct'!$A$5:$M$500,10,FALSE))</f>
        <v>495000</v>
      </c>
      <c r="J79" s="10">
        <f>IF($Q79="","",VLOOKUP($Q79,'Dept Head vs YTD Head acct'!$A$5:$M$500,11,FALSE))</f>
        <v>646918.21</v>
      </c>
      <c r="K79" s="10">
        <f t="shared" si="2"/>
        <v>-151918.20999999996</v>
      </c>
      <c r="L79" s="6">
        <f t="shared" si="3"/>
        <v>1.3069</v>
      </c>
      <c r="Q79">
        <f>IF((MAX($Q$4:Q78)+1)&gt;Data!$C$1,"",MAX($Q$4:Q78)+1)</f>
        <v>75</v>
      </c>
    </row>
    <row r="80" spans="1:17" x14ac:dyDescent="0.2">
      <c r="A80" t="str">
        <f>IF($Q80="","",VLOOKUP($Q80,'Dept Head vs YTD Head acct'!$A$5:$M$500,2,FALSE))</f>
        <v>A</v>
      </c>
      <c r="B80">
        <f>IF($Q80="","",VLOOKUP($Q80,'Dept Head vs YTD Head acct'!$A$5:$M$500,3,FALSE))</f>
        <v>0</v>
      </c>
      <c r="C80">
        <f>IF($Q80="","",VLOOKUP($Q80,'Dept Head vs YTD Head acct'!$A$5:$M$500,4,FALSE))</f>
        <v>0</v>
      </c>
      <c r="D80">
        <f>IF($Q80="","",VLOOKUP($Q80,'Dept Head vs YTD Head acct'!$A$5:$M$500,5,FALSE))</f>
        <v>0</v>
      </c>
      <c r="E80">
        <f>IF($Q80="","",VLOOKUP($Q80,'Dept Head vs YTD Head acct'!$A$5:$M$500,6,FALSE))</f>
        <v>0</v>
      </c>
      <c r="F80">
        <f>IF($Q80="","",VLOOKUP($Q80,'Dept Head vs YTD Head acct'!$A$5:$M$500,7,FALSE))</f>
        <v>0</v>
      </c>
      <c r="G80" t="str">
        <f>IF($Q80="","",VLOOKUP($Q80,'Dept Head vs YTD Head acct'!$A$5:$M$500,8,FALSE))</f>
        <v>4457</v>
      </c>
      <c r="H80" t="str">
        <f>IF($Q80="","",VLOOKUP($Q80,'Dept Head vs YTD Head acct'!$A$5:$M$500,9,FALSE))</f>
        <v>BIOTERRISM</v>
      </c>
      <c r="I80" s="10">
        <f>IF($Q80="","",VLOOKUP($Q80,'Dept Head vs YTD Head acct'!$A$5:$M$500,10,FALSE))</f>
        <v>0</v>
      </c>
      <c r="J80" s="10">
        <f>IF($Q80="","",VLOOKUP($Q80,'Dept Head vs YTD Head acct'!$A$5:$M$500,11,FALSE))</f>
        <v>161986.78</v>
      </c>
      <c r="K80" s="10">
        <f t="shared" si="2"/>
        <v>-161986.78</v>
      </c>
      <c r="L80" s="6">
        <f t="shared" si="3"/>
        <v>0</v>
      </c>
      <c r="Q80">
        <f>IF((MAX($Q$4:Q79)+1)&gt;Data!$C$1,"",MAX($Q$4:Q79)+1)</f>
        <v>76</v>
      </c>
    </row>
    <row r="81" spans="1:17" x14ac:dyDescent="0.2">
      <c r="A81" t="str">
        <f>IF($Q81="","",VLOOKUP($Q81,'Dept Head vs YTD Head acct'!$A$5:$M$500,2,FALSE))</f>
        <v>A</v>
      </c>
      <c r="B81">
        <f>IF($Q81="","",VLOOKUP($Q81,'Dept Head vs YTD Head acct'!$A$5:$M$500,3,FALSE))</f>
        <v>0</v>
      </c>
      <c r="C81">
        <f>IF($Q81="","",VLOOKUP($Q81,'Dept Head vs YTD Head acct'!$A$5:$M$500,4,FALSE))</f>
        <v>0</v>
      </c>
      <c r="D81">
        <f>IF($Q81="","",VLOOKUP($Q81,'Dept Head vs YTD Head acct'!$A$5:$M$500,5,FALSE))</f>
        <v>0</v>
      </c>
      <c r="E81">
        <f>IF($Q81="","",VLOOKUP($Q81,'Dept Head vs YTD Head acct'!$A$5:$M$500,6,FALSE))</f>
        <v>0</v>
      </c>
      <c r="F81">
        <f>IF($Q81="","",VLOOKUP($Q81,'Dept Head vs YTD Head acct'!$A$5:$M$500,7,FALSE))</f>
        <v>0</v>
      </c>
      <c r="G81" t="str">
        <f>IF($Q81="","",VLOOKUP($Q81,'Dept Head vs YTD Head acct'!$A$5:$M$500,8,FALSE))</f>
        <v>4490</v>
      </c>
      <c r="H81" t="str">
        <f>IF($Q81="","",VLOOKUP($Q81,'Dept Head vs YTD Head acct'!$A$5:$M$500,9,FALSE))</f>
        <v>M.H. FEDERAL SALARY SHARING</v>
      </c>
      <c r="I81" s="10">
        <f>IF($Q81="","",VLOOKUP($Q81,'Dept Head vs YTD Head acct'!$A$5:$M$500,10,FALSE))</f>
        <v>225000</v>
      </c>
      <c r="J81" s="10">
        <f>IF($Q81="","",VLOOKUP($Q81,'Dept Head vs YTD Head acct'!$A$5:$M$500,11,FALSE))</f>
        <v>394122</v>
      </c>
      <c r="K81" s="10">
        <f t="shared" si="2"/>
        <v>-169122</v>
      </c>
      <c r="L81" s="6">
        <f t="shared" si="3"/>
        <v>1.7517</v>
      </c>
      <c r="Q81">
        <f>IF((MAX($Q$4:Q80)+1)&gt;Data!$C$1,"",MAX($Q$4:Q80)+1)</f>
        <v>77</v>
      </c>
    </row>
    <row r="82" spans="1:17" x14ac:dyDescent="0.2">
      <c r="A82" t="str">
        <f>IF($Q82="","",VLOOKUP($Q82,'Dept Head vs YTD Head acct'!$A$5:$M$500,2,FALSE))</f>
        <v>A</v>
      </c>
      <c r="B82">
        <f>IF($Q82="","",VLOOKUP($Q82,'Dept Head vs YTD Head acct'!$A$5:$M$500,3,FALSE))</f>
        <v>0</v>
      </c>
      <c r="C82">
        <f>IF($Q82="","",VLOOKUP($Q82,'Dept Head vs YTD Head acct'!$A$5:$M$500,4,FALSE))</f>
        <v>0</v>
      </c>
      <c r="D82">
        <f>IF($Q82="","",VLOOKUP($Q82,'Dept Head vs YTD Head acct'!$A$5:$M$500,5,FALSE))</f>
        <v>0</v>
      </c>
      <c r="E82">
        <f>IF($Q82="","",VLOOKUP($Q82,'Dept Head vs YTD Head acct'!$A$5:$M$500,6,FALSE))</f>
        <v>0</v>
      </c>
      <c r="F82">
        <f>IF($Q82="","",VLOOKUP($Q82,'Dept Head vs YTD Head acct'!$A$5:$M$500,7,FALSE))</f>
        <v>0</v>
      </c>
      <c r="G82" t="str">
        <f>IF($Q82="","",VLOOKUP($Q82,'Dept Head vs YTD Head acct'!$A$5:$M$500,8,FALSE))</f>
        <v>2704</v>
      </c>
      <c r="H82" t="str">
        <f>IF($Q82="","",VLOOKUP($Q82,'Dept Head vs YTD Head acct'!$A$5:$M$500,9,FALSE))</f>
        <v>NYPA SUPPORT</v>
      </c>
      <c r="I82" s="10">
        <f>IF($Q82="","",VLOOKUP($Q82,'Dept Head vs YTD Head acct'!$A$5:$M$500,10,FALSE))</f>
        <v>0</v>
      </c>
      <c r="J82" s="10">
        <f>IF($Q82="","",VLOOKUP($Q82,'Dept Head vs YTD Head acct'!$A$5:$M$500,11,FALSE))</f>
        <v>205000</v>
      </c>
      <c r="K82" s="10">
        <f t="shared" si="2"/>
        <v>-205000</v>
      </c>
      <c r="L82" s="6">
        <f t="shared" si="3"/>
        <v>0</v>
      </c>
      <c r="Q82">
        <f>IF((MAX($Q$4:Q81)+1)&gt;Data!$C$1,"",MAX($Q$4:Q81)+1)</f>
        <v>78</v>
      </c>
    </row>
    <row r="83" spans="1:17" x14ac:dyDescent="0.2">
      <c r="A83" t="str">
        <f>IF($Q83="","",VLOOKUP($Q83,'Dept Head vs YTD Head acct'!$A$5:$M$500,2,FALSE))</f>
        <v>A</v>
      </c>
      <c r="B83">
        <f>IF($Q83="","",VLOOKUP($Q83,'Dept Head vs YTD Head acct'!$A$5:$M$500,3,FALSE))</f>
        <v>0</v>
      </c>
      <c r="C83">
        <f>IF($Q83="","",VLOOKUP($Q83,'Dept Head vs YTD Head acct'!$A$5:$M$500,4,FALSE))</f>
        <v>0</v>
      </c>
      <c r="D83">
        <f>IF($Q83="","",VLOOKUP($Q83,'Dept Head vs YTD Head acct'!$A$5:$M$500,5,FALSE))</f>
        <v>0</v>
      </c>
      <c r="E83">
        <f>IF($Q83="","",VLOOKUP($Q83,'Dept Head vs YTD Head acct'!$A$5:$M$500,6,FALSE))</f>
        <v>0</v>
      </c>
      <c r="F83">
        <f>IF($Q83="","",VLOOKUP($Q83,'Dept Head vs YTD Head acct'!$A$5:$M$500,7,FALSE))</f>
        <v>0</v>
      </c>
      <c r="G83" t="str">
        <f>IF($Q83="","",VLOOKUP($Q83,'Dept Head vs YTD Head acct'!$A$5:$M$500,8,FALSE))</f>
        <v>3772</v>
      </c>
      <c r="H83" t="str">
        <f>IF($Q83="","",VLOOKUP($Q83,'Dept Head vs YTD Head acct'!$A$5:$M$500,9,FALSE))</f>
        <v>PROGRAMS FOR THE AGING</v>
      </c>
      <c r="I83" s="10">
        <f>IF($Q83="","",VLOOKUP($Q83,'Dept Head vs YTD Head acct'!$A$5:$M$500,10,FALSE))</f>
        <v>872760</v>
      </c>
      <c r="J83" s="10">
        <f>IF($Q83="","",VLOOKUP($Q83,'Dept Head vs YTD Head acct'!$A$5:$M$500,11,FALSE))</f>
        <v>1177183.6599999999</v>
      </c>
      <c r="K83" s="10">
        <f t="shared" si="2"/>
        <v>-304423.65999999992</v>
      </c>
      <c r="L83" s="6">
        <f t="shared" si="3"/>
        <v>1.3488</v>
      </c>
      <c r="Q83">
        <f>IF((MAX($Q$4:Q82)+1)&gt;Data!$C$1,"",MAX($Q$4:Q82)+1)</f>
        <v>79</v>
      </c>
    </row>
    <row r="84" spans="1:17" x14ac:dyDescent="0.2">
      <c r="A84" t="str">
        <f>IF($Q84="","",VLOOKUP($Q84,'Dept Head vs YTD Head acct'!$A$5:$M$500,2,FALSE))</f>
        <v>A</v>
      </c>
      <c r="B84">
        <f>IF($Q84="","",VLOOKUP($Q84,'Dept Head vs YTD Head acct'!$A$5:$M$500,3,FALSE))</f>
        <v>0</v>
      </c>
      <c r="C84">
        <f>IF($Q84="","",VLOOKUP($Q84,'Dept Head vs YTD Head acct'!$A$5:$M$500,4,FALSE))</f>
        <v>0</v>
      </c>
      <c r="D84">
        <f>IF($Q84="","",VLOOKUP($Q84,'Dept Head vs YTD Head acct'!$A$5:$M$500,5,FALSE))</f>
        <v>0</v>
      </c>
      <c r="E84">
        <f>IF($Q84="","",VLOOKUP($Q84,'Dept Head vs YTD Head acct'!$A$5:$M$500,6,FALSE))</f>
        <v>0</v>
      </c>
      <c r="F84">
        <f>IF($Q84="","",VLOOKUP($Q84,'Dept Head vs YTD Head acct'!$A$5:$M$500,7,FALSE))</f>
        <v>0</v>
      </c>
      <c r="G84" t="str">
        <f>IF($Q84="","",VLOOKUP($Q84,'Dept Head vs YTD Head acct'!$A$5:$M$500,8,FALSE))</f>
        <v>4590</v>
      </c>
      <c r="H84" t="str">
        <f>IF($Q84="","",VLOOKUP($Q84,'Dept Head vs YTD Head acct'!$A$5:$M$500,9,FALSE))</f>
        <v>FEDERAL GRANT,RURAL PUB TRAN</v>
      </c>
      <c r="I84" s="10">
        <f>IF($Q84="","",VLOOKUP($Q84,'Dept Head vs YTD Head acct'!$A$5:$M$500,10,FALSE))</f>
        <v>475823</v>
      </c>
      <c r="J84" s="10">
        <f>IF($Q84="","",VLOOKUP($Q84,'Dept Head vs YTD Head acct'!$A$5:$M$500,11,FALSE))</f>
        <v>869433.62</v>
      </c>
      <c r="K84" s="10">
        <f t="shared" si="2"/>
        <v>-393610.62</v>
      </c>
      <c r="L84" s="6">
        <f t="shared" si="3"/>
        <v>1.8271999999999999</v>
      </c>
      <c r="Q84">
        <f>IF((MAX($Q$4:Q83)+1)&gt;Data!$C$1,"",MAX($Q$4:Q83)+1)</f>
        <v>80</v>
      </c>
    </row>
    <row r="85" spans="1:17" x14ac:dyDescent="0.2">
      <c r="A85" t="str">
        <f>IF($Q85="","",VLOOKUP($Q85,'Dept Head vs YTD Head acct'!$A$5:$M$500,2,FALSE))</f>
        <v>A</v>
      </c>
      <c r="B85">
        <f>IF($Q85="","",VLOOKUP($Q85,'Dept Head vs YTD Head acct'!$A$5:$M$500,3,FALSE))</f>
        <v>0</v>
      </c>
      <c r="C85">
        <f>IF($Q85="","",VLOOKUP($Q85,'Dept Head vs YTD Head acct'!$A$5:$M$500,4,FALSE))</f>
        <v>0</v>
      </c>
      <c r="D85">
        <f>IF($Q85="","",VLOOKUP($Q85,'Dept Head vs YTD Head acct'!$A$5:$M$500,5,FALSE))</f>
        <v>0</v>
      </c>
      <c r="E85">
        <f>IF($Q85="","",VLOOKUP($Q85,'Dept Head vs YTD Head acct'!$A$5:$M$500,6,FALSE))</f>
        <v>0</v>
      </c>
      <c r="F85">
        <f>IF($Q85="","",VLOOKUP($Q85,'Dept Head vs YTD Head acct'!$A$5:$M$500,7,FALSE))</f>
        <v>0</v>
      </c>
      <c r="G85" t="str">
        <f>IF($Q85="","",VLOOKUP($Q85,'Dept Head vs YTD Head acct'!$A$5:$M$500,8,FALSE))</f>
        <v>4785</v>
      </c>
      <c r="H85" t="str">
        <f>IF($Q85="","",VLOOKUP($Q85,'Dept Head vs YTD Head acct'!$A$5:$M$500,9,FALSE))</f>
        <v>DISASTER ASSISTANCE</v>
      </c>
      <c r="I85" s="10">
        <f>IF($Q85="","",VLOOKUP($Q85,'Dept Head vs YTD Head acct'!$A$5:$M$500,10,FALSE))</f>
        <v>0</v>
      </c>
      <c r="J85" s="10">
        <f>IF($Q85="","",VLOOKUP($Q85,'Dept Head vs YTD Head acct'!$A$5:$M$500,11,FALSE))</f>
        <v>405155.23</v>
      </c>
      <c r="K85" s="10">
        <f t="shared" si="2"/>
        <v>-405155.23</v>
      </c>
      <c r="L85" s="6">
        <f t="shared" si="3"/>
        <v>0</v>
      </c>
      <c r="Q85">
        <f>IF((MAX($Q$4:Q84)+1)&gt;Data!$C$1,"",MAX($Q$4:Q84)+1)</f>
        <v>81</v>
      </c>
    </row>
    <row r="86" spans="1:17" x14ac:dyDescent="0.2">
      <c r="A86" t="str">
        <f>IF($Q86="","",VLOOKUP($Q86,'Dept Head vs YTD Head acct'!$A$5:$M$500,2,FALSE))</f>
        <v>A</v>
      </c>
      <c r="B86">
        <f>IF($Q86="","",VLOOKUP($Q86,'Dept Head vs YTD Head acct'!$A$5:$M$500,3,FALSE))</f>
        <v>0</v>
      </c>
      <c r="C86">
        <f>IF($Q86="","",VLOOKUP($Q86,'Dept Head vs YTD Head acct'!$A$5:$M$500,4,FALSE))</f>
        <v>0</v>
      </c>
      <c r="D86">
        <f>IF($Q86="","",VLOOKUP($Q86,'Dept Head vs YTD Head acct'!$A$5:$M$500,5,FALSE))</f>
        <v>0</v>
      </c>
      <c r="E86">
        <f>IF($Q86="","",VLOOKUP($Q86,'Dept Head vs YTD Head acct'!$A$5:$M$500,6,FALSE))</f>
        <v>0</v>
      </c>
      <c r="F86">
        <f>IF($Q86="","",VLOOKUP($Q86,'Dept Head vs YTD Head acct'!$A$5:$M$500,7,FALSE))</f>
        <v>0</v>
      </c>
      <c r="G86" t="str">
        <f>IF($Q86="","",VLOOKUP($Q86,'Dept Head vs YTD Head acct'!$A$5:$M$500,8,FALSE))</f>
        <v>4670</v>
      </c>
      <c r="H86" t="str">
        <f>IF($Q86="","",VLOOKUP($Q86,'Dept Head vs YTD Head acct'!$A$5:$M$500,9,FALSE))</f>
        <v>SERV FOR RECIP TITLE XX</v>
      </c>
      <c r="I86" s="10">
        <f>IF($Q86="","",VLOOKUP($Q86,'Dept Head vs YTD Head acct'!$A$5:$M$500,10,FALSE))</f>
        <v>230000</v>
      </c>
      <c r="J86" s="10">
        <f>IF($Q86="","",VLOOKUP($Q86,'Dept Head vs YTD Head acct'!$A$5:$M$500,11,FALSE))</f>
        <v>668209</v>
      </c>
      <c r="K86" s="10">
        <f t="shared" si="2"/>
        <v>-438209</v>
      </c>
      <c r="L86" s="6">
        <f t="shared" si="3"/>
        <v>2.9053</v>
      </c>
      <c r="Q86">
        <f>IF((MAX($Q$4:Q85)+1)&gt;Data!$C$1,"",MAX($Q$4:Q85)+1)</f>
        <v>82</v>
      </c>
    </row>
    <row r="87" spans="1:17" x14ac:dyDescent="0.2">
      <c r="A87" t="str">
        <f>IF($Q87="","",VLOOKUP($Q87,'Dept Head vs YTD Head acct'!$A$5:$M$500,2,FALSE))</f>
        <v>A</v>
      </c>
      <c r="B87">
        <f>IF($Q87="","",VLOOKUP($Q87,'Dept Head vs YTD Head acct'!$A$5:$M$500,3,FALSE))</f>
        <v>0</v>
      </c>
      <c r="C87">
        <f>IF($Q87="","",VLOOKUP($Q87,'Dept Head vs YTD Head acct'!$A$5:$M$500,4,FALSE))</f>
        <v>0</v>
      </c>
      <c r="D87">
        <f>IF($Q87="","",VLOOKUP($Q87,'Dept Head vs YTD Head acct'!$A$5:$M$500,5,FALSE))</f>
        <v>0</v>
      </c>
      <c r="E87">
        <f>IF($Q87="","",VLOOKUP($Q87,'Dept Head vs YTD Head acct'!$A$5:$M$500,6,FALSE))</f>
        <v>0</v>
      </c>
      <c r="F87">
        <f>IF($Q87="","",VLOOKUP($Q87,'Dept Head vs YTD Head acct'!$A$5:$M$500,7,FALSE))</f>
        <v>0</v>
      </c>
      <c r="G87" t="str">
        <f>IF($Q87="","",VLOOKUP($Q87,'Dept Head vs YTD Head acct'!$A$5:$M$500,8,FALSE))</f>
        <v>1620</v>
      </c>
      <c r="H87" t="str">
        <f>IF($Q87="","",VLOOKUP($Q87,'Dept Head vs YTD Head acct'!$A$5:$M$500,9,FALSE))</f>
        <v>MENTAL HEALTH FEES</v>
      </c>
      <c r="I87" s="10">
        <f>IF($Q87="","",VLOOKUP($Q87,'Dept Head vs YTD Head acct'!$A$5:$M$500,10,FALSE))</f>
        <v>1455000</v>
      </c>
      <c r="J87" s="10">
        <f>IF($Q87="","",VLOOKUP($Q87,'Dept Head vs YTD Head acct'!$A$5:$M$500,11,FALSE))</f>
        <v>1934877.91</v>
      </c>
      <c r="K87" s="10">
        <f t="shared" si="2"/>
        <v>-479877.90999999992</v>
      </c>
      <c r="L87" s="6">
        <f t="shared" si="3"/>
        <v>1.3298000000000001</v>
      </c>
      <c r="Q87">
        <f>IF((MAX($Q$4:Q86)+1)&gt;Data!$C$1,"",MAX($Q$4:Q86)+1)</f>
        <v>83</v>
      </c>
    </row>
    <row r="88" spans="1:17" x14ac:dyDescent="0.2">
      <c r="A88" t="str">
        <f>IF($Q88="","",VLOOKUP($Q88,'Dept Head vs YTD Head acct'!$A$5:$M$500,2,FALSE))</f>
        <v>A</v>
      </c>
      <c r="B88">
        <f>IF($Q88="","",VLOOKUP($Q88,'Dept Head vs YTD Head acct'!$A$5:$M$500,3,FALSE))</f>
        <v>0</v>
      </c>
      <c r="C88">
        <f>IF($Q88="","",VLOOKUP($Q88,'Dept Head vs YTD Head acct'!$A$5:$M$500,4,FALSE))</f>
        <v>0</v>
      </c>
      <c r="D88">
        <f>IF($Q88="","",VLOOKUP($Q88,'Dept Head vs YTD Head acct'!$A$5:$M$500,5,FALSE))</f>
        <v>0</v>
      </c>
      <c r="E88">
        <f>IF($Q88="","",VLOOKUP($Q88,'Dept Head vs YTD Head acct'!$A$5:$M$500,6,FALSE))</f>
        <v>0</v>
      </c>
      <c r="F88">
        <f>IF($Q88="","",VLOOKUP($Q88,'Dept Head vs YTD Head acct'!$A$5:$M$500,7,FALSE))</f>
        <v>0</v>
      </c>
      <c r="G88" t="str">
        <f>IF($Q88="","",VLOOKUP($Q88,'Dept Head vs YTD Head acct'!$A$5:$M$500,8,FALSE))</f>
        <v>1110</v>
      </c>
      <c r="H88" t="str">
        <f>IF($Q88="","",VLOOKUP($Q88,'Dept Head vs YTD Head acct'!$A$5:$M$500,9,FALSE))</f>
        <v>SALES AND USE TAX</v>
      </c>
      <c r="I88" s="10">
        <f>IF($Q88="","",VLOOKUP($Q88,'Dept Head vs YTD Head acct'!$A$5:$M$500,10,FALSE))</f>
        <v>15900000</v>
      </c>
      <c r="J88" s="10">
        <f>IF($Q88="","",VLOOKUP($Q88,'Dept Head vs YTD Head acct'!$A$5:$M$500,11,FALSE))</f>
        <v>16779182.66</v>
      </c>
      <c r="K88" s="10">
        <f t="shared" si="2"/>
        <v>-879182.66000000015</v>
      </c>
      <c r="L88" s="6">
        <f t="shared" si="3"/>
        <v>1.0552999999999999</v>
      </c>
      <c r="Q88">
        <f>IF((MAX($Q$4:Q87)+1)&gt;Data!$C$1,"",MAX($Q$4:Q87)+1)</f>
        <v>84</v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537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1</v>
      </c>
      <c r="B5" t="str">
        <f>IF(R5="","",VLOOKUP($R5,Data!$C$4:$X$2000,Data!$E$2-2,FALSE))</f>
        <v>A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1001</v>
      </c>
      <c r="I5" t="str">
        <f>IF(R5="","",VLOOKUP($R5,Data!$C$4:$X$2000,Data!$L$2-2,FALSE))</f>
        <v>REAL PROPERTY TAXES</v>
      </c>
      <c r="J5" s="10">
        <f>IF(R5="","",VLOOKUP($R5,Data!$C$4:$X$2000,Data!$R$2-2,FALSE))</f>
        <v>28553266</v>
      </c>
      <c r="K5" s="10">
        <f>IF(R5="","",VLOOKUP($R5,Data!$C$4:$X$2000,Data!$Q$2-2,FALSE)+VLOOKUP($R5,Data!$C$4:$X$2000,Data!$O$2-2,FALSE))</f>
        <v>22755332.260000002</v>
      </c>
      <c r="L5" s="10">
        <f>IF(R5="","",J5-K5)</f>
        <v>5797933.7399999984</v>
      </c>
      <c r="M5" s="6">
        <f>IF(R5="","",IF(J5=0,0,ROUND((K5)/J5,4)))</f>
        <v>0.79690000000000005</v>
      </c>
      <c r="R5">
        <v>1</v>
      </c>
    </row>
    <row r="6" spans="1:18" x14ac:dyDescent="0.2">
      <c r="A6" s="11">
        <f>IF(L6="","",RANK(L6,$L$5:$L$500)+COUNTIF($L$3:L5,L6))</f>
        <v>23</v>
      </c>
      <c r="B6" t="str">
        <f>IF(R6="","",VLOOKUP($R6,Data!$C$4:$X$2000,Data!$E$2-2,FALSE))</f>
        <v>A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1051</v>
      </c>
      <c r="I6" t="str">
        <f>IF(R6="","",VLOOKUP($R6,Data!$C$4:$X$2000,Data!$L$2-2,FALSE))</f>
        <v>GAIN ON SALE OF TAX ACQ PROP</v>
      </c>
      <c r="J6" s="10">
        <f>IF(R6="","",VLOOKUP($R6,Data!$C$4:$X$2000,Data!$R$2-2,FALSE))</f>
        <v>50000</v>
      </c>
      <c r="K6" s="10">
        <f>IF(R6="","",VLOOKUP($R6,Data!$C$4:$X$2000,Data!$Q$2-2,FALSE)+VLOOKUP($R6,Data!$C$4:$X$2000,Data!$O$2-2,FALSE))</f>
        <v>0</v>
      </c>
      <c r="L6" s="10">
        <f t="shared" ref="L6:L69" si="0">IF(R6="","",J6-K6)</f>
        <v>50000</v>
      </c>
      <c r="M6" s="6">
        <f t="shared" ref="M6:M69" si="1">IF(R6="","",IF(J6=0,0,ROUND((K6)/J6,4)))</f>
        <v>0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57</v>
      </c>
      <c r="B7" t="str">
        <f>IF(R7="","",VLOOKUP($R7,Data!$C$4:$X$2000,Data!$E$2-2,FALSE))</f>
        <v>A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1081</v>
      </c>
      <c r="I7" t="str">
        <f>IF(R7="","",VLOOKUP($R7,Data!$C$4:$X$2000,Data!$L$2-2,FALSE))</f>
        <v>PAYMENTS IN LIEU OF TAXES</v>
      </c>
      <c r="J7" s="10">
        <f>IF(R7="","",VLOOKUP($R7,Data!$C$4:$X$2000,Data!$R$2-2,FALSE))</f>
        <v>1379930</v>
      </c>
      <c r="K7" s="10">
        <f>IF(R7="","",VLOOKUP($R7,Data!$C$4:$X$2000,Data!$Q$2-2,FALSE)+VLOOKUP($R7,Data!$C$4:$X$2000,Data!$O$2-2,FALSE))</f>
        <v>1418377.08</v>
      </c>
      <c r="L7" s="10">
        <f t="shared" si="0"/>
        <v>-38447.080000000075</v>
      </c>
      <c r="M7" s="6">
        <f t="shared" si="1"/>
        <v>1.0279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73</v>
      </c>
      <c r="B8" t="str">
        <f>IF(R8="","",VLOOKUP($R8,Data!$C$4:$X$2000,Data!$E$2-2,FALSE))</f>
        <v>A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1090</v>
      </c>
      <c r="I8" t="str">
        <f>IF(R8="","",VLOOKUP($R8,Data!$C$4:$X$2000,Data!$L$2-2,FALSE))</f>
        <v>INTEREST &amp; PENALTIES ON TAX</v>
      </c>
      <c r="J8" s="10">
        <f>IF(R8="","",VLOOKUP($R8,Data!$C$4:$X$2000,Data!$R$2-2,FALSE))</f>
        <v>1850000</v>
      </c>
      <c r="K8" s="10">
        <f>IF(R8="","",VLOOKUP($R8,Data!$C$4:$X$2000,Data!$Q$2-2,FALSE)+VLOOKUP($R8,Data!$C$4:$X$2000,Data!$O$2-2,FALSE))</f>
        <v>1947690.96</v>
      </c>
      <c r="L8" s="10">
        <f t="shared" si="0"/>
        <v>-97690.959999999963</v>
      </c>
      <c r="M8" s="6">
        <f t="shared" si="1"/>
        <v>1.0528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84</v>
      </c>
      <c r="B9" t="str">
        <f>IF(R9="","",VLOOKUP($R9,Data!$C$4:$X$2000,Data!$E$2-2,FALSE))</f>
        <v>A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>1110</v>
      </c>
      <c r="I9" t="str">
        <f>IF(R9="","",VLOOKUP($R9,Data!$C$4:$X$2000,Data!$L$2-2,FALSE))</f>
        <v>SALES AND USE TAX</v>
      </c>
      <c r="J9" s="10">
        <f>IF(R9="","",VLOOKUP($R9,Data!$C$4:$X$2000,Data!$R$2-2,FALSE))</f>
        <v>15900000</v>
      </c>
      <c r="K9" s="10">
        <f>IF(R9="","",VLOOKUP($R9,Data!$C$4:$X$2000,Data!$Q$2-2,FALSE)+VLOOKUP($R9,Data!$C$4:$X$2000,Data!$O$2-2,FALSE))</f>
        <v>16779182.66</v>
      </c>
      <c r="L9" s="10">
        <f t="shared" si="0"/>
        <v>-879182.66000000015</v>
      </c>
      <c r="M9" s="6">
        <f t="shared" si="1"/>
        <v>1.0552999999999999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31</v>
      </c>
      <c r="B10" t="str">
        <f>IF(R10="","",VLOOKUP($R10,Data!$C$4:$X$2000,Data!$E$2-2,FALSE))</f>
        <v>A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 t="str">
        <f>IF(R10="","",VLOOKUP($R10,Data!$C$4:$X$2000,Data!$K$2-2,FALSE))</f>
        <v>1255</v>
      </c>
      <c r="I10" t="str">
        <f>IF(R10="","",VLOOKUP($R10,Data!$C$4:$X$2000,Data!$L$2-2,FALSE))</f>
        <v>CLERK FEES</v>
      </c>
      <c r="J10" s="10">
        <f>IF(R10="","",VLOOKUP($R10,Data!$C$4:$X$2000,Data!$R$2-2,FALSE))</f>
        <v>290000</v>
      </c>
      <c r="K10" s="10">
        <f>IF(R10="","",VLOOKUP($R10,Data!$C$4:$X$2000,Data!$Q$2-2,FALSE)+VLOOKUP($R10,Data!$C$4:$X$2000,Data!$O$2-2,FALSE))</f>
        <v>273797.78999999998</v>
      </c>
      <c r="L10" s="10">
        <f t="shared" si="0"/>
        <v>16202.210000000021</v>
      </c>
      <c r="M10" s="6">
        <f t="shared" si="1"/>
        <v>0.94410000000000005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14</v>
      </c>
      <c r="B11" t="str">
        <f>IF(R11="","",VLOOKUP($R11,Data!$C$4:$X$2000,Data!$E$2-2,FALSE))</f>
        <v>A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 t="str">
        <f>IF(R11="","",VLOOKUP($R11,Data!$C$4:$X$2000,Data!$K$2-2,FALSE))</f>
        <v>1256</v>
      </c>
      <c r="I11" t="str">
        <f>IF(R11="","",VLOOKUP($R11,Data!$C$4:$X$2000,Data!$L$2-2,FALSE))</f>
        <v>CLERK DMV FEES</v>
      </c>
      <c r="J11" s="10">
        <f>IF(R11="","",VLOOKUP($R11,Data!$C$4:$X$2000,Data!$R$2-2,FALSE))</f>
        <v>450000</v>
      </c>
      <c r="K11" s="10">
        <f>IF(R11="","",VLOOKUP($R11,Data!$C$4:$X$2000,Data!$Q$2-2,FALSE)+VLOOKUP($R11,Data!$C$4:$X$2000,Data!$O$2-2,FALSE))</f>
        <v>341960.56</v>
      </c>
      <c r="L11" s="10">
        <f t="shared" si="0"/>
        <v>108039.44</v>
      </c>
      <c r="M11" s="6">
        <f t="shared" si="1"/>
        <v>0.75990000000000002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36</v>
      </c>
      <c r="B12" t="str">
        <f>IF(R12="","",VLOOKUP($R12,Data!$C$4:$X$2000,Data!$E$2-2,FALSE))</f>
        <v>A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 t="str">
        <f>IF(R12="","",VLOOKUP($R12,Data!$C$4:$X$2000,Data!$K$2-2,FALSE))</f>
        <v>1510</v>
      </c>
      <c r="I12" t="str">
        <f>IF(R12="","",VLOOKUP($R12,Data!$C$4:$X$2000,Data!$L$2-2,FALSE))</f>
        <v>SHERIFF FEES</v>
      </c>
      <c r="J12" s="10">
        <f>IF(R12="","",VLOOKUP($R12,Data!$C$4:$X$2000,Data!$R$2-2,FALSE))</f>
        <v>50000</v>
      </c>
      <c r="K12" s="10">
        <f>IF(R12="","",VLOOKUP($R12,Data!$C$4:$X$2000,Data!$Q$2-2,FALSE)+VLOOKUP($R12,Data!$C$4:$X$2000,Data!$O$2-2,FALSE))</f>
        <v>36295.589999999997</v>
      </c>
      <c r="L12" s="10">
        <f t="shared" si="0"/>
        <v>13704.410000000003</v>
      </c>
      <c r="M12" s="6">
        <f t="shared" si="1"/>
        <v>0.72589999999999999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21</v>
      </c>
      <c r="B13" t="str">
        <f>IF(R13="","",VLOOKUP($R13,Data!$C$4:$X$2000,Data!$E$2-2,FALSE))</f>
        <v>A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 t="str">
        <f>IF(R13="","",VLOOKUP($R13,Data!$C$4:$X$2000,Data!$K$2-2,FALSE))</f>
        <v>1613</v>
      </c>
      <c r="I13" t="str">
        <f>IF(R13="","",VLOOKUP($R13,Data!$C$4:$X$2000,Data!$L$2-2,FALSE))</f>
        <v>MEDICAID - AGE 3-5 YEARS</v>
      </c>
      <c r="J13" s="10">
        <f>IF(R13="","",VLOOKUP($R13,Data!$C$4:$X$2000,Data!$R$2-2,FALSE))</f>
        <v>175000</v>
      </c>
      <c r="K13" s="10">
        <f>IF(R13="","",VLOOKUP($R13,Data!$C$4:$X$2000,Data!$Q$2-2,FALSE)+VLOOKUP($R13,Data!$C$4:$X$2000,Data!$O$2-2,FALSE))</f>
        <v>115773.01</v>
      </c>
      <c r="L13" s="10">
        <f t="shared" si="0"/>
        <v>59226.990000000005</v>
      </c>
      <c r="M13" s="6">
        <f t="shared" si="1"/>
        <v>0.66159999999999997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83</v>
      </c>
      <c r="B14" t="str">
        <f>IF(R14="","",VLOOKUP($R14,Data!$C$4:$X$2000,Data!$E$2-2,FALSE))</f>
        <v>A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 t="str">
        <f>IF(R14="","",VLOOKUP($R14,Data!$C$4:$X$2000,Data!$K$2-2,FALSE))</f>
        <v>1620</v>
      </c>
      <c r="I14" t="str">
        <f>IF(R14="","",VLOOKUP($R14,Data!$C$4:$X$2000,Data!$L$2-2,FALSE))</f>
        <v>MENTAL HEALTH FEES</v>
      </c>
      <c r="J14" s="10">
        <f>IF(R14="","",VLOOKUP($R14,Data!$C$4:$X$2000,Data!$R$2-2,FALSE))</f>
        <v>1455000</v>
      </c>
      <c r="K14" s="10">
        <f>IF(R14="","",VLOOKUP($R14,Data!$C$4:$X$2000,Data!$Q$2-2,FALSE)+VLOOKUP($R14,Data!$C$4:$X$2000,Data!$O$2-2,FALSE))</f>
        <v>1934877.91</v>
      </c>
      <c r="L14" s="10">
        <f t="shared" si="0"/>
        <v>-479877.90999999992</v>
      </c>
      <c r="M14" s="6">
        <f t="shared" si="1"/>
        <v>1.3298000000000001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65</v>
      </c>
      <c r="B15" t="str">
        <f>IF(R15="","",VLOOKUP($R15,Data!$C$4:$X$2000,Data!$E$2-2,FALSE))</f>
        <v>A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 t="str">
        <f>IF(R15="","",VLOOKUP($R15,Data!$C$4:$X$2000,Data!$K$2-2,FALSE))</f>
        <v>1621</v>
      </c>
      <c r="I15" t="str">
        <f>IF(R15="","",VLOOKUP($R15,Data!$C$4:$X$2000,Data!$L$2-2,FALSE))</f>
        <v>EARLY INTERVENTION FEES</v>
      </c>
      <c r="J15" s="10">
        <f>IF(R15="","",VLOOKUP($R15,Data!$C$4:$X$2000,Data!$R$2-2,FALSE))</f>
        <v>30000</v>
      </c>
      <c r="K15" s="10">
        <f>IF(R15="","",VLOOKUP($R15,Data!$C$4:$X$2000,Data!$Q$2-2,FALSE)+VLOOKUP($R15,Data!$C$4:$X$2000,Data!$O$2-2,FALSE))</f>
        <v>100106.5</v>
      </c>
      <c r="L15" s="10">
        <f t="shared" si="0"/>
        <v>-70106.5</v>
      </c>
      <c r="M15" s="6">
        <f t="shared" si="1"/>
        <v>3.3369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20</v>
      </c>
      <c r="B16" t="str">
        <f>IF(R16="","",VLOOKUP($R16,Data!$C$4:$X$2000,Data!$E$2-2,FALSE))</f>
        <v>A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 t="str">
        <f>IF(R16="","",VLOOKUP($R16,Data!$C$4:$X$2000,Data!$K$2-2,FALSE))</f>
        <v>1622</v>
      </c>
      <c r="I16" t="str">
        <f>IF(R16="","",VLOOKUP($R16,Data!$C$4:$X$2000,Data!$L$2-2,FALSE))</f>
        <v>DSRIP PROGRAM</v>
      </c>
      <c r="J16" s="10">
        <f>IF(R16="","",VLOOKUP($R16,Data!$C$4:$X$2000,Data!$R$2-2,FALSE))</f>
        <v>100000</v>
      </c>
      <c r="K16" s="10">
        <f>IF(R16="","",VLOOKUP($R16,Data!$C$4:$X$2000,Data!$Q$2-2,FALSE)+VLOOKUP($R16,Data!$C$4:$X$2000,Data!$O$2-2,FALSE))</f>
        <v>36195.370000000003</v>
      </c>
      <c r="L16" s="10">
        <f t="shared" si="0"/>
        <v>63804.63</v>
      </c>
      <c r="M16" s="6">
        <f t="shared" si="1"/>
        <v>0.36199999999999999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62</v>
      </c>
      <c r="B17" t="str">
        <f>IF(R17="","",VLOOKUP($R17,Data!$C$4:$X$2000,Data!$E$2-2,FALSE))</f>
        <v>A</v>
      </c>
      <c r="C17">
        <f>IF(R17="","",VLOOKUP($R17,Data!$C$4:$X$2000,Data!$F$2-2,FALSE))</f>
        <v>0</v>
      </c>
      <c r="D17">
        <f>IF(R17="","",VLOOKUP($R17,Data!$C$4:$X$2000,Data!$G$2-2,FALSE))</f>
        <v>0</v>
      </c>
      <c r="E17">
        <f>IF(R17="","",VLOOKUP($R17,Data!$C$4:$X$2000,Data!$H$2-2,FALSE))</f>
        <v>0</v>
      </c>
      <c r="F17">
        <f>IF(R17="","",VLOOKUP($R17,Data!$C$4:$X$2000,Data!$I$2-2,FALSE))</f>
        <v>0</v>
      </c>
      <c r="G17">
        <f>IF(R17="","",VLOOKUP($R17,Data!$C$4:$X$2000,Data!$J$2-2,FALSE))</f>
        <v>0</v>
      </c>
      <c r="H17" t="str">
        <f>IF(R17="","",VLOOKUP($R17,Data!$C$4:$X$2000,Data!$K$2-2,FALSE))</f>
        <v>1640</v>
      </c>
      <c r="I17" t="str">
        <f>IF(R17="","",VLOOKUP($R17,Data!$C$4:$X$2000,Data!$L$2-2,FALSE))</f>
        <v>EMS FEES</v>
      </c>
      <c r="J17" s="10">
        <f>IF(R17="","",VLOOKUP($R17,Data!$C$4:$X$2000,Data!$R$2-2,FALSE))</f>
        <v>160000</v>
      </c>
      <c r="K17" s="10">
        <f>IF(R17="","",VLOOKUP($R17,Data!$C$4:$X$2000,Data!$Q$2-2,FALSE)+VLOOKUP($R17,Data!$C$4:$X$2000,Data!$O$2-2,FALSE))</f>
        <v>217210.25</v>
      </c>
      <c r="L17" s="10">
        <f t="shared" si="0"/>
        <v>-57210.25</v>
      </c>
      <c r="M17" s="6">
        <f t="shared" si="1"/>
        <v>1.3575999999999999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9</v>
      </c>
      <c r="B18" t="str">
        <f>IF(R18="","",VLOOKUP($R18,Data!$C$4:$X$2000,Data!$E$2-2,FALSE))</f>
        <v>A</v>
      </c>
      <c r="C18">
        <f>IF(R18="","",VLOOKUP($R18,Data!$C$4:$X$2000,Data!$F$2-2,FALSE))</f>
        <v>0</v>
      </c>
      <c r="D18">
        <f>IF(R18="","",VLOOKUP($R18,Data!$C$4:$X$2000,Data!$G$2-2,FALSE))</f>
        <v>0</v>
      </c>
      <c r="E18">
        <f>IF(R18="","",VLOOKUP($R18,Data!$C$4:$X$2000,Data!$H$2-2,FALSE))</f>
        <v>0</v>
      </c>
      <c r="F18">
        <f>IF(R18="","",VLOOKUP($R18,Data!$C$4:$X$2000,Data!$I$2-2,FALSE))</f>
        <v>0</v>
      </c>
      <c r="G18">
        <f>IF(R18="","",VLOOKUP($R18,Data!$C$4:$X$2000,Data!$J$2-2,FALSE))</f>
        <v>0</v>
      </c>
      <c r="H18" t="str">
        <f>IF(R18="","",VLOOKUP($R18,Data!$C$4:$X$2000,Data!$K$2-2,FALSE))</f>
        <v>1751</v>
      </c>
      <c r="I18" t="str">
        <f>IF(R18="","",VLOOKUP($R18,Data!$C$4:$X$2000,Data!$L$2-2,FALSE))</f>
        <v>BUS FARES</v>
      </c>
      <c r="J18" s="10">
        <f>IF(R18="","",VLOOKUP($R18,Data!$C$4:$X$2000,Data!$R$2-2,FALSE))</f>
        <v>261000</v>
      </c>
      <c r="K18" s="10">
        <f>IF(R18="","",VLOOKUP($R18,Data!$C$4:$X$2000,Data!$Q$2-2,FALSE)+VLOOKUP($R18,Data!$C$4:$X$2000,Data!$O$2-2,FALSE))</f>
        <v>99365.01</v>
      </c>
      <c r="L18" s="10">
        <f t="shared" si="0"/>
        <v>161634.99</v>
      </c>
      <c r="M18" s="6">
        <f t="shared" si="1"/>
        <v>0.38069999999999998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8</v>
      </c>
      <c r="B19" t="str">
        <f>IF(R19="","",VLOOKUP($R19,Data!$C$4:$X$2000,Data!$E$2-2,FALSE))</f>
        <v>A</v>
      </c>
      <c r="C19">
        <f>IF(R19="","",VLOOKUP($R19,Data!$C$4:$X$2000,Data!$F$2-2,FALSE))</f>
        <v>0</v>
      </c>
      <c r="D19">
        <f>IF(R19="","",VLOOKUP($R19,Data!$C$4:$X$2000,Data!$G$2-2,FALSE))</f>
        <v>0</v>
      </c>
      <c r="E19">
        <f>IF(R19="","",VLOOKUP($R19,Data!$C$4:$X$2000,Data!$H$2-2,FALSE))</f>
        <v>0</v>
      </c>
      <c r="F19">
        <f>IF(R19="","",VLOOKUP($R19,Data!$C$4:$X$2000,Data!$I$2-2,FALSE))</f>
        <v>0</v>
      </c>
      <c r="G19">
        <f>IF(R19="","",VLOOKUP($R19,Data!$C$4:$X$2000,Data!$J$2-2,FALSE))</f>
        <v>0</v>
      </c>
      <c r="H19" t="str">
        <f>IF(R19="","",VLOOKUP($R19,Data!$C$4:$X$2000,Data!$K$2-2,FALSE))</f>
        <v>1790</v>
      </c>
      <c r="I19" t="str">
        <f>IF(R19="","",VLOOKUP($R19,Data!$C$4:$X$2000,Data!$L$2-2,FALSE))</f>
        <v>MEDICAID TRANSPORT SEDANS</v>
      </c>
      <c r="J19" s="10">
        <f>IF(R19="","",VLOOKUP($R19,Data!$C$4:$X$2000,Data!$R$2-2,FALSE))</f>
        <v>410000</v>
      </c>
      <c r="K19" s="10">
        <f>IF(R19="","",VLOOKUP($R19,Data!$C$4:$X$2000,Data!$Q$2-2,FALSE)+VLOOKUP($R19,Data!$C$4:$X$2000,Data!$O$2-2,FALSE))</f>
        <v>226928.19</v>
      </c>
      <c r="L19" s="10">
        <f t="shared" si="0"/>
        <v>183071.81</v>
      </c>
      <c r="M19" s="6">
        <f t="shared" si="1"/>
        <v>0.55349999999999999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58</v>
      </c>
      <c r="B20" t="str">
        <f>IF(R20="","",VLOOKUP($R20,Data!$C$4:$X$2000,Data!$E$2-2,FALSE))</f>
        <v>A</v>
      </c>
      <c r="C20">
        <f>IF(R20="","",VLOOKUP($R20,Data!$C$4:$X$2000,Data!$F$2-2,FALSE))</f>
        <v>0</v>
      </c>
      <c r="D20">
        <f>IF(R20="","",VLOOKUP($R20,Data!$C$4:$X$2000,Data!$G$2-2,FALSE))</f>
        <v>0</v>
      </c>
      <c r="E20">
        <f>IF(R20="","",VLOOKUP($R20,Data!$C$4:$X$2000,Data!$H$2-2,FALSE))</f>
        <v>0</v>
      </c>
      <c r="F20">
        <f>IF(R20="","",VLOOKUP($R20,Data!$C$4:$X$2000,Data!$I$2-2,FALSE))</f>
        <v>0</v>
      </c>
      <c r="G20">
        <f>IF(R20="","",VLOOKUP($R20,Data!$C$4:$X$2000,Data!$J$2-2,FALSE))</f>
        <v>0</v>
      </c>
      <c r="H20" t="str">
        <f>IF(R20="","",VLOOKUP($R20,Data!$C$4:$X$2000,Data!$K$2-2,FALSE))</f>
        <v>1801</v>
      </c>
      <c r="I20" t="str">
        <f>IF(R20="","",VLOOKUP($R20,Data!$C$4:$X$2000,Data!$L$2-2,FALSE))</f>
        <v>REPAYMENTS OF MED. ASSIST.</v>
      </c>
      <c r="J20" s="10">
        <f>IF(R20="","",VLOOKUP($R20,Data!$C$4:$X$2000,Data!$R$2-2,FALSE))</f>
        <v>0</v>
      </c>
      <c r="K20" s="10">
        <f>IF(R20="","",VLOOKUP($R20,Data!$C$4:$X$2000,Data!$Q$2-2,FALSE)+VLOOKUP($R20,Data!$C$4:$X$2000,Data!$O$2-2,FALSE))</f>
        <v>40547.86</v>
      </c>
      <c r="L20" s="10">
        <f t="shared" si="0"/>
        <v>-40547.86</v>
      </c>
      <c r="M20" s="6">
        <f t="shared" si="1"/>
        <v>0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71</v>
      </c>
      <c r="B21" t="str">
        <f>IF(R21="","",VLOOKUP($R21,Data!$C$4:$X$2000,Data!$E$2-2,FALSE))</f>
        <v>A</v>
      </c>
      <c r="C21">
        <f>IF(R21="","",VLOOKUP($R21,Data!$C$4:$X$2000,Data!$F$2-2,FALSE))</f>
        <v>0</v>
      </c>
      <c r="D21">
        <f>IF(R21="","",VLOOKUP($R21,Data!$C$4:$X$2000,Data!$G$2-2,FALSE))</f>
        <v>0</v>
      </c>
      <c r="E21">
        <f>IF(R21="","",VLOOKUP($R21,Data!$C$4:$X$2000,Data!$H$2-2,FALSE))</f>
        <v>0</v>
      </c>
      <c r="F21">
        <f>IF(R21="","",VLOOKUP($R21,Data!$C$4:$X$2000,Data!$I$2-2,FALSE))</f>
        <v>0</v>
      </c>
      <c r="G21">
        <f>IF(R21="","",VLOOKUP($R21,Data!$C$4:$X$2000,Data!$J$2-2,FALSE))</f>
        <v>0</v>
      </c>
      <c r="H21" t="str">
        <f>IF(R21="","",VLOOKUP($R21,Data!$C$4:$X$2000,Data!$K$2-2,FALSE))</f>
        <v>1809</v>
      </c>
      <c r="I21" t="str">
        <f>IF(R21="","",VLOOKUP($R21,Data!$C$4:$X$2000,Data!$L$2-2,FALSE))</f>
        <v>REPAYMENTS/AID TO DEP. CHILD</v>
      </c>
      <c r="J21" s="10">
        <f>IF(R21="","",VLOOKUP($R21,Data!$C$4:$X$2000,Data!$R$2-2,FALSE))</f>
        <v>138000</v>
      </c>
      <c r="K21" s="10">
        <f>IF(R21="","",VLOOKUP($R21,Data!$C$4:$X$2000,Data!$Q$2-2,FALSE)+VLOOKUP($R21,Data!$C$4:$X$2000,Data!$O$2-2,FALSE))</f>
        <v>220313.05</v>
      </c>
      <c r="L21" s="10">
        <f t="shared" si="0"/>
        <v>-82313.049999999988</v>
      </c>
      <c r="M21" s="6">
        <f t="shared" si="1"/>
        <v>1.5965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45</v>
      </c>
      <c r="B22" t="str">
        <f>IF(R22="","",VLOOKUP($R22,Data!$C$4:$X$2000,Data!$E$2-2,FALSE))</f>
        <v>A</v>
      </c>
      <c r="C22">
        <f>IF(R22="","",VLOOKUP($R22,Data!$C$4:$X$2000,Data!$F$2-2,FALSE))</f>
        <v>0</v>
      </c>
      <c r="D22">
        <f>IF(R22="","",VLOOKUP($R22,Data!$C$4:$X$2000,Data!$G$2-2,FALSE))</f>
        <v>0</v>
      </c>
      <c r="E22">
        <f>IF(R22="","",VLOOKUP($R22,Data!$C$4:$X$2000,Data!$H$2-2,FALSE))</f>
        <v>0</v>
      </c>
      <c r="F22">
        <f>IF(R22="","",VLOOKUP($R22,Data!$C$4:$X$2000,Data!$I$2-2,FALSE))</f>
        <v>0</v>
      </c>
      <c r="G22">
        <f>IF(R22="","",VLOOKUP($R22,Data!$C$4:$X$2000,Data!$J$2-2,FALSE))</f>
        <v>0</v>
      </c>
      <c r="H22" t="str">
        <f>IF(R22="","",VLOOKUP($R22,Data!$C$4:$X$2000,Data!$K$2-2,FALSE))</f>
        <v>1811</v>
      </c>
      <c r="I22" t="str">
        <f>IF(R22="","",VLOOKUP($R22,Data!$C$4:$X$2000,Data!$L$2-2,FALSE))</f>
        <v>CHILD SUPPORT COLLECTIONS</v>
      </c>
      <c r="J22" s="10">
        <f>IF(R22="","",VLOOKUP($R22,Data!$C$4:$X$2000,Data!$R$2-2,FALSE))</f>
        <v>12000</v>
      </c>
      <c r="K22" s="10">
        <f>IF(R22="","",VLOOKUP($R22,Data!$C$4:$X$2000,Data!$Q$2-2,FALSE)+VLOOKUP($R22,Data!$C$4:$X$2000,Data!$O$2-2,FALSE))</f>
        <v>26475.37</v>
      </c>
      <c r="L22" s="10">
        <f t="shared" si="0"/>
        <v>-14475.369999999999</v>
      </c>
      <c r="M22" s="6">
        <f t="shared" si="1"/>
        <v>2.2063000000000001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48</v>
      </c>
      <c r="B23" t="str">
        <f>IF(R23="","",VLOOKUP($R23,Data!$C$4:$X$2000,Data!$E$2-2,FALSE))</f>
        <v>A</v>
      </c>
      <c r="C23">
        <f>IF(R23="","",VLOOKUP($R23,Data!$C$4:$X$2000,Data!$F$2-2,FALSE))</f>
        <v>0</v>
      </c>
      <c r="D23">
        <f>IF(R23="","",VLOOKUP($R23,Data!$C$4:$X$2000,Data!$G$2-2,FALSE))</f>
        <v>0</v>
      </c>
      <c r="E23">
        <f>IF(R23="","",VLOOKUP($R23,Data!$C$4:$X$2000,Data!$H$2-2,FALSE))</f>
        <v>0</v>
      </c>
      <c r="F23">
        <f>IF(R23="","",VLOOKUP($R23,Data!$C$4:$X$2000,Data!$I$2-2,FALSE))</f>
        <v>0</v>
      </c>
      <c r="G23">
        <f>IF(R23="","",VLOOKUP($R23,Data!$C$4:$X$2000,Data!$J$2-2,FALSE))</f>
        <v>0</v>
      </c>
      <c r="H23" t="str">
        <f>IF(R23="","",VLOOKUP($R23,Data!$C$4:$X$2000,Data!$K$2-2,FALSE))</f>
        <v>1819</v>
      </c>
      <c r="I23" t="str">
        <f>IF(R23="","",VLOOKUP($R23,Data!$C$4:$X$2000,Data!$L$2-2,FALSE))</f>
        <v>REPAYMENTS OF CHILD CARE</v>
      </c>
      <c r="J23" s="10">
        <f>IF(R23="","",VLOOKUP($R23,Data!$C$4:$X$2000,Data!$R$2-2,FALSE))</f>
        <v>21000</v>
      </c>
      <c r="K23" s="10">
        <f>IF(R23="","",VLOOKUP($R23,Data!$C$4:$X$2000,Data!$Q$2-2,FALSE)+VLOOKUP($R23,Data!$C$4:$X$2000,Data!$O$2-2,FALSE))</f>
        <v>38165.599999999999</v>
      </c>
      <c r="L23" s="10">
        <f t="shared" si="0"/>
        <v>-17165.599999999999</v>
      </c>
      <c r="M23" s="6">
        <f t="shared" si="1"/>
        <v>1.8173999999999999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33</v>
      </c>
      <c r="B24" t="str">
        <f>IF(R24="","",VLOOKUP($R24,Data!$C$4:$X$2000,Data!$E$2-2,FALSE))</f>
        <v>A</v>
      </c>
      <c r="C24">
        <f>IF(R24="","",VLOOKUP($R24,Data!$C$4:$X$2000,Data!$F$2-2,FALSE))</f>
        <v>0</v>
      </c>
      <c r="D24">
        <f>IF(R24="","",VLOOKUP($R24,Data!$C$4:$X$2000,Data!$G$2-2,FALSE))</f>
        <v>0</v>
      </c>
      <c r="E24">
        <f>IF(R24="","",VLOOKUP($R24,Data!$C$4:$X$2000,Data!$H$2-2,FALSE))</f>
        <v>0</v>
      </c>
      <c r="F24">
        <f>IF(R24="","",VLOOKUP($R24,Data!$C$4:$X$2000,Data!$I$2-2,FALSE))</f>
        <v>0</v>
      </c>
      <c r="G24">
        <f>IF(R24="","",VLOOKUP($R24,Data!$C$4:$X$2000,Data!$J$2-2,FALSE))</f>
        <v>0</v>
      </c>
      <c r="H24" t="str">
        <f>IF(R24="","",VLOOKUP($R24,Data!$C$4:$X$2000,Data!$K$2-2,FALSE))</f>
        <v>1989</v>
      </c>
      <c r="I24" t="str">
        <f>IF(R24="","",VLOOKUP($R24,Data!$C$4:$X$2000,Data!$L$2-2,FALSE))</f>
        <v>OFA FEES</v>
      </c>
      <c r="J24" s="10">
        <f>IF(R24="","",VLOOKUP($R24,Data!$C$4:$X$2000,Data!$R$2-2,FALSE))</f>
        <v>15000</v>
      </c>
      <c r="K24" s="10">
        <f>IF(R24="","",VLOOKUP($R24,Data!$C$4:$X$2000,Data!$Q$2-2,FALSE)+VLOOKUP($R24,Data!$C$4:$X$2000,Data!$O$2-2,FALSE))</f>
        <v>0</v>
      </c>
      <c r="L24" s="10">
        <f t="shared" si="0"/>
        <v>15000</v>
      </c>
      <c r="M24" s="6">
        <f t="shared" si="1"/>
        <v>0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49</v>
      </c>
      <c r="B25" t="str">
        <f>IF(R25="","",VLOOKUP($R25,Data!$C$4:$X$2000,Data!$E$2-2,FALSE))</f>
        <v>A</v>
      </c>
      <c r="C25">
        <f>IF(R25="","",VLOOKUP($R25,Data!$C$4:$X$2000,Data!$F$2-2,FALSE))</f>
        <v>0</v>
      </c>
      <c r="D25">
        <f>IF(R25="","",VLOOKUP($R25,Data!$C$4:$X$2000,Data!$G$2-2,FALSE))</f>
        <v>0</v>
      </c>
      <c r="E25">
        <f>IF(R25="","",VLOOKUP($R25,Data!$C$4:$X$2000,Data!$H$2-2,FALSE))</f>
        <v>0</v>
      </c>
      <c r="F25">
        <f>IF(R25="","",VLOOKUP($R25,Data!$C$4:$X$2000,Data!$I$2-2,FALSE))</f>
        <v>0</v>
      </c>
      <c r="G25">
        <f>IF(R25="","",VLOOKUP($R25,Data!$C$4:$X$2000,Data!$J$2-2,FALSE))</f>
        <v>0</v>
      </c>
      <c r="H25" t="str">
        <f>IF(R25="","",VLOOKUP($R25,Data!$C$4:$X$2000,Data!$K$2-2,FALSE))</f>
        <v>2130</v>
      </c>
      <c r="I25" t="str">
        <f>IF(R25="","",VLOOKUP($R25,Data!$C$4:$X$2000,Data!$L$2-2,FALSE))</f>
        <v>TIPPING FEE REVENUE</v>
      </c>
      <c r="J25" s="10">
        <f>IF(R25="","",VLOOKUP($R25,Data!$C$4:$X$2000,Data!$R$2-2,FALSE))</f>
        <v>45000</v>
      </c>
      <c r="K25" s="10">
        <f>IF(R25="","",VLOOKUP($R25,Data!$C$4:$X$2000,Data!$Q$2-2,FALSE)+VLOOKUP($R25,Data!$C$4:$X$2000,Data!$O$2-2,FALSE))</f>
        <v>62607.81</v>
      </c>
      <c r="L25" s="10">
        <f t="shared" si="0"/>
        <v>-17607.809999999998</v>
      </c>
      <c r="M25" s="6">
        <f t="shared" si="1"/>
        <v>1.3913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25</v>
      </c>
      <c r="B26" t="str">
        <f>IF(R26="","",VLOOKUP($R26,Data!$C$4:$X$2000,Data!$E$2-2,FALSE))</f>
        <v>A</v>
      </c>
      <c r="C26">
        <f>IF(R26="","",VLOOKUP($R26,Data!$C$4:$X$2000,Data!$F$2-2,FALSE))</f>
        <v>0</v>
      </c>
      <c r="D26">
        <f>IF(R26="","",VLOOKUP($R26,Data!$C$4:$X$2000,Data!$G$2-2,FALSE))</f>
        <v>0</v>
      </c>
      <c r="E26">
        <f>IF(R26="","",VLOOKUP($R26,Data!$C$4:$X$2000,Data!$H$2-2,FALSE))</f>
        <v>0</v>
      </c>
      <c r="F26">
        <f>IF(R26="","",VLOOKUP($R26,Data!$C$4:$X$2000,Data!$I$2-2,FALSE))</f>
        <v>0</v>
      </c>
      <c r="G26">
        <f>IF(R26="","",VLOOKUP($R26,Data!$C$4:$X$2000,Data!$J$2-2,FALSE))</f>
        <v>0</v>
      </c>
      <c r="H26" t="str">
        <f>IF(R26="","",VLOOKUP($R26,Data!$C$4:$X$2000,Data!$K$2-2,FALSE))</f>
        <v>2228</v>
      </c>
      <c r="I26" t="str">
        <f>IF(R26="","",VLOOKUP($R26,Data!$C$4:$X$2000,Data!$L$2-2,FALSE))</f>
        <v>DATA PROCESSING SERVICES</v>
      </c>
      <c r="J26" s="10">
        <f>IF(R26="","",VLOOKUP($R26,Data!$C$4:$X$2000,Data!$R$2-2,FALSE))</f>
        <v>75000</v>
      </c>
      <c r="K26" s="10">
        <f>IF(R26="","",VLOOKUP($R26,Data!$C$4:$X$2000,Data!$Q$2-2,FALSE)+VLOOKUP($R26,Data!$C$4:$X$2000,Data!$O$2-2,FALSE))</f>
        <v>37999.15</v>
      </c>
      <c r="L26" s="10">
        <f t="shared" si="0"/>
        <v>37000.85</v>
      </c>
      <c r="M26" s="6">
        <f t="shared" si="1"/>
        <v>0.50670000000000004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43</v>
      </c>
      <c r="B27" t="str">
        <f>IF(R27="","",VLOOKUP($R27,Data!$C$4:$X$2000,Data!$E$2-2,FALSE))</f>
        <v>A</v>
      </c>
      <c r="C27">
        <f>IF(R27="","",VLOOKUP($R27,Data!$C$4:$X$2000,Data!$F$2-2,FALSE))</f>
        <v>0</v>
      </c>
      <c r="D27">
        <f>IF(R27="","",VLOOKUP($R27,Data!$C$4:$X$2000,Data!$G$2-2,FALSE))</f>
        <v>0</v>
      </c>
      <c r="E27">
        <f>IF(R27="","",VLOOKUP($R27,Data!$C$4:$X$2000,Data!$H$2-2,FALSE))</f>
        <v>0</v>
      </c>
      <c r="F27">
        <f>IF(R27="","",VLOOKUP($R27,Data!$C$4:$X$2000,Data!$I$2-2,FALSE))</f>
        <v>0</v>
      </c>
      <c r="G27">
        <f>IF(R27="","",VLOOKUP($R27,Data!$C$4:$X$2000,Data!$J$2-2,FALSE))</f>
        <v>0</v>
      </c>
      <c r="H27" t="str">
        <f>IF(R27="","",VLOOKUP($R27,Data!$C$4:$X$2000,Data!$K$2-2,FALSE))</f>
        <v>2230</v>
      </c>
      <c r="I27" t="str">
        <f>IF(R27="","",VLOOKUP($R27,Data!$C$4:$X$2000,Data!$L$2-2,FALSE))</f>
        <v>GENERAL SERVICE/OTHER GOVTS.</v>
      </c>
      <c r="J27" s="10">
        <f>IF(R27="","",VLOOKUP($R27,Data!$C$4:$X$2000,Data!$R$2-2,FALSE))</f>
        <v>2500</v>
      </c>
      <c r="K27" s="10">
        <f>IF(R27="","",VLOOKUP($R27,Data!$C$4:$X$2000,Data!$Q$2-2,FALSE)+VLOOKUP($R27,Data!$C$4:$X$2000,Data!$O$2-2,FALSE))</f>
        <v>14909.53</v>
      </c>
      <c r="L27" s="10">
        <f t="shared" si="0"/>
        <v>-12409.53</v>
      </c>
      <c r="M27" s="6">
        <f t="shared" si="1"/>
        <v>5.9638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42</v>
      </c>
      <c r="B28" t="str">
        <f>IF(R28="","",VLOOKUP($R28,Data!$C$4:$X$2000,Data!$E$2-2,FALSE))</f>
        <v>A</v>
      </c>
      <c r="C28">
        <f>IF(R28="","",VLOOKUP($R28,Data!$C$4:$X$2000,Data!$F$2-2,FALSE))</f>
        <v>0</v>
      </c>
      <c r="D28">
        <f>IF(R28="","",VLOOKUP($R28,Data!$C$4:$X$2000,Data!$G$2-2,FALSE))</f>
        <v>0</v>
      </c>
      <c r="E28">
        <f>IF(R28="","",VLOOKUP($R28,Data!$C$4:$X$2000,Data!$H$2-2,FALSE))</f>
        <v>0</v>
      </c>
      <c r="F28">
        <f>IF(R28="","",VLOOKUP($R28,Data!$C$4:$X$2000,Data!$I$2-2,FALSE))</f>
        <v>0</v>
      </c>
      <c r="G28">
        <f>IF(R28="","",VLOOKUP($R28,Data!$C$4:$X$2000,Data!$J$2-2,FALSE))</f>
        <v>0</v>
      </c>
      <c r="H28" t="str">
        <f>IF(R28="","",VLOOKUP($R28,Data!$C$4:$X$2000,Data!$K$2-2,FALSE))</f>
        <v>2264</v>
      </c>
      <c r="I28" t="str">
        <f>IF(R28="","",VLOOKUP($R28,Data!$C$4:$X$2000,Data!$L$2-2,FALSE))</f>
        <v>JAIL FACILITIES</v>
      </c>
      <c r="J28" s="10">
        <f>IF(R28="","",VLOOKUP($R28,Data!$C$4:$X$2000,Data!$R$2-2,FALSE))</f>
        <v>0</v>
      </c>
      <c r="K28" s="10">
        <f>IF(R28="","",VLOOKUP($R28,Data!$C$4:$X$2000,Data!$Q$2-2,FALSE)+VLOOKUP($R28,Data!$C$4:$X$2000,Data!$O$2-2,FALSE))</f>
        <v>12100</v>
      </c>
      <c r="L28" s="10">
        <f t="shared" si="0"/>
        <v>-12100</v>
      </c>
      <c r="M28" s="6">
        <f t="shared" si="1"/>
        <v>0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26</v>
      </c>
      <c r="B29" t="str">
        <f>IF(R29="","",VLOOKUP($R29,Data!$C$4:$X$2000,Data!$E$2-2,FALSE))</f>
        <v>A</v>
      </c>
      <c r="C29">
        <f>IF(R29="","",VLOOKUP($R29,Data!$C$4:$X$2000,Data!$F$2-2,FALSE))</f>
        <v>0</v>
      </c>
      <c r="D29">
        <f>IF(R29="","",VLOOKUP($R29,Data!$C$4:$X$2000,Data!$G$2-2,FALSE))</f>
        <v>0</v>
      </c>
      <c r="E29">
        <f>IF(R29="","",VLOOKUP($R29,Data!$C$4:$X$2000,Data!$H$2-2,FALSE))</f>
        <v>0</v>
      </c>
      <c r="F29">
        <f>IF(R29="","",VLOOKUP($R29,Data!$C$4:$X$2000,Data!$I$2-2,FALSE))</f>
        <v>0</v>
      </c>
      <c r="G29">
        <f>IF(R29="","",VLOOKUP($R29,Data!$C$4:$X$2000,Data!$J$2-2,FALSE))</f>
        <v>0</v>
      </c>
      <c r="H29" t="str">
        <f>IF(R29="","",VLOOKUP($R29,Data!$C$4:$X$2000,Data!$K$2-2,FALSE))</f>
        <v>2372</v>
      </c>
      <c r="I29" t="str">
        <f>IF(R29="","",VLOOKUP($R29,Data!$C$4:$X$2000,Data!$L$2-2,FALSE))</f>
        <v>PLANNING SERVICES</v>
      </c>
      <c r="J29" s="10">
        <f>IF(R29="","",VLOOKUP($R29,Data!$C$4:$X$2000,Data!$R$2-2,FALSE))</f>
        <v>34000</v>
      </c>
      <c r="K29" s="10">
        <f>IF(R29="","",VLOOKUP($R29,Data!$C$4:$X$2000,Data!$Q$2-2,FALSE)+VLOOKUP($R29,Data!$C$4:$X$2000,Data!$O$2-2,FALSE))</f>
        <v>0</v>
      </c>
      <c r="L29" s="10">
        <f t="shared" si="0"/>
        <v>34000</v>
      </c>
      <c r="M29" s="6">
        <f t="shared" si="1"/>
        <v>0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12</v>
      </c>
      <c r="B30" t="str">
        <f>IF(R30="","",VLOOKUP($R30,Data!$C$4:$X$2000,Data!$E$2-2,FALSE))</f>
        <v>A</v>
      </c>
      <c r="C30">
        <f>IF(R30="","",VLOOKUP($R30,Data!$C$4:$X$2000,Data!$F$2-2,FALSE))</f>
        <v>0</v>
      </c>
      <c r="D30">
        <f>IF(R30="","",VLOOKUP($R30,Data!$C$4:$X$2000,Data!$G$2-2,FALSE))</f>
        <v>0</v>
      </c>
      <c r="E30">
        <f>IF(R30="","",VLOOKUP($R30,Data!$C$4:$X$2000,Data!$H$2-2,FALSE))</f>
        <v>0</v>
      </c>
      <c r="F30">
        <f>IF(R30="","",VLOOKUP($R30,Data!$C$4:$X$2000,Data!$I$2-2,FALSE))</f>
        <v>0</v>
      </c>
      <c r="G30">
        <f>IF(R30="","",VLOOKUP($R30,Data!$C$4:$X$2000,Data!$J$2-2,FALSE))</f>
        <v>0</v>
      </c>
      <c r="H30" t="str">
        <f>IF(R30="","",VLOOKUP($R30,Data!$C$4:$X$2000,Data!$K$2-2,FALSE))</f>
        <v>2401</v>
      </c>
      <c r="I30" t="str">
        <f>IF(R30="","",VLOOKUP($R30,Data!$C$4:$X$2000,Data!$L$2-2,FALSE))</f>
        <v>INTEREST ON DEPOSITS</v>
      </c>
      <c r="J30" s="10">
        <f>IF(R30="","",VLOOKUP($R30,Data!$C$4:$X$2000,Data!$R$2-2,FALSE))</f>
        <v>235000</v>
      </c>
      <c r="K30" s="10">
        <f>IF(R30="","",VLOOKUP($R30,Data!$C$4:$X$2000,Data!$Q$2-2,FALSE)+VLOOKUP($R30,Data!$C$4:$X$2000,Data!$O$2-2,FALSE))</f>
        <v>117118.59</v>
      </c>
      <c r="L30" s="10">
        <f t="shared" si="0"/>
        <v>117881.41</v>
      </c>
      <c r="M30" s="6">
        <f t="shared" si="1"/>
        <v>0.49840000000000001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29</v>
      </c>
      <c r="B31" t="str">
        <f>IF(R31="","",VLOOKUP($R31,Data!$C$4:$X$2000,Data!$E$2-2,FALSE))</f>
        <v>A</v>
      </c>
      <c r="C31">
        <f>IF(R31="","",VLOOKUP($R31,Data!$C$4:$X$2000,Data!$F$2-2,FALSE))</f>
        <v>0</v>
      </c>
      <c r="D31">
        <f>IF(R31="","",VLOOKUP($R31,Data!$C$4:$X$2000,Data!$G$2-2,FALSE))</f>
        <v>0</v>
      </c>
      <c r="E31">
        <f>IF(R31="","",VLOOKUP($R31,Data!$C$4:$X$2000,Data!$H$2-2,FALSE))</f>
        <v>0</v>
      </c>
      <c r="F31">
        <f>IF(R31="","",VLOOKUP($R31,Data!$C$4:$X$2000,Data!$I$2-2,FALSE))</f>
        <v>0</v>
      </c>
      <c r="G31">
        <f>IF(R31="","",VLOOKUP($R31,Data!$C$4:$X$2000,Data!$J$2-2,FALSE))</f>
        <v>0</v>
      </c>
      <c r="H31" t="str">
        <f>IF(R31="","",VLOOKUP($R31,Data!$C$4:$X$2000,Data!$K$2-2,FALSE))</f>
        <v>2615</v>
      </c>
      <c r="I31" t="str">
        <f>IF(R31="","",VLOOKUP($R31,Data!$C$4:$X$2000,Data!$L$2-2,FALSE))</f>
        <v>STOP DWI FINES</v>
      </c>
      <c r="J31" s="10">
        <f>IF(R31="","",VLOOKUP($R31,Data!$C$4:$X$2000,Data!$R$2-2,FALSE))</f>
        <v>55000</v>
      </c>
      <c r="K31" s="10">
        <f>IF(R31="","",VLOOKUP($R31,Data!$C$4:$X$2000,Data!$Q$2-2,FALSE)+VLOOKUP($R31,Data!$C$4:$X$2000,Data!$O$2-2,FALSE))</f>
        <v>36031</v>
      </c>
      <c r="L31" s="10">
        <f t="shared" si="0"/>
        <v>18969</v>
      </c>
      <c r="M31" s="6">
        <f t="shared" si="1"/>
        <v>0.65510000000000002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63</v>
      </c>
      <c r="B32" t="str">
        <f>IF(R32="","",VLOOKUP($R32,Data!$C$4:$X$2000,Data!$E$2-2,FALSE))</f>
        <v>A</v>
      </c>
      <c r="C32">
        <f>IF(R32="","",VLOOKUP($R32,Data!$C$4:$X$2000,Data!$F$2-2,FALSE))</f>
        <v>0</v>
      </c>
      <c r="D32">
        <f>IF(R32="","",VLOOKUP($R32,Data!$C$4:$X$2000,Data!$G$2-2,FALSE))</f>
        <v>0</v>
      </c>
      <c r="E32">
        <f>IF(R32="","",VLOOKUP($R32,Data!$C$4:$X$2000,Data!$H$2-2,FALSE))</f>
        <v>0</v>
      </c>
      <c r="F32">
        <f>IF(R32="","",VLOOKUP($R32,Data!$C$4:$X$2000,Data!$I$2-2,FALSE))</f>
        <v>0</v>
      </c>
      <c r="G32">
        <f>IF(R32="","",VLOOKUP($R32,Data!$C$4:$X$2000,Data!$J$2-2,FALSE))</f>
        <v>0</v>
      </c>
      <c r="H32" t="str">
        <f>IF(R32="","",VLOOKUP($R32,Data!$C$4:$X$2000,Data!$K$2-2,FALSE))</f>
        <v>2680</v>
      </c>
      <c r="I32" t="str">
        <f>IF(R32="","",VLOOKUP($R32,Data!$C$4:$X$2000,Data!$L$2-2,FALSE))</f>
        <v>INSURANCE RECOVERIES</v>
      </c>
      <c r="J32" s="10">
        <f>IF(R32="","",VLOOKUP($R32,Data!$C$4:$X$2000,Data!$R$2-2,FALSE))</f>
        <v>0</v>
      </c>
      <c r="K32" s="10">
        <f>IF(R32="","",VLOOKUP($R32,Data!$C$4:$X$2000,Data!$Q$2-2,FALSE)+VLOOKUP($R32,Data!$C$4:$X$2000,Data!$O$2-2,FALSE))</f>
        <v>58103.32</v>
      </c>
      <c r="L32" s="10">
        <f t="shared" si="0"/>
        <v>-58103.32</v>
      </c>
      <c r="M32" s="6">
        <f t="shared" si="1"/>
        <v>0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61</v>
      </c>
      <c r="B33" t="str">
        <f>IF(R33="","",VLOOKUP($R33,Data!$C$4:$X$2000,Data!$E$2-2,FALSE))</f>
        <v>A</v>
      </c>
      <c r="C33">
        <f>IF(R33="","",VLOOKUP($R33,Data!$C$4:$X$2000,Data!$F$2-2,FALSE))</f>
        <v>0</v>
      </c>
      <c r="D33">
        <f>IF(R33="","",VLOOKUP($R33,Data!$C$4:$X$2000,Data!$G$2-2,FALSE))</f>
        <v>0</v>
      </c>
      <c r="E33">
        <f>IF(R33="","",VLOOKUP($R33,Data!$C$4:$X$2000,Data!$H$2-2,FALSE))</f>
        <v>0</v>
      </c>
      <c r="F33">
        <f>IF(R33="","",VLOOKUP($R33,Data!$C$4:$X$2000,Data!$I$2-2,FALSE))</f>
        <v>0</v>
      </c>
      <c r="G33">
        <f>IF(R33="","",VLOOKUP($R33,Data!$C$4:$X$2000,Data!$J$2-2,FALSE))</f>
        <v>0</v>
      </c>
      <c r="H33" t="str">
        <f>IF(R33="","",VLOOKUP($R33,Data!$C$4:$X$2000,Data!$K$2-2,FALSE))</f>
        <v>2690</v>
      </c>
      <c r="I33" t="str">
        <f>IF(R33="","",VLOOKUP($R33,Data!$C$4:$X$2000,Data!$L$2-2,FALSE))</f>
        <v>TOBACCO SETTLEMENT</v>
      </c>
      <c r="J33" s="10">
        <f>IF(R33="","",VLOOKUP($R33,Data!$C$4:$X$2000,Data!$R$2-2,FALSE))</f>
        <v>390000</v>
      </c>
      <c r="K33" s="10">
        <f>IF(R33="","",VLOOKUP($R33,Data!$C$4:$X$2000,Data!$Q$2-2,FALSE)+VLOOKUP($R33,Data!$C$4:$X$2000,Data!$O$2-2,FALSE))</f>
        <v>445312.23</v>
      </c>
      <c r="L33" s="10">
        <f t="shared" si="0"/>
        <v>-55312.229999999981</v>
      </c>
      <c r="M33" s="6">
        <f t="shared" si="1"/>
        <v>1.1417999999999999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17</v>
      </c>
      <c r="B34" t="str">
        <f>IF(R34="","",VLOOKUP($R34,Data!$C$4:$X$2000,Data!$E$2-2,FALSE))</f>
        <v>A</v>
      </c>
      <c r="C34">
        <f>IF(R34="","",VLOOKUP($R34,Data!$C$4:$X$2000,Data!$F$2-2,FALSE))</f>
        <v>0</v>
      </c>
      <c r="D34">
        <f>IF(R34="","",VLOOKUP($R34,Data!$C$4:$X$2000,Data!$G$2-2,FALSE))</f>
        <v>0</v>
      </c>
      <c r="E34">
        <f>IF(R34="","",VLOOKUP($R34,Data!$C$4:$X$2000,Data!$H$2-2,FALSE))</f>
        <v>0</v>
      </c>
      <c r="F34">
        <f>IF(R34="","",VLOOKUP($R34,Data!$C$4:$X$2000,Data!$I$2-2,FALSE))</f>
        <v>0</v>
      </c>
      <c r="G34">
        <f>IF(R34="","",VLOOKUP($R34,Data!$C$4:$X$2000,Data!$J$2-2,FALSE))</f>
        <v>0</v>
      </c>
      <c r="H34" t="str">
        <f>IF(R34="","",VLOOKUP($R34,Data!$C$4:$X$2000,Data!$K$2-2,FALSE))</f>
        <v>2701</v>
      </c>
      <c r="I34" t="str">
        <f>IF(R34="","",VLOOKUP($R34,Data!$C$4:$X$2000,Data!$L$2-2,FALSE))</f>
        <v>REFUNDS OF PRIOR YEARS EXPEN</v>
      </c>
      <c r="J34" s="10">
        <f>IF(R34="","",VLOOKUP($R34,Data!$C$4:$X$2000,Data!$R$2-2,FALSE))</f>
        <v>210000</v>
      </c>
      <c r="K34" s="10">
        <f>IF(R34="","",VLOOKUP($R34,Data!$C$4:$X$2000,Data!$Q$2-2,FALSE)+VLOOKUP($R34,Data!$C$4:$X$2000,Data!$O$2-2,FALSE))</f>
        <v>122307.11</v>
      </c>
      <c r="L34" s="10">
        <f t="shared" si="0"/>
        <v>87692.89</v>
      </c>
      <c r="M34" s="6">
        <f t="shared" si="1"/>
        <v>0.58240000000000003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78</v>
      </c>
      <c r="B35" t="str">
        <f>IF(R35="","",VLOOKUP($R35,Data!$C$4:$X$2000,Data!$E$2-2,FALSE))</f>
        <v>A</v>
      </c>
      <c r="C35">
        <f>IF(R35="","",VLOOKUP($R35,Data!$C$4:$X$2000,Data!$F$2-2,FALSE))</f>
        <v>0</v>
      </c>
      <c r="D35">
        <f>IF(R35="","",VLOOKUP($R35,Data!$C$4:$X$2000,Data!$G$2-2,FALSE))</f>
        <v>0</v>
      </c>
      <c r="E35">
        <f>IF(R35="","",VLOOKUP($R35,Data!$C$4:$X$2000,Data!$H$2-2,FALSE))</f>
        <v>0</v>
      </c>
      <c r="F35">
        <f>IF(R35="","",VLOOKUP($R35,Data!$C$4:$X$2000,Data!$I$2-2,FALSE))</f>
        <v>0</v>
      </c>
      <c r="G35">
        <f>IF(R35="","",VLOOKUP($R35,Data!$C$4:$X$2000,Data!$J$2-2,FALSE))</f>
        <v>0</v>
      </c>
      <c r="H35" t="str">
        <f>IF(R35="","",VLOOKUP($R35,Data!$C$4:$X$2000,Data!$K$2-2,FALSE))</f>
        <v>2704</v>
      </c>
      <c r="I35" t="str">
        <f>IF(R35="","",VLOOKUP($R35,Data!$C$4:$X$2000,Data!$L$2-2,FALSE))</f>
        <v>NYPA SUPPORT</v>
      </c>
      <c r="J35" s="10">
        <f>IF(R35="","",VLOOKUP($R35,Data!$C$4:$X$2000,Data!$R$2-2,FALSE))</f>
        <v>0</v>
      </c>
      <c r="K35" s="10">
        <f>IF(R35="","",VLOOKUP($R35,Data!$C$4:$X$2000,Data!$Q$2-2,FALSE)+VLOOKUP($R35,Data!$C$4:$X$2000,Data!$O$2-2,FALSE))</f>
        <v>205000</v>
      </c>
      <c r="L35" s="10">
        <f t="shared" si="0"/>
        <v>-205000</v>
      </c>
      <c r="M35" s="6">
        <f t="shared" si="1"/>
        <v>0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39</v>
      </c>
      <c r="B36" t="str">
        <f>IF(R36="","",VLOOKUP($R36,Data!$C$4:$X$2000,Data!$E$2-2,FALSE))</f>
        <v>A</v>
      </c>
      <c r="C36">
        <f>IF(R36="","",VLOOKUP($R36,Data!$C$4:$X$2000,Data!$F$2-2,FALSE))</f>
        <v>0</v>
      </c>
      <c r="D36">
        <f>IF(R36="","",VLOOKUP($R36,Data!$C$4:$X$2000,Data!$G$2-2,FALSE))</f>
        <v>0</v>
      </c>
      <c r="E36">
        <f>IF(R36="","",VLOOKUP($R36,Data!$C$4:$X$2000,Data!$H$2-2,FALSE))</f>
        <v>0</v>
      </c>
      <c r="F36">
        <f>IF(R36="","",VLOOKUP($R36,Data!$C$4:$X$2000,Data!$I$2-2,FALSE))</f>
        <v>0</v>
      </c>
      <c r="G36">
        <f>IF(R36="","",VLOOKUP($R36,Data!$C$4:$X$2000,Data!$J$2-2,FALSE))</f>
        <v>0</v>
      </c>
      <c r="H36" t="str">
        <f>IF(R36="","",VLOOKUP($R36,Data!$C$4:$X$2000,Data!$K$2-2,FALSE))</f>
        <v>2770</v>
      </c>
      <c r="I36" t="str">
        <f>IF(R36="","",VLOOKUP($R36,Data!$C$4:$X$2000,Data!$L$2-2,FALSE))</f>
        <v>UNCLASSIFIED REVENUE</v>
      </c>
      <c r="J36" s="10">
        <f>IF(R36="","",VLOOKUP($R36,Data!$C$4:$X$2000,Data!$R$2-2,FALSE))</f>
        <v>65659</v>
      </c>
      <c r="K36" s="10">
        <f>IF(R36="","",VLOOKUP($R36,Data!$C$4:$X$2000,Data!$Q$2-2,FALSE)+VLOOKUP($R36,Data!$C$4:$X$2000,Data!$O$2-2,FALSE))</f>
        <v>55561.11</v>
      </c>
      <c r="L36" s="10">
        <f t="shared" si="0"/>
        <v>10097.89</v>
      </c>
      <c r="M36" s="6">
        <f t="shared" si="1"/>
        <v>0.84619999999999995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69</v>
      </c>
      <c r="B37" t="str">
        <f>IF(R37="","",VLOOKUP($R37,Data!$C$4:$X$2000,Data!$E$2-2,FALSE))</f>
        <v>A</v>
      </c>
      <c r="C37">
        <f>IF(R37="","",VLOOKUP($R37,Data!$C$4:$X$2000,Data!$F$2-2,FALSE))</f>
        <v>0</v>
      </c>
      <c r="D37">
        <f>IF(R37="","",VLOOKUP($R37,Data!$C$4:$X$2000,Data!$G$2-2,FALSE))</f>
        <v>0</v>
      </c>
      <c r="E37">
        <f>IF(R37="","",VLOOKUP($R37,Data!$C$4:$X$2000,Data!$H$2-2,FALSE))</f>
        <v>0</v>
      </c>
      <c r="F37">
        <f>IF(R37="","",VLOOKUP($R37,Data!$C$4:$X$2000,Data!$I$2-2,FALSE))</f>
        <v>0</v>
      </c>
      <c r="G37">
        <f>IF(R37="","",VLOOKUP($R37,Data!$C$4:$X$2000,Data!$J$2-2,FALSE))</f>
        <v>0</v>
      </c>
      <c r="H37" t="str">
        <f>IF(R37="","",VLOOKUP($R37,Data!$C$4:$X$2000,Data!$K$2-2,FALSE))</f>
        <v>3005</v>
      </c>
      <c r="I37" t="str">
        <f>IF(R37="","",VLOOKUP($R37,Data!$C$4:$X$2000,Data!$L$2-2,FALSE))</f>
        <v>MORTGAGE TAX</v>
      </c>
      <c r="J37" s="10">
        <f>IF(R37="","",VLOOKUP($R37,Data!$C$4:$X$2000,Data!$R$2-2,FALSE))</f>
        <v>160000</v>
      </c>
      <c r="K37" s="10">
        <f>IF(R37="","",VLOOKUP($R37,Data!$C$4:$X$2000,Data!$Q$2-2,FALSE)+VLOOKUP($R37,Data!$C$4:$X$2000,Data!$O$2-2,FALSE))</f>
        <v>236829.29</v>
      </c>
      <c r="L37" s="10">
        <f t="shared" si="0"/>
        <v>-76829.290000000008</v>
      </c>
      <c r="M37" s="6">
        <f t="shared" si="1"/>
        <v>1.4802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15</v>
      </c>
      <c r="B38" t="str">
        <f>IF(R38="","",VLOOKUP($R38,Data!$C$4:$X$2000,Data!$E$2-2,FALSE))</f>
        <v>A</v>
      </c>
      <c r="C38">
        <f>IF(R38="","",VLOOKUP($R38,Data!$C$4:$X$2000,Data!$F$2-2,FALSE))</f>
        <v>0</v>
      </c>
      <c r="D38">
        <f>IF(R38="","",VLOOKUP($R38,Data!$C$4:$X$2000,Data!$G$2-2,FALSE))</f>
        <v>0</v>
      </c>
      <c r="E38">
        <f>IF(R38="","",VLOOKUP($R38,Data!$C$4:$X$2000,Data!$H$2-2,FALSE))</f>
        <v>0</v>
      </c>
      <c r="F38">
        <f>IF(R38="","",VLOOKUP($R38,Data!$C$4:$X$2000,Data!$I$2-2,FALSE))</f>
        <v>0</v>
      </c>
      <c r="G38">
        <f>IF(R38="","",VLOOKUP($R38,Data!$C$4:$X$2000,Data!$J$2-2,FALSE))</f>
        <v>0</v>
      </c>
      <c r="H38" t="str">
        <f>IF(R38="","",VLOOKUP($R38,Data!$C$4:$X$2000,Data!$K$2-2,FALSE))</f>
        <v>3016</v>
      </c>
      <c r="I38" t="str">
        <f>IF(R38="","",VLOOKUP($R38,Data!$C$4:$X$2000,Data!$L$2-2,FALSE))</f>
        <v>CASINO REVENUE</v>
      </c>
      <c r="J38" s="10">
        <f>IF(R38="","",VLOOKUP($R38,Data!$C$4:$X$2000,Data!$R$2-2,FALSE))</f>
        <v>200000</v>
      </c>
      <c r="K38" s="10">
        <f>IF(R38="","",VLOOKUP($R38,Data!$C$4:$X$2000,Data!$Q$2-2,FALSE)+VLOOKUP($R38,Data!$C$4:$X$2000,Data!$O$2-2,FALSE))</f>
        <v>98576.67</v>
      </c>
      <c r="L38" s="10">
        <f t="shared" si="0"/>
        <v>101423.33</v>
      </c>
      <c r="M38" s="6">
        <f t="shared" si="1"/>
        <v>0.4929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37</v>
      </c>
      <c r="B39" t="str">
        <f>IF(R39="","",VLOOKUP($R39,Data!$C$4:$X$2000,Data!$E$2-2,FALSE))</f>
        <v>A</v>
      </c>
      <c r="C39">
        <f>IF(R39="","",VLOOKUP($R39,Data!$C$4:$X$2000,Data!$F$2-2,FALSE))</f>
        <v>0</v>
      </c>
      <c r="D39">
        <f>IF(R39="","",VLOOKUP($R39,Data!$C$4:$X$2000,Data!$G$2-2,FALSE))</f>
        <v>0</v>
      </c>
      <c r="E39">
        <f>IF(R39="","",VLOOKUP($R39,Data!$C$4:$X$2000,Data!$H$2-2,FALSE))</f>
        <v>0</v>
      </c>
      <c r="F39">
        <f>IF(R39="","",VLOOKUP($R39,Data!$C$4:$X$2000,Data!$I$2-2,FALSE))</f>
        <v>0</v>
      </c>
      <c r="G39">
        <f>IF(R39="","",VLOOKUP($R39,Data!$C$4:$X$2000,Data!$J$2-2,FALSE))</f>
        <v>0</v>
      </c>
      <c r="H39" t="str">
        <f>IF(R39="","",VLOOKUP($R39,Data!$C$4:$X$2000,Data!$K$2-2,FALSE))</f>
        <v>3025</v>
      </c>
      <c r="I39" t="str">
        <f>IF(R39="","",VLOOKUP($R39,Data!$C$4:$X$2000,Data!$L$2-2,FALSE))</f>
        <v>SPECIAL RECREATIONAL FACIL.</v>
      </c>
      <c r="J39" s="10">
        <f>IF(R39="","",VLOOKUP($R39,Data!$C$4:$X$2000,Data!$R$2-2,FALSE))</f>
        <v>68000</v>
      </c>
      <c r="K39" s="10">
        <f>IF(R39="","",VLOOKUP($R39,Data!$C$4:$X$2000,Data!$Q$2-2,FALSE)+VLOOKUP($R39,Data!$C$4:$X$2000,Data!$O$2-2,FALSE))</f>
        <v>54766.28</v>
      </c>
      <c r="L39" s="10">
        <f t="shared" si="0"/>
        <v>13233.720000000001</v>
      </c>
      <c r="M39" s="6">
        <f t="shared" si="1"/>
        <v>0.8054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60</v>
      </c>
      <c r="B40" t="str">
        <f>IF(R40="","",VLOOKUP($R40,Data!$C$4:$X$2000,Data!$E$2-2,FALSE))</f>
        <v>A</v>
      </c>
      <c r="C40">
        <f>IF(R40="","",VLOOKUP($R40,Data!$C$4:$X$2000,Data!$F$2-2,FALSE))</f>
        <v>0</v>
      </c>
      <c r="D40">
        <f>IF(R40="","",VLOOKUP($R40,Data!$C$4:$X$2000,Data!$G$2-2,FALSE))</f>
        <v>0</v>
      </c>
      <c r="E40">
        <f>IF(R40="","",VLOOKUP($R40,Data!$C$4:$X$2000,Data!$H$2-2,FALSE))</f>
        <v>0</v>
      </c>
      <c r="F40">
        <f>IF(R40="","",VLOOKUP($R40,Data!$C$4:$X$2000,Data!$I$2-2,FALSE))</f>
        <v>0</v>
      </c>
      <c r="G40">
        <f>IF(R40="","",VLOOKUP($R40,Data!$C$4:$X$2000,Data!$J$2-2,FALSE))</f>
        <v>0</v>
      </c>
      <c r="H40" t="str">
        <f>IF(R40="","",VLOOKUP($R40,Data!$C$4:$X$2000,Data!$K$2-2,FALSE))</f>
        <v>3027</v>
      </c>
      <c r="I40" t="str">
        <f>IF(R40="","",VLOOKUP($R40,Data!$C$4:$X$2000,Data!$L$2-2,FALSE))</f>
        <v>INDIGENT LEGAL SERVICES</v>
      </c>
      <c r="J40" s="10">
        <f>IF(R40="","",VLOOKUP($R40,Data!$C$4:$X$2000,Data!$R$2-2,FALSE))</f>
        <v>203910</v>
      </c>
      <c r="K40" s="10">
        <f>IF(R40="","",VLOOKUP($R40,Data!$C$4:$X$2000,Data!$Q$2-2,FALSE)+VLOOKUP($R40,Data!$C$4:$X$2000,Data!$O$2-2,FALSE))</f>
        <v>254035.62</v>
      </c>
      <c r="L40" s="10">
        <f t="shared" si="0"/>
        <v>-50125.619999999995</v>
      </c>
      <c r="M40" s="6">
        <f t="shared" si="1"/>
        <v>1.2458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52</v>
      </c>
      <c r="B41" t="str">
        <f>IF(R41="","",VLOOKUP($R41,Data!$C$4:$X$2000,Data!$E$2-2,FALSE))</f>
        <v>A</v>
      </c>
      <c r="C41">
        <f>IF(R41="","",VLOOKUP($R41,Data!$C$4:$X$2000,Data!$F$2-2,FALSE))</f>
        <v>0</v>
      </c>
      <c r="D41">
        <f>IF(R41="","",VLOOKUP($R41,Data!$C$4:$X$2000,Data!$G$2-2,FALSE))</f>
        <v>0</v>
      </c>
      <c r="E41">
        <f>IF(R41="","",VLOOKUP($R41,Data!$C$4:$X$2000,Data!$H$2-2,FALSE))</f>
        <v>0</v>
      </c>
      <c r="F41">
        <f>IF(R41="","",VLOOKUP($R41,Data!$C$4:$X$2000,Data!$I$2-2,FALSE))</f>
        <v>0</v>
      </c>
      <c r="G41">
        <f>IF(R41="","",VLOOKUP($R41,Data!$C$4:$X$2000,Data!$J$2-2,FALSE))</f>
        <v>0</v>
      </c>
      <c r="H41" t="str">
        <f>IF(R41="","",VLOOKUP($R41,Data!$C$4:$X$2000,Data!$K$2-2,FALSE))</f>
        <v>3089</v>
      </c>
      <c r="I41" t="str">
        <f>IF(R41="","",VLOOKUP($R41,Data!$C$4:$X$2000,Data!$L$2-2,FALSE))</f>
        <v>UNCLASSIFIED STATE AID-GEN</v>
      </c>
      <c r="J41" s="10">
        <f>IF(R41="","",VLOOKUP($R41,Data!$C$4:$X$2000,Data!$R$2-2,FALSE))</f>
        <v>47000</v>
      </c>
      <c r="K41" s="10">
        <f>IF(R41="","",VLOOKUP($R41,Data!$C$4:$X$2000,Data!$Q$2-2,FALSE)+VLOOKUP($R41,Data!$C$4:$X$2000,Data!$O$2-2,FALSE))</f>
        <v>69002.960000000006</v>
      </c>
      <c r="L41" s="10">
        <f t="shared" si="0"/>
        <v>-22002.960000000006</v>
      </c>
      <c r="M41" s="6">
        <f t="shared" si="1"/>
        <v>1.4681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44</v>
      </c>
      <c r="B42" t="str">
        <f>IF(R42="","",VLOOKUP($R42,Data!$C$4:$X$2000,Data!$E$2-2,FALSE))</f>
        <v>A</v>
      </c>
      <c r="C42">
        <f>IF(R42="","",VLOOKUP($R42,Data!$C$4:$X$2000,Data!$F$2-2,FALSE))</f>
        <v>0</v>
      </c>
      <c r="D42">
        <f>IF(R42="","",VLOOKUP($R42,Data!$C$4:$X$2000,Data!$G$2-2,FALSE))</f>
        <v>0</v>
      </c>
      <c r="E42">
        <f>IF(R42="","",VLOOKUP($R42,Data!$C$4:$X$2000,Data!$H$2-2,FALSE))</f>
        <v>0</v>
      </c>
      <c r="F42">
        <f>IF(R42="","",VLOOKUP($R42,Data!$C$4:$X$2000,Data!$I$2-2,FALSE))</f>
        <v>0</v>
      </c>
      <c r="G42">
        <f>IF(R42="","",VLOOKUP($R42,Data!$C$4:$X$2000,Data!$J$2-2,FALSE))</f>
        <v>0</v>
      </c>
      <c r="H42" t="str">
        <f>IF(R42="","",VLOOKUP($R42,Data!$C$4:$X$2000,Data!$K$2-2,FALSE))</f>
        <v>3277</v>
      </c>
      <c r="I42" t="str">
        <f>IF(R42="","",VLOOKUP($R42,Data!$C$4:$X$2000,Data!$L$2-2,FALSE))</f>
        <v>EDUCATION FOR P.H.C.</v>
      </c>
      <c r="J42" s="10">
        <f>IF(R42="","",VLOOKUP($R42,Data!$C$4:$X$2000,Data!$R$2-2,FALSE))</f>
        <v>450000</v>
      </c>
      <c r="K42" s="10">
        <f>IF(R42="","",VLOOKUP($R42,Data!$C$4:$X$2000,Data!$Q$2-2,FALSE)+VLOOKUP($R42,Data!$C$4:$X$2000,Data!$O$2-2,FALSE))</f>
        <v>462462.05</v>
      </c>
      <c r="L42" s="10">
        <f t="shared" si="0"/>
        <v>-12462.049999999988</v>
      </c>
      <c r="M42" s="6">
        <f t="shared" si="1"/>
        <v>1.0277000000000001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24</v>
      </c>
      <c r="B43" t="str">
        <f>IF(R43="","",VLOOKUP($R43,Data!$C$4:$X$2000,Data!$E$2-2,FALSE))</f>
        <v>A</v>
      </c>
      <c r="C43">
        <f>IF(R43="","",VLOOKUP($R43,Data!$C$4:$X$2000,Data!$F$2-2,FALSE))</f>
        <v>0</v>
      </c>
      <c r="D43">
        <f>IF(R43="","",VLOOKUP($R43,Data!$C$4:$X$2000,Data!$G$2-2,FALSE))</f>
        <v>0</v>
      </c>
      <c r="E43">
        <f>IF(R43="","",VLOOKUP($R43,Data!$C$4:$X$2000,Data!$H$2-2,FALSE))</f>
        <v>0</v>
      </c>
      <c r="F43">
        <f>IF(R43="","",VLOOKUP($R43,Data!$C$4:$X$2000,Data!$I$2-2,FALSE))</f>
        <v>0</v>
      </c>
      <c r="G43">
        <f>IF(R43="","",VLOOKUP($R43,Data!$C$4:$X$2000,Data!$J$2-2,FALSE))</f>
        <v>0</v>
      </c>
      <c r="H43" t="str">
        <f>IF(R43="","",VLOOKUP($R43,Data!$C$4:$X$2000,Data!$K$2-2,FALSE))</f>
        <v>3330</v>
      </c>
      <c r="I43" t="str">
        <f>IF(R43="","",VLOOKUP($R43,Data!$C$4:$X$2000,Data!$L$2-2,FALSE))</f>
        <v>SECURITY COSTS-COURT</v>
      </c>
      <c r="J43" s="10">
        <f>IF(R43="","",VLOOKUP($R43,Data!$C$4:$X$2000,Data!$R$2-2,FALSE))</f>
        <v>401199</v>
      </c>
      <c r="K43" s="10">
        <f>IF(R43="","",VLOOKUP($R43,Data!$C$4:$X$2000,Data!$Q$2-2,FALSE)+VLOOKUP($R43,Data!$C$4:$X$2000,Data!$O$2-2,FALSE))</f>
        <v>351205.83</v>
      </c>
      <c r="L43" s="10">
        <f t="shared" si="0"/>
        <v>49993.169999999984</v>
      </c>
      <c r="M43" s="6">
        <f t="shared" si="1"/>
        <v>0.87539999999999996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34</v>
      </c>
      <c r="B44" t="str">
        <f>IF(R44="","",VLOOKUP($R44,Data!$C$4:$X$2000,Data!$E$2-2,FALSE))</f>
        <v>A</v>
      </c>
      <c r="C44">
        <f>IF(R44="","",VLOOKUP($R44,Data!$C$4:$X$2000,Data!$F$2-2,FALSE))</f>
        <v>0</v>
      </c>
      <c r="D44">
        <f>IF(R44="","",VLOOKUP($R44,Data!$C$4:$X$2000,Data!$G$2-2,FALSE))</f>
        <v>0</v>
      </c>
      <c r="E44">
        <f>IF(R44="","",VLOOKUP($R44,Data!$C$4:$X$2000,Data!$H$2-2,FALSE))</f>
        <v>0</v>
      </c>
      <c r="F44">
        <f>IF(R44="","",VLOOKUP($R44,Data!$C$4:$X$2000,Data!$I$2-2,FALSE))</f>
        <v>0</v>
      </c>
      <c r="G44">
        <f>IF(R44="","",VLOOKUP($R44,Data!$C$4:$X$2000,Data!$J$2-2,FALSE))</f>
        <v>0</v>
      </c>
      <c r="H44" t="str">
        <f>IF(R44="","",VLOOKUP($R44,Data!$C$4:$X$2000,Data!$K$2-2,FALSE))</f>
        <v>3331</v>
      </c>
      <c r="I44" t="str">
        <f>IF(R44="","",VLOOKUP($R44,Data!$C$4:$X$2000,Data!$L$2-2,FALSE))</f>
        <v>COURT FACILITIES AID</v>
      </c>
      <c r="J44" s="10">
        <f>IF(R44="","",VLOOKUP($R44,Data!$C$4:$X$2000,Data!$R$2-2,FALSE))</f>
        <v>130000</v>
      </c>
      <c r="K44" s="10">
        <f>IF(R44="","",VLOOKUP($R44,Data!$C$4:$X$2000,Data!$Q$2-2,FALSE)+VLOOKUP($R44,Data!$C$4:$X$2000,Data!$O$2-2,FALSE))</f>
        <v>115526</v>
      </c>
      <c r="L44" s="10">
        <f t="shared" si="0"/>
        <v>14474</v>
      </c>
      <c r="M44" s="6">
        <f t="shared" si="1"/>
        <v>0.88870000000000005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7</v>
      </c>
      <c r="B45" t="str">
        <f>IF(R45="","",VLOOKUP($R45,Data!$C$4:$X$2000,Data!$E$2-2,FALSE))</f>
        <v>A</v>
      </c>
      <c r="C45">
        <f>IF(R45="","",VLOOKUP($R45,Data!$C$4:$X$2000,Data!$F$2-2,FALSE))</f>
        <v>0</v>
      </c>
      <c r="D45">
        <f>IF(R45="","",VLOOKUP($R45,Data!$C$4:$X$2000,Data!$G$2-2,FALSE))</f>
        <v>0</v>
      </c>
      <c r="E45">
        <f>IF(R45="","",VLOOKUP($R45,Data!$C$4:$X$2000,Data!$H$2-2,FALSE))</f>
        <v>0</v>
      </c>
      <c r="F45">
        <f>IF(R45="","",VLOOKUP($R45,Data!$C$4:$X$2000,Data!$I$2-2,FALSE))</f>
        <v>0</v>
      </c>
      <c r="G45">
        <f>IF(R45="","",VLOOKUP($R45,Data!$C$4:$X$2000,Data!$J$2-2,FALSE))</f>
        <v>0</v>
      </c>
      <c r="H45" t="str">
        <f>IF(R45="","",VLOOKUP($R45,Data!$C$4:$X$2000,Data!$K$2-2,FALSE))</f>
        <v>3398</v>
      </c>
      <c r="I45" t="str">
        <f>IF(R45="","",VLOOKUP($R45,Data!$C$4:$X$2000,Data!$L$2-2,FALSE))</f>
        <v>SICG COMMUNICATIONS GRANT</v>
      </c>
      <c r="J45" s="10">
        <f>IF(R45="","",VLOOKUP($R45,Data!$C$4:$X$2000,Data!$R$2-2,FALSE))</f>
        <v>940383</v>
      </c>
      <c r="K45" s="10">
        <f>IF(R45="","",VLOOKUP($R45,Data!$C$4:$X$2000,Data!$Q$2-2,FALSE)+VLOOKUP($R45,Data!$C$4:$X$2000,Data!$O$2-2,FALSE))</f>
        <v>691371.51</v>
      </c>
      <c r="L45" s="10">
        <f t="shared" si="0"/>
        <v>249011.49</v>
      </c>
      <c r="M45" s="6">
        <f t="shared" si="1"/>
        <v>0.73519999999999996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38</v>
      </c>
      <c r="B46" t="str">
        <f>IF(R46="","",VLOOKUP($R46,Data!$C$4:$X$2000,Data!$E$2-2,FALSE))</f>
        <v>A</v>
      </c>
      <c r="C46">
        <f>IF(R46="","",VLOOKUP($R46,Data!$C$4:$X$2000,Data!$F$2-2,FALSE))</f>
        <v>0</v>
      </c>
      <c r="D46">
        <f>IF(R46="","",VLOOKUP($R46,Data!$C$4:$X$2000,Data!$G$2-2,FALSE))</f>
        <v>0</v>
      </c>
      <c r="E46">
        <f>IF(R46="","",VLOOKUP($R46,Data!$C$4:$X$2000,Data!$H$2-2,FALSE))</f>
        <v>0</v>
      </c>
      <c r="F46">
        <f>IF(R46="","",VLOOKUP($R46,Data!$C$4:$X$2000,Data!$I$2-2,FALSE))</f>
        <v>0</v>
      </c>
      <c r="G46">
        <f>IF(R46="","",VLOOKUP($R46,Data!$C$4:$X$2000,Data!$J$2-2,FALSE))</f>
        <v>0</v>
      </c>
      <c r="H46" t="str">
        <f>IF(R46="","",VLOOKUP($R46,Data!$C$4:$X$2000,Data!$K$2-2,FALSE))</f>
        <v>3399</v>
      </c>
      <c r="I46" t="str">
        <f>IF(R46="","",VLOOKUP($R46,Data!$C$4:$X$2000,Data!$L$2-2,FALSE))</f>
        <v>P.S.A.P. GRANT</v>
      </c>
      <c r="J46" s="10">
        <f>IF(R46="","",VLOOKUP($R46,Data!$C$4:$X$2000,Data!$R$2-2,FALSE))</f>
        <v>120000</v>
      </c>
      <c r="K46" s="10">
        <f>IF(R46="","",VLOOKUP($R46,Data!$C$4:$X$2000,Data!$Q$2-2,FALSE)+VLOOKUP($R46,Data!$C$4:$X$2000,Data!$O$2-2,FALSE))</f>
        <v>109890</v>
      </c>
      <c r="L46" s="10">
        <f t="shared" si="0"/>
        <v>10110</v>
      </c>
      <c r="M46" s="6">
        <f t="shared" si="1"/>
        <v>0.91579999999999995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75</v>
      </c>
      <c r="B47" t="str">
        <f>IF(R47="","",VLOOKUP($R47,Data!$C$4:$X$2000,Data!$E$2-2,FALSE))</f>
        <v>A</v>
      </c>
      <c r="C47">
        <f>IF(R47="","",VLOOKUP($R47,Data!$C$4:$X$2000,Data!$F$2-2,FALSE))</f>
        <v>0</v>
      </c>
      <c r="D47">
        <f>IF(R47="","",VLOOKUP($R47,Data!$C$4:$X$2000,Data!$G$2-2,FALSE))</f>
        <v>0</v>
      </c>
      <c r="E47">
        <f>IF(R47="","",VLOOKUP($R47,Data!$C$4:$X$2000,Data!$H$2-2,FALSE))</f>
        <v>0</v>
      </c>
      <c r="F47">
        <f>IF(R47="","",VLOOKUP($R47,Data!$C$4:$X$2000,Data!$I$2-2,FALSE))</f>
        <v>0</v>
      </c>
      <c r="G47">
        <f>IF(R47="","",VLOOKUP($R47,Data!$C$4:$X$2000,Data!$J$2-2,FALSE))</f>
        <v>0</v>
      </c>
      <c r="H47" t="str">
        <f>IF(R47="","",VLOOKUP($R47,Data!$C$4:$X$2000,Data!$K$2-2,FALSE))</f>
        <v>3401</v>
      </c>
      <c r="I47" t="str">
        <f>IF(R47="","",VLOOKUP($R47,Data!$C$4:$X$2000,Data!$L$2-2,FALSE))</f>
        <v>PUBLIC HEALTH WORK</v>
      </c>
      <c r="J47" s="10">
        <f>IF(R47="","",VLOOKUP($R47,Data!$C$4:$X$2000,Data!$R$2-2,FALSE))</f>
        <v>495000</v>
      </c>
      <c r="K47" s="10">
        <f>IF(R47="","",VLOOKUP($R47,Data!$C$4:$X$2000,Data!$Q$2-2,FALSE)+VLOOKUP($R47,Data!$C$4:$X$2000,Data!$O$2-2,FALSE))</f>
        <v>646918.21</v>
      </c>
      <c r="L47" s="10">
        <f t="shared" si="0"/>
        <v>-151918.20999999996</v>
      </c>
      <c r="M47" s="6">
        <f t="shared" si="1"/>
        <v>1.3069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46</v>
      </c>
      <c r="B48" t="str">
        <f>IF(R48="","",VLOOKUP($R48,Data!$C$4:$X$2000,Data!$E$2-2,FALSE))</f>
        <v>A</v>
      </c>
      <c r="C48">
        <f>IF(R48="","",VLOOKUP($R48,Data!$C$4:$X$2000,Data!$F$2-2,FALSE))</f>
        <v>0</v>
      </c>
      <c r="D48">
        <f>IF(R48="","",VLOOKUP($R48,Data!$C$4:$X$2000,Data!$G$2-2,FALSE))</f>
        <v>0</v>
      </c>
      <c r="E48">
        <f>IF(R48="","",VLOOKUP($R48,Data!$C$4:$X$2000,Data!$H$2-2,FALSE))</f>
        <v>0</v>
      </c>
      <c r="F48">
        <f>IF(R48="","",VLOOKUP($R48,Data!$C$4:$X$2000,Data!$I$2-2,FALSE))</f>
        <v>0</v>
      </c>
      <c r="G48">
        <f>IF(R48="","",VLOOKUP($R48,Data!$C$4:$X$2000,Data!$J$2-2,FALSE))</f>
        <v>0</v>
      </c>
      <c r="H48" t="str">
        <f>IF(R48="","",VLOOKUP($R48,Data!$C$4:$X$2000,Data!$K$2-2,FALSE))</f>
        <v>3410</v>
      </c>
      <c r="I48" t="str">
        <f>IF(R48="","",VLOOKUP($R48,Data!$C$4:$X$2000,Data!$L$2-2,FALSE))</f>
        <v>IMMUNIZATION</v>
      </c>
      <c r="J48" s="10">
        <f>IF(R48="","",VLOOKUP($R48,Data!$C$4:$X$2000,Data!$R$2-2,FALSE))</f>
        <v>31050</v>
      </c>
      <c r="K48" s="10">
        <f>IF(R48="","",VLOOKUP($R48,Data!$C$4:$X$2000,Data!$Q$2-2,FALSE)+VLOOKUP($R48,Data!$C$4:$X$2000,Data!$O$2-2,FALSE))</f>
        <v>47594.54</v>
      </c>
      <c r="L48" s="10">
        <f t="shared" si="0"/>
        <v>-16544.54</v>
      </c>
      <c r="M48" s="6">
        <f t="shared" si="1"/>
        <v>1.5327999999999999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51</v>
      </c>
      <c r="B49" t="str">
        <f>IF(R49="","",VLOOKUP($R49,Data!$C$4:$X$2000,Data!$E$2-2,FALSE))</f>
        <v>A</v>
      </c>
      <c r="C49">
        <f>IF(R49="","",VLOOKUP($R49,Data!$C$4:$X$2000,Data!$F$2-2,FALSE))</f>
        <v>0</v>
      </c>
      <c r="D49">
        <f>IF(R49="","",VLOOKUP($R49,Data!$C$4:$X$2000,Data!$G$2-2,FALSE))</f>
        <v>0</v>
      </c>
      <c r="E49">
        <f>IF(R49="","",VLOOKUP($R49,Data!$C$4:$X$2000,Data!$H$2-2,FALSE))</f>
        <v>0</v>
      </c>
      <c r="F49">
        <f>IF(R49="","",VLOOKUP($R49,Data!$C$4:$X$2000,Data!$I$2-2,FALSE))</f>
        <v>0</v>
      </c>
      <c r="G49">
        <f>IF(R49="","",VLOOKUP($R49,Data!$C$4:$X$2000,Data!$J$2-2,FALSE))</f>
        <v>0</v>
      </c>
      <c r="H49" t="str">
        <f>IF(R49="","",VLOOKUP($R49,Data!$C$4:$X$2000,Data!$K$2-2,FALSE))</f>
        <v>3449</v>
      </c>
      <c r="I49" t="str">
        <f>IF(R49="","",VLOOKUP($R49,Data!$C$4:$X$2000,Data!$L$2-2,FALSE))</f>
        <v>EARLY INTERVENTION STATE AID</v>
      </c>
      <c r="J49" s="10">
        <f>IF(R49="","",VLOOKUP($R49,Data!$C$4:$X$2000,Data!$R$2-2,FALSE))</f>
        <v>38000</v>
      </c>
      <c r="K49" s="10">
        <f>IF(R49="","",VLOOKUP($R49,Data!$C$4:$X$2000,Data!$Q$2-2,FALSE)+VLOOKUP($R49,Data!$C$4:$X$2000,Data!$O$2-2,FALSE))</f>
        <v>59806.1</v>
      </c>
      <c r="L49" s="10">
        <f t="shared" si="0"/>
        <v>-21806.1</v>
      </c>
      <c r="M49" s="6">
        <f t="shared" si="1"/>
        <v>1.5738000000000001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27</v>
      </c>
      <c r="B50" t="str">
        <f>IF(R50="","",VLOOKUP($R50,Data!$C$4:$X$2000,Data!$E$2-2,FALSE))</f>
        <v>A</v>
      </c>
      <c r="C50">
        <f>IF(R50="","",VLOOKUP($R50,Data!$C$4:$X$2000,Data!$F$2-2,FALSE))</f>
        <v>0</v>
      </c>
      <c r="D50">
        <f>IF(R50="","",VLOOKUP($R50,Data!$C$4:$X$2000,Data!$G$2-2,FALSE))</f>
        <v>0</v>
      </c>
      <c r="E50">
        <f>IF(R50="","",VLOOKUP($R50,Data!$C$4:$X$2000,Data!$H$2-2,FALSE))</f>
        <v>0</v>
      </c>
      <c r="F50">
        <f>IF(R50="","",VLOOKUP($R50,Data!$C$4:$X$2000,Data!$I$2-2,FALSE))</f>
        <v>0</v>
      </c>
      <c r="G50">
        <f>IF(R50="","",VLOOKUP($R50,Data!$C$4:$X$2000,Data!$J$2-2,FALSE))</f>
        <v>0</v>
      </c>
      <c r="H50" t="str">
        <f>IF(R50="","",VLOOKUP($R50,Data!$C$4:$X$2000,Data!$K$2-2,FALSE))</f>
        <v>3450</v>
      </c>
      <c r="I50" t="str">
        <f>IF(R50="","",VLOOKUP($R50,Data!$C$4:$X$2000,Data!$L$2-2,FALSE))</f>
        <v>PUBLIC WATER SUPPLY</v>
      </c>
      <c r="J50" s="10">
        <f>IF(R50="","",VLOOKUP($R50,Data!$C$4:$X$2000,Data!$R$2-2,FALSE))</f>
        <v>105758</v>
      </c>
      <c r="K50" s="10">
        <f>IF(R50="","",VLOOKUP($R50,Data!$C$4:$X$2000,Data!$Q$2-2,FALSE)+VLOOKUP($R50,Data!$C$4:$X$2000,Data!$O$2-2,FALSE))</f>
        <v>73833.87</v>
      </c>
      <c r="L50" s="10">
        <f t="shared" si="0"/>
        <v>31924.130000000005</v>
      </c>
      <c r="M50" s="6">
        <f t="shared" si="1"/>
        <v>0.69810000000000005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30</v>
      </c>
      <c r="B51" t="str">
        <f>IF(R51="","",VLOOKUP($R51,Data!$C$4:$X$2000,Data!$E$2-2,FALSE))</f>
        <v>A</v>
      </c>
      <c r="C51">
        <f>IF(R51="","",VLOOKUP($R51,Data!$C$4:$X$2000,Data!$F$2-2,FALSE))</f>
        <v>0</v>
      </c>
      <c r="D51">
        <f>IF(R51="","",VLOOKUP($R51,Data!$C$4:$X$2000,Data!$G$2-2,FALSE))</f>
        <v>0</v>
      </c>
      <c r="E51">
        <f>IF(R51="","",VLOOKUP($R51,Data!$C$4:$X$2000,Data!$H$2-2,FALSE))</f>
        <v>0</v>
      </c>
      <c r="F51">
        <f>IF(R51="","",VLOOKUP($R51,Data!$C$4:$X$2000,Data!$I$2-2,FALSE))</f>
        <v>0</v>
      </c>
      <c r="G51">
        <f>IF(R51="","",VLOOKUP($R51,Data!$C$4:$X$2000,Data!$J$2-2,FALSE))</f>
        <v>0</v>
      </c>
      <c r="H51" t="str">
        <f>IF(R51="","",VLOOKUP($R51,Data!$C$4:$X$2000,Data!$K$2-2,FALSE))</f>
        <v>3472</v>
      </c>
      <c r="I51" t="str">
        <f>IF(R51="","",VLOOKUP($R51,Data!$C$4:$X$2000,Data!$L$2-2,FALSE))</f>
        <v>COMMUNITY SUPPORT GROUP</v>
      </c>
      <c r="J51" s="10">
        <f>IF(R51="","",VLOOKUP($R51,Data!$C$4:$X$2000,Data!$R$2-2,FALSE))</f>
        <v>1688674</v>
      </c>
      <c r="K51" s="10">
        <f>IF(R51="","",VLOOKUP($R51,Data!$C$4:$X$2000,Data!$Q$2-2,FALSE)+VLOOKUP($R51,Data!$C$4:$X$2000,Data!$O$2-2,FALSE))</f>
        <v>1670204</v>
      </c>
      <c r="L51" s="10">
        <f t="shared" si="0"/>
        <v>18470</v>
      </c>
      <c r="M51" s="6">
        <f t="shared" si="1"/>
        <v>0.98909999999999998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47</v>
      </c>
      <c r="B52" t="str">
        <f>IF(R52="","",VLOOKUP($R52,Data!$C$4:$X$2000,Data!$E$2-2,FALSE))</f>
        <v>A</v>
      </c>
      <c r="C52">
        <f>IF(R52="","",VLOOKUP($R52,Data!$C$4:$X$2000,Data!$F$2-2,FALSE))</f>
        <v>0</v>
      </c>
      <c r="D52">
        <f>IF(R52="","",VLOOKUP($R52,Data!$C$4:$X$2000,Data!$G$2-2,FALSE))</f>
        <v>0</v>
      </c>
      <c r="E52">
        <f>IF(R52="","",VLOOKUP($R52,Data!$C$4:$X$2000,Data!$H$2-2,FALSE))</f>
        <v>0</v>
      </c>
      <c r="F52">
        <f>IF(R52="","",VLOOKUP($R52,Data!$C$4:$X$2000,Data!$I$2-2,FALSE))</f>
        <v>0</v>
      </c>
      <c r="G52">
        <f>IF(R52="","",VLOOKUP($R52,Data!$C$4:$X$2000,Data!$J$2-2,FALSE))</f>
        <v>0</v>
      </c>
      <c r="H52" t="str">
        <f>IF(R52="","",VLOOKUP($R52,Data!$C$4:$X$2000,Data!$K$2-2,FALSE))</f>
        <v>3483</v>
      </c>
      <c r="I52" t="str">
        <f>IF(R52="","",VLOOKUP($R52,Data!$C$4:$X$2000,Data!$L$2-2,FALSE))</f>
        <v>CHEM. DEPENDENCY PROGRAM</v>
      </c>
      <c r="J52" s="10">
        <f>IF(R52="","",VLOOKUP($R52,Data!$C$4:$X$2000,Data!$R$2-2,FALSE))</f>
        <v>487295</v>
      </c>
      <c r="K52" s="10">
        <f>IF(R52="","",VLOOKUP($R52,Data!$C$4:$X$2000,Data!$Q$2-2,FALSE)+VLOOKUP($R52,Data!$C$4:$X$2000,Data!$O$2-2,FALSE))</f>
        <v>503846</v>
      </c>
      <c r="L52" s="10">
        <f t="shared" si="0"/>
        <v>-16551</v>
      </c>
      <c r="M52" s="6">
        <f t="shared" si="1"/>
        <v>1.034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35</v>
      </c>
      <c r="B53" t="str">
        <f>IF(R53="","",VLOOKUP($R53,Data!$C$4:$X$2000,Data!$E$2-2,FALSE))</f>
        <v>A</v>
      </c>
      <c r="C53">
        <f>IF(R53="","",VLOOKUP($R53,Data!$C$4:$X$2000,Data!$F$2-2,FALSE))</f>
        <v>0</v>
      </c>
      <c r="D53">
        <f>IF(R53="","",VLOOKUP($R53,Data!$C$4:$X$2000,Data!$G$2-2,FALSE))</f>
        <v>0</v>
      </c>
      <c r="E53">
        <f>IF(R53="","",VLOOKUP($R53,Data!$C$4:$X$2000,Data!$H$2-2,FALSE))</f>
        <v>0</v>
      </c>
      <c r="F53">
        <f>IF(R53="","",VLOOKUP($R53,Data!$C$4:$X$2000,Data!$I$2-2,FALSE))</f>
        <v>0</v>
      </c>
      <c r="G53">
        <f>IF(R53="","",VLOOKUP($R53,Data!$C$4:$X$2000,Data!$J$2-2,FALSE))</f>
        <v>0</v>
      </c>
      <c r="H53" t="str">
        <f>IF(R53="","",VLOOKUP($R53,Data!$C$4:$X$2000,Data!$K$2-2,FALSE))</f>
        <v>3485</v>
      </c>
      <c r="I53" t="str">
        <f>IF(R53="","",VLOOKUP($R53,Data!$C$4:$X$2000,Data!$L$2-2,FALSE))</f>
        <v>TOBACCO AWARENESS</v>
      </c>
      <c r="J53" s="10">
        <f>IF(R53="","",VLOOKUP($R53,Data!$C$4:$X$2000,Data!$R$2-2,FALSE))</f>
        <v>25876</v>
      </c>
      <c r="K53" s="10">
        <f>IF(R53="","",VLOOKUP($R53,Data!$C$4:$X$2000,Data!$Q$2-2,FALSE)+VLOOKUP($R53,Data!$C$4:$X$2000,Data!$O$2-2,FALSE))</f>
        <v>11568.97</v>
      </c>
      <c r="L53" s="10">
        <f t="shared" si="0"/>
        <v>14307.03</v>
      </c>
      <c r="M53" s="6">
        <f t="shared" si="1"/>
        <v>0.4471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40</v>
      </c>
      <c r="B54" t="str">
        <f>IF(R54="","",VLOOKUP($R54,Data!$C$4:$X$2000,Data!$E$2-2,FALSE))</f>
        <v>A</v>
      </c>
      <c r="C54">
        <f>IF(R54="","",VLOOKUP($R54,Data!$C$4:$X$2000,Data!$F$2-2,FALSE))</f>
        <v>0</v>
      </c>
      <c r="D54">
        <f>IF(R54="","",VLOOKUP($R54,Data!$C$4:$X$2000,Data!$G$2-2,FALSE))</f>
        <v>0</v>
      </c>
      <c r="E54">
        <f>IF(R54="","",VLOOKUP($R54,Data!$C$4:$X$2000,Data!$H$2-2,FALSE))</f>
        <v>0</v>
      </c>
      <c r="F54">
        <f>IF(R54="","",VLOOKUP($R54,Data!$C$4:$X$2000,Data!$I$2-2,FALSE))</f>
        <v>0</v>
      </c>
      <c r="G54">
        <f>IF(R54="","",VLOOKUP($R54,Data!$C$4:$X$2000,Data!$J$2-2,FALSE))</f>
        <v>0</v>
      </c>
      <c r="H54" t="str">
        <f>IF(R54="","",VLOOKUP($R54,Data!$C$4:$X$2000,Data!$K$2-2,FALSE))</f>
        <v>3590</v>
      </c>
      <c r="I54" t="str">
        <f>IF(R54="","",VLOOKUP($R54,Data!$C$4:$X$2000,Data!$L$2-2,FALSE))</f>
        <v>NYS GRANT, RURAL PUBLIC TRAN</v>
      </c>
      <c r="J54" s="10">
        <f>IF(R54="","",VLOOKUP($R54,Data!$C$4:$X$2000,Data!$R$2-2,FALSE))</f>
        <v>170985</v>
      </c>
      <c r="K54" s="10">
        <f>IF(R54="","",VLOOKUP($R54,Data!$C$4:$X$2000,Data!$Q$2-2,FALSE)+VLOOKUP($R54,Data!$C$4:$X$2000,Data!$O$2-2,FALSE))</f>
        <v>160982.93</v>
      </c>
      <c r="L54" s="10">
        <f t="shared" si="0"/>
        <v>10002.070000000007</v>
      </c>
      <c r="M54" s="6">
        <f t="shared" si="1"/>
        <v>0.9415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18</v>
      </c>
      <c r="B55" t="str">
        <f>IF(R55="","",VLOOKUP($R55,Data!$C$4:$X$2000,Data!$E$2-2,FALSE))</f>
        <v>A</v>
      </c>
      <c r="C55">
        <f>IF(R55="","",VLOOKUP($R55,Data!$C$4:$X$2000,Data!$F$2-2,FALSE))</f>
        <v>0</v>
      </c>
      <c r="D55">
        <f>IF(R55="","",VLOOKUP($R55,Data!$C$4:$X$2000,Data!$G$2-2,FALSE))</f>
        <v>0</v>
      </c>
      <c r="E55">
        <f>IF(R55="","",VLOOKUP($R55,Data!$C$4:$X$2000,Data!$H$2-2,FALSE))</f>
        <v>0</v>
      </c>
      <c r="F55">
        <f>IF(R55="","",VLOOKUP($R55,Data!$C$4:$X$2000,Data!$I$2-2,FALSE))</f>
        <v>0</v>
      </c>
      <c r="G55">
        <f>IF(R55="","",VLOOKUP($R55,Data!$C$4:$X$2000,Data!$J$2-2,FALSE))</f>
        <v>0</v>
      </c>
      <c r="H55" t="str">
        <f>IF(R55="","",VLOOKUP($R55,Data!$C$4:$X$2000,Data!$K$2-2,FALSE))</f>
        <v>3594</v>
      </c>
      <c r="I55" t="str">
        <f>IF(R55="","",VLOOKUP($R55,Data!$C$4:$X$2000,Data!$L$2-2,FALSE))</f>
        <v>STOA BUSLINE SUBSIDY</v>
      </c>
      <c r="J55" s="10">
        <f>IF(R55="","",VLOOKUP($R55,Data!$C$4:$X$2000,Data!$R$2-2,FALSE))</f>
        <v>460000</v>
      </c>
      <c r="K55" s="10">
        <f>IF(R55="","",VLOOKUP($R55,Data!$C$4:$X$2000,Data!$Q$2-2,FALSE)+VLOOKUP($R55,Data!$C$4:$X$2000,Data!$O$2-2,FALSE))</f>
        <v>374625.33</v>
      </c>
      <c r="L55" s="10">
        <f t="shared" si="0"/>
        <v>85374.669999999984</v>
      </c>
      <c r="M55" s="6">
        <f t="shared" si="1"/>
        <v>0.81440000000000001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55</v>
      </c>
      <c r="B56" t="str">
        <f>IF(R56="","",VLOOKUP($R56,Data!$C$4:$X$2000,Data!$E$2-2,FALSE))</f>
        <v>A</v>
      </c>
      <c r="C56">
        <f>IF(R56="","",VLOOKUP($R56,Data!$C$4:$X$2000,Data!$F$2-2,FALSE))</f>
        <v>0</v>
      </c>
      <c r="D56">
        <f>IF(R56="","",VLOOKUP($R56,Data!$C$4:$X$2000,Data!$G$2-2,FALSE))</f>
        <v>0</v>
      </c>
      <c r="E56">
        <f>IF(R56="","",VLOOKUP($R56,Data!$C$4:$X$2000,Data!$H$2-2,FALSE))</f>
        <v>0</v>
      </c>
      <c r="F56">
        <f>IF(R56="","",VLOOKUP($R56,Data!$C$4:$X$2000,Data!$I$2-2,FALSE))</f>
        <v>0</v>
      </c>
      <c r="G56">
        <f>IF(R56="","",VLOOKUP($R56,Data!$C$4:$X$2000,Data!$J$2-2,FALSE))</f>
        <v>0</v>
      </c>
      <c r="H56" t="str">
        <f>IF(R56="","",VLOOKUP($R56,Data!$C$4:$X$2000,Data!$K$2-2,FALSE))</f>
        <v>3609</v>
      </c>
      <c r="I56" t="str">
        <f>IF(R56="","",VLOOKUP($R56,Data!$C$4:$X$2000,Data!$L$2-2,FALSE))</f>
        <v>FAMILY ASSISTANCE</v>
      </c>
      <c r="J56" s="10">
        <f>IF(R56="","",VLOOKUP($R56,Data!$C$4:$X$2000,Data!$R$2-2,FALSE))</f>
        <v>400</v>
      </c>
      <c r="K56" s="10">
        <f>IF(R56="","",VLOOKUP($R56,Data!$C$4:$X$2000,Data!$Q$2-2,FALSE)+VLOOKUP($R56,Data!$C$4:$X$2000,Data!$O$2-2,FALSE))</f>
        <v>26430</v>
      </c>
      <c r="L56" s="10">
        <f t="shared" si="0"/>
        <v>-26030</v>
      </c>
      <c r="M56" s="6">
        <f t="shared" si="1"/>
        <v>66.075000000000003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5</v>
      </c>
      <c r="B57" t="str">
        <f>IF(R57="","",VLOOKUP($R57,Data!$C$4:$X$2000,Data!$E$2-2,FALSE))</f>
        <v>A</v>
      </c>
      <c r="C57">
        <f>IF(R57="","",VLOOKUP($R57,Data!$C$4:$X$2000,Data!$F$2-2,FALSE))</f>
        <v>0</v>
      </c>
      <c r="D57">
        <f>IF(R57="","",VLOOKUP($R57,Data!$C$4:$X$2000,Data!$G$2-2,FALSE))</f>
        <v>0</v>
      </c>
      <c r="E57">
        <f>IF(R57="","",VLOOKUP($R57,Data!$C$4:$X$2000,Data!$H$2-2,FALSE))</f>
        <v>0</v>
      </c>
      <c r="F57">
        <f>IF(R57="","",VLOOKUP($R57,Data!$C$4:$X$2000,Data!$I$2-2,FALSE))</f>
        <v>0</v>
      </c>
      <c r="G57">
        <f>IF(R57="","",VLOOKUP($R57,Data!$C$4:$X$2000,Data!$J$2-2,FALSE))</f>
        <v>0</v>
      </c>
      <c r="H57" t="str">
        <f>IF(R57="","",VLOOKUP($R57,Data!$C$4:$X$2000,Data!$K$2-2,FALSE))</f>
        <v>3610</v>
      </c>
      <c r="I57" t="str">
        <f>IF(R57="","",VLOOKUP($R57,Data!$C$4:$X$2000,Data!$L$2-2,FALSE))</f>
        <v>SOCIAL SERVICES ADMINIS</v>
      </c>
      <c r="J57" s="10">
        <f>IF(R57="","",VLOOKUP($R57,Data!$C$4:$X$2000,Data!$R$2-2,FALSE))</f>
        <v>1065617</v>
      </c>
      <c r="K57" s="10">
        <f>IF(R57="","",VLOOKUP($R57,Data!$C$4:$X$2000,Data!$Q$2-2,FALSE)+VLOOKUP($R57,Data!$C$4:$X$2000,Data!$O$2-2,FALSE))</f>
        <v>779479</v>
      </c>
      <c r="L57" s="10">
        <f t="shared" si="0"/>
        <v>286138</v>
      </c>
      <c r="M57" s="6">
        <f t="shared" si="1"/>
        <v>0.73150000000000004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16</v>
      </c>
      <c r="B58" t="str">
        <f>IF(R58="","",VLOOKUP($R58,Data!$C$4:$X$2000,Data!$E$2-2,FALSE))</f>
        <v>A</v>
      </c>
      <c r="C58">
        <f>IF(R58="","",VLOOKUP($R58,Data!$C$4:$X$2000,Data!$F$2-2,FALSE))</f>
        <v>0</v>
      </c>
      <c r="D58">
        <f>IF(R58="","",VLOOKUP($R58,Data!$C$4:$X$2000,Data!$G$2-2,FALSE))</f>
        <v>0</v>
      </c>
      <c r="E58">
        <f>IF(R58="","",VLOOKUP($R58,Data!$C$4:$X$2000,Data!$H$2-2,FALSE))</f>
        <v>0</v>
      </c>
      <c r="F58">
        <f>IF(R58="","",VLOOKUP($R58,Data!$C$4:$X$2000,Data!$I$2-2,FALSE))</f>
        <v>0</v>
      </c>
      <c r="G58">
        <f>IF(R58="","",VLOOKUP($R58,Data!$C$4:$X$2000,Data!$J$2-2,FALSE))</f>
        <v>0</v>
      </c>
      <c r="H58" t="str">
        <f>IF(R58="","",VLOOKUP($R58,Data!$C$4:$X$2000,Data!$K$2-2,FALSE))</f>
        <v>3619</v>
      </c>
      <c r="I58" t="str">
        <f>IF(R58="","",VLOOKUP($R58,Data!$C$4:$X$2000,Data!$L$2-2,FALSE))</f>
        <v>CHILD CARE</v>
      </c>
      <c r="J58" s="10">
        <f>IF(R58="","",VLOOKUP($R58,Data!$C$4:$X$2000,Data!$R$2-2,FALSE))</f>
        <v>1353057</v>
      </c>
      <c r="K58" s="10">
        <f>IF(R58="","",VLOOKUP($R58,Data!$C$4:$X$2000,Data!$Q$2-2,FALSE)+VLOOKUP($R58,Data!$C$4:$X$2000,Data!$O$2-2,FALSE))</f>
        <v>1261999</v>
      </c>
      <c r="L58" s="10">
        <f t="shared" si="0"/>
        <v>91058</v>
      </c>
      <c r="M58" s="6">
        <f t="shared" si="1"/>
        <v>0.93269999999999997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32</v>
      </c>
      <c r="B59" t="str">
        <f>IF(R59="","",VLOOKUP($R59,Data!$C$4:$X$2000,Data!$E$2-2,FALSE))</f>
        <v>A</v>
      </c>
      <c r="C59">
        <f>IF(R59="","",VLOOKUP($R59,Data!$C$4:$X$2000,Data!$F$2-2,FALSE))</f>
        <v>0</v>
      </c>
      <c r="D59">
        <f>IF(R59="","",VLOOKUP($R59,Data!$C$4:$X$2000,Data!$G$2-2,FALSE))</f>
        <v>0</v>
      </c>
      <c r="E59">
        <f>IF(R59="","",VLOOKUP($R59,Data!$C$4:$X$2000,Data!$H$2-2,FALSE))</f>
        <v>0</v>
      </c>
      <c r="F59">
        <f>IF(R59="","",VLOOKUP($R59,Data!$C$4:$X$2000,Data!$I$2-2,FALSE))</f>
        <v>0</v>
      </c>
      <c r="G59">
        <f>IF(R59="","",VLOOKUP($R59,Data!$C$4:$X$2000,Data!$J$2-2,FALSE))</f>
        <v>0</v>
      </c>
      <c r="H59" t="str">
        <f>IF(R59="","",VLOOKUP($R59,Data!$C$4:$X$2000,Data!$K$2-2,FALSE))</f>
        <v>3623</v>
      </c>
      <c r="I59" t="str">
        <f>IF(R59="","",VLOOKUP($R59,Data!$C$4:$X$2000,Data!$L$2-2,FALSE))</f>
        <v>JUVENILE DELINQUENT CARE</v>
      </c>
      <c r="J59" s="10">
        <f>IF(R59="","",VLOOKUP($R59,Data!$C$4:$X$2000,Data!$R$2-2,FALSE))</f>
        <v>42000</v>
      </c>
      <c r="K59" s="10">
        <f>IF(R59="","",VLOOKUP($R59,Data!$C$4:$X$2000,Data!$Q$2-2,FALSE)+VLOOKUP($R59,Data!$C$4:$X$2000,Data!$O$2-2,FALSE))</f>
        <v>26549</v>
      </c>
      <c r="L59" s="10">
        <f t="shared" si="0"/>
        <v>15451</v>
      </c>
      <c r="M59" s="6">
        <f t="shared" si="1"/>
        <v>0.6321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11</v>
      </c>
      <c r="B60" t="str">
        <f>IF(R60="","",VLOOKUP($R60,Data!$C$4:$X$2000,Data!$E$2-2,FALSE))</f>
        <v>A</v>
      </c>
      <c r="C60">
        <f>IF(R60="","",VLOOKUP($R60,Data!$C$4:$X$2000,Data!$F$2-2,FALSE))</f>
        <v>0</v>
      </c>
      <c r="D60">
        <f>IF(R60="","",VLOOKUP($R60,Data!$C$4:$X$2000,Data!$G$2-2,FALSE))</f>
        <v>0</v>
      </c>
      <c r="E60">
        <f>IF(R60="","",VLOOKUP($R60,Data!$C$4:$X$2000,Data!$H$2-2,FALSE))</f>
        <v>0</v>
      </c>
      <c r="F60">
        <f>IF(R60="","",VLOOKUP($R60,Data!$C$4:$X$2000,Data!$I$2-2,FALSE))</f>
        <v>0</v>
      </c>
      <c r="G60">
        <f>IF(R60="","",VLOOKUP($R60,Data!$C$4:$X$2000,Data!$J$2-2,FALSE))</f>
        <v>0</v>
      </c>
      <c r="H60" t="str">
        <f>IF(R60="","",VLOOKUP($R60,Data!$C$4:$X$2000,Data!$K$2-2,FALSE))</f>
        <v>3670</v>
      </c>
      <c r="I60" t="str">
        <f>IF(R60="","",VLOOKUP($R60,Data!$C$4:$X$2000,Data!$L$2-2,FALSE))</f>
        <v>SERV FOR RECIP TITLE XX</v>
      </c>
      <c r="J60" s="10">
        <f>IF(R60="","",VLOOKUP($R60,Data!$C$4:$X$2000,Data!$R$2-2,FALSE))</f>
        <v>684000</v>
      </c>
      <c r="K60" s="10">
        <f>IF(R60="","",VLOOKUP($R60,Data!$C$4:$X$2000,Data!$Q$2-2,FALSE)+VLOOKUP($R60,Data!$C$4:$X$2000,Data!$O$2-2,FALSE))</f>
        <v>552209</v>
      </c>
      <c r="L60" s="10">
        <f t="shared" si="0"/>
        <v>131791</v>
      </c>
      <c r="M60" s="6">
        <f t="shared" si="1"/>
        <v>0.80730000000000002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53</v>
      </c>
      <c r="B61" t="str">
        <f>IF(R61="","",VLOOKUP($R61,Data!$C$4:$X$2000,Data!$E$2-2,FALSE))</f>
        <v>A</v>
      </c>
      <c r="C61">
        <f>IF(R61="","",VLOOKUP($R61,Data!$C$4:$X$2000,Data!$F$2-2,FALSE))</f>
        <v>0</v>
      </c>
      <c r="D61">
        <f>IF(R61="","",VLOOKUP($R61,Data!$C$4:$X$2000,Data!$G$2-2,FALSE))</f>
        <v>0</v>
      </c>
      <c r="E61">
        <f>IF(R61="","",VLOOKUP($R61,Data!$C$4:$X$2000,Data!$H$2-2,FALSE))</f>
        <v>0</v>
      </c>
      <c r="F61">
        <f>IF(R61="","",VLOOKUP($R61,Data!$C$4:$X$2000,Data!$I$2-2,FALSE))</f>
        <v>0</v>
      </c>
      <c r="G61">
        <f>IF(R61="","",VLOOKUP($R61,Data!$C$4:$X$2000,Data!$J$2-2,FALSE))</f>
        <v>0</v>
      </c>
      <c r="H61" t="str">
        <f>IF(R61="","",VLOOKUP($R61,Data!$C$4:$X$2000,Data!$K$2-2,FALSE))</f>
        <v>3715</v>
      </c>
      <c r="I61" t="str">
        <f>IF(R61="","",VLOOKUP($R61,Data!$C$4:$X$2000,Data!$L$2-2,FALSE))</f>
        <v>TOURISM STATE MATCH</v>
      </c>
      <c r="J61" s="10">
        <f>IF(R61="","",VLOOKUP($R61,Data!$C$4:$X$2000,Data!$R$2-2,FALSE))</f>
        <v>0</v>
      </c>
      <c r="K61" s="10">
        <f>IF(R61="","",VLOOKUP($R61,Data!$C$4:$X$2000,Data!$Q$2-2,FALSE)+VLOOKUP($R61,Data!$C$4:$X$2000,Data!$O$2-2,FALSE))</f>
        <v>23397.23</v>
      </c>
      <c r="L61" s="10">
        <f t="shared" si="0"/>
        <v>-23397.23</v>
      </c>
      <c r="M61" s="6">
        <f t="shared" si="1"/>
        <v>0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79</v>
      </c>
      <c r="B62" t="str">
        <f>IF(R62="","",VLOOKUP($R62,Data!$C$4:$X$2000,Data!$E$2-2,FALSE))</f>
        <v>A</v>
      </c>
      <c r="C62">
        <f>IF(R62="","",VLOOKUP($R62,Data!$C$4:$X$2000,Data!$F$2-2,FALSE))</f>
        <v>0</v>
      </c>
      <c r="D62">
        <f>IF(R62="","",VLOOKUP($R62,Data!$C$4:$X$2000,Data!$G$2-2,FALSE))</f>
        <v>0</v>
      </c>
      <c r="E62">
        <f>IF(R62="","",VLOOKUP($R62,Data!$C$4:$X$2000,Data!$H$2-2,FALSE))</f>
        <v>0</v>
      </c>
      <c r="F62">
        <f>IF(R62="","",VLOOKUP($R62,Data!$C$4:$X$2000,Data!$I$2-2,FALSE))</f>
        <v>0</v>
      </c>
      <c r="G62">
        <f>IF(R62="","",VLOOKUP($R62,Data!$C$4:$X$2000,Data!$J$2-2,FALSE))</f>
        <v>0</v>
      </c>
      <c r="H62" t="str">
        <f>IF(R62="","",VLOOKUP($R62,Data!$C$4:$X$2000,Data!$K$2-2,FALSE))</f>
        <v>3772</v>
      </c>
      <c r="I62" t="str">
        <f>IF(R62="","",VLOOKUP($R62,Data!$C$4:$X$2000,Data!$L$2-2,FALSE))</f>
        <v>PROGRAMS FOR THE AGING</v>
      </c>
      <c r="J62" s="10">
        <f>IF(R62="","",VLOOKUP($R62,Data!$C$4:$X$2000,Data!$R$2-2,FALSE))</f>
        <v>872760</v>
      </c>
      <c r="K62" s="10">
        <f>IF(R62="","",VLOOKUP($R62,Data!$C$4:$X$2000,Data!$Q$2-2,FALSE)+VLOOKUP($R62,Data!$C$4:$X$2000,Data!$O$2-2,FALSE))</f>
        <v>1177183.6599999999</v>
      </c>
      <c r="L62" s="10">
        <f t="shared" si="0"/>
        <v>-304423.65999999992</v>
      </c>
      <c r="M62" s="6">
        <f t="shared" si="1"/>
        <v>1.3488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54</v>
      </c>
      <c r="B63" t="str">
        <f>IF(R63="","",VLOOKUP($R63,Data!$C$4:$X$2000,Data!$E$2-2,FALSE))</f>
        <v>A</v>
      </c>
      <c r="C63">
        <f>IF(R63="","",VLOOKUP($R63,Data!$C$4:$X$2000,Data!$F$2-2,FALSE))</f>
        <v>0</v>
      </c>
      <c r="D63">
        <f>IF(R63="","",VLOOKUP($R63,Data!$C$4:$X$2000,Data!$G$2-2,FALSE))</f>
        <v>0</v>
      </c>
      <c r="E63">
        <f>IF(R63="","",VLOOKUP($R63,Data!$C$4:$X$2000,Data!$H$2-2,FALSE))</f>
        <v>0</v>
      </c>
      <c r="F63">
        <f>IF(R63="","",VLOOKUP($R63,Data!$C$4:$X$2000,Data!$I$2-2,FALSE))</f>
        <v>0</v>
      </c>
      <c r="G63">
        <f>IF(R63="","",VLOOKUP($R63,Data!$C$4:$X$2000,Data!$J$2-2,FALSE))</f>
        <v>0</v>
      </c>
      <c r="H63" t="str">
        <f>IF(R63="","",VLOOKUP($R63,Data!$C$4:$X$2000,Data!$K$2-2,FALSE))</f>
        <v>3784</v>
      </c>
      <c r="I63" t="str">
        <f>IF(R63="","",VLOOKUP($R63,Data!$C$4:$X$2000,Data!$L$2-2,FALSE))</f>
        <v>SEMO/JAIL ASSISTANCE</v>
      </c>
      <c r="J63" s="10">
        <f>IF(R63="","",VLOOKUP($R63,Data!$C$4:$X$2000,Data!$R$2-2,FALSE))</f>
        <v>22050</v>
      </c>
      <c r="K63" s="10">
        <f>IF(R63="","",VLOOKUP($R63,Data!$C$4:$X$2000,Data!$Q$2-2,FALSE)+VLOOKUP($R63,Data!$C$4:$X$2000,Data!$O$2-2,FALSE))</f>
        <v>47166</v>
      </c>
      <c r="L63" s="10">
        <f t="shared" si="0"/>
        <v>-25116</v>
      </c>
      <c r="M63" s="6">
        <f t="shared" si="1"/>
        <v>2.1389999999999998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74</v>
      </c>
      <c r="B64" t="str">
        <f>IF(R64="","",VLOOKUP($R64,Data!$C$4:$X$2000,Data!$E$2-2,FALSE))</f>
        <v>A</v>
      </c>
      <c r="C64">
        <f>IF(R64="","",VLOOKUP($R64,Data!$C$4:$X$2000,Data!$F$2-2,FALSE))</f>
        <v>0</v>
      </c>
      <c r="D64">
        <f>IF(R64="","",VLOOKUP($R64,Data!$C$4:$X$2000,Data!$G$2-2,FALSE))</f>
        <v>0</v>
      </c>
      <c r="E64">
        <f>IF(R64="","",VLOOKUP($R64,Data!$C$4:$X$2000,Data!$H$2-2,FALSE))</f>
        <v>0</v>
      </c>
      <c r="F64">
        <f>IF(R64="","",VLOOKUP($R64,Data!$C$4:$X$2000,Data!$I$2-2,FALSE))</f>
        <v>0</v>
      </c>
      <c r="G64">
        <f>IF(R64="","",VLOOKUP($R64,Data!$C$4:$X$2000,Data!$J$2-2,FALSE))</f>
        <v>0</v>
      </c>
      <c r="H64" t="str">
        <f>IF(R64="","",VLOOKUP($R64,Data!$C$4:$X$2000,Data!$K$2-2,FALSE))</f>
        <v>3785</v>
      </c>
      <c r="I64" t="str">
        <f>IF(R64="","",VLOOKUP($R64,Data!$C$4:$X$2000,Data!$L$2-2,FALSE))</f>
        <v>DIASTER ASST STATE AID</v>
      </c>
      <c r="J64" s="10">
        <f>IF(R64="","",VLOOKUP($R64,Data!$C$4:$X$2000,Data!$R$2-2,FALSE))</f>
        <v>0</v>
      </c>
      <c r="K64" s="10">
        <f>IF(R64="","",VLOOKUP($R64,Data!$C$4:$X$2000,Data!$Q$2-2,FALSE)+VLOOKUP($R64,Data!$C$4:$X$2000,Data!$O$2-2,FALSE))</f>
        <v>135051.76999999999</v>
      </c>
      <c r="L64" s="10">
        <f t="shared" si="0"/>
        <v>-135051.76999999999</v>
      </c>
      <c r="M64" s="6">
        <f t="shared" si="1"/>
        <v>0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41</v>
      </c>
      <c r="B65" t="str">
        <f>IF(R65="","",VLOOKUP($R65,Data!$C$4:$X$2000,Data!$E$2-2,FALSE))</f>
        <v>A</v>
      </c>
      <c r="C65">
        <f>IF(R65="","",VLOOKUP($R65,Data!$C$4:$X$2000,Data!$F$2-2,FALSE))</f>
        <v>0</v>
      </c>
      <c r="D65">
        <f>IF(R65="","",VLOOKUP($R65,Data!$C$4:$X$2000,Data!$G$2-2,FALSE))</f>
        <v>0</v>
      </c>
      <c r="E65">
        <f>IF(R65="","",VLOOKUP($R65,Data!$C$4:$X$2000,Data!$H$2-2,FALSE))</f>
        <v>0</v>
      </c>
      <c r="F65">
        <f>IF(R65="","",VLOOKUP($R65,Data!$C$4:$X$2000,Data!$I$2-2,FALSE))</f>
        <v>0</v>
      </c>
      <c r="G65">
        <f>IF(R65="","",VLOOKUP($R65,Data!$C$4:$X$2000,Data!$J$2-2,FALSE))</f>
        <v>0</v>
      </c>
      <c r="H65" t="str">
        <f>IF(R65="","",VLOOKUP($R65,Data!$C$4:$X$2000,Data!$K$2-2,FALSE))</f>
        <v>3810</v>
      </c>
      <c r="I65" t="str">
        <f>IF(R65="","",VLOOKUP($R65,Data!$C$4:$X$2000,Data!$L$2-2,FALSE))</f>
        <v>YOUTH PROGRAMS</v>
      </c>
      <c r="J65" s="10">
        <f>IF(R65="","",VLOOKUP($R65,Data!$C$4:$X$2000,Data!$R$2-2,FALSE))</f>
        <v>29678</v>
      </c>
      <c r="K65" s="10">
        <f>IF(R65="","",VLOOKUP($R65,Data!$C$4:$X$2000,Data!$Q$2-2,FALSE)+VLOOKUP($R65,Data!$C$4:$X$2000,Data!$O$2-2,FALSE))</f>
        <v>40908.49</v>
      </c>
      <c r="L65" s="10">
        <f t="shared" si="0"/>
        <v>-11230.489999999998</v>
      </c>
      <c r="M65" s="6">
        <f t="shared" si="1"/>
        <v>1.3784000000000001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50</v>
      </c>
      <c r="B66" t="str">
        <f>IF(R66="","",VLOOKUP($R66,Data!$C$4:$X$2000,Data!$E$2-2,FALSE))</f>
        <v>A</v>
      </c>
      <c r="C66">
        <f>IF(R66="","",VLOOKUP($R66,Data!$C$4:$X$2000,Data!$F$2-2,FALSE))</f>
        <v>0</v>
      </c>
      <c r="D66">
        <f>IF(R66="","",VLOOKUP($R66,Data!$C$4:$X$2000,Data!$G$2-2,FALSE))</f>
        <v>0</v>
      </c>
      <c r="E66">
        <f>IF(R66="","",VLOOKUP($R66,Data!$C$4:$X$2000,Data!$H$2-2,FALSE))</f>
        <v>0</v>
      </c>
      <c r="F66">
        <f>IF(R66="","",VLOOKUP($R66,Data!$C$4:$X$2000,Data!$I$2-2,FALSE))</f>
        <v>0</v>
      </c>
      <c r="G66">
        <f>IF(R66="","",VLOOKUP($R66,Data!$C$4:$X$2000,Data!$J$2-2,FALSE))</f>
        <v>0</v>
      </c>
      <c r="H66" t="str">
        <f>IF(R66="","",VLOOKUP($R66,Data!$C$4:$X$2000,Data!$K$2-2,FALSE))</f>
        <v>3982</v>
      </c>
      <c r="I66" t="str">
        <f>IF(R66="","",VLOOKUP($R66,Data!$C$4:$X$2000,Data!$L$2-2,FALSE))</f>
        <v>MISC. PLANNING GRANTS</v>
      </c>
      <c r="J66" s="10">
        <f>IF(R66="","",VLOOKUP($R66,Data!$C$4:$X$2000,Data!$R$2-2,FALSE))</f>
        <v>0</v>
      </c>
      <c r="K66" s="10">
        <f>IF(R66="","",VLOOKUP($R66,Data!$C$4:$X$2000,Data!$Q$2-2,FALSE)+VLOOKUP($R66,Data!$C$4:$X$2000,Data!$O$2-2,FALSE))</f>
        <v>19402.75</v>
      </c>
      <c r="L66" s="10">
        <f t="shared" si="0"/>
        <v>-19402.75</v>
      </c>
      <c r="M66" s="6">
        <f t="shared" si="1"/>
        <v>0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59</v>
      </c>
      <c r="B67" t="str">
        <f>IF(R67="","",VLOOKUP($R67,Data!$C$4:$X$2000,Data!$E$2-2,FALSE))</f>
        <v>A</v>
      </c>
      <c r="C67">
        <f>IF(R67="","",VLOOKUP($R67,Data!$C$4:$X$2000,Data!$F$2-2,FALSE))</f>
        <v>0</v>
      </c>
      <c r="D67">
        <f>IF(R67="","",VLOOKUP($R67,Data!$C$4:$X$2000,Data!$G$2-2,FALSE))</f>
        <v>0</v>
      </c>
      <c r="E67">
        <f>IF(R67="","",VLOOKUP($R67,Data!$C$4:$X$2000,Data!$H$2-2,FALSE))</f>
        <v>0</v>
      </c>
      <c r="F67">
        <f>IF(R67="","",VLOOKUP($R67,Data!$C$4:$X$2000,Data!$I$2-2,FALSE))</f>
        <v>0</v>
      </c>
      <c r="G67">
        <f>IF(R67="","",VLOOKUP($R67,Data!$C$4:$X$2000,Data!$J$2-2,FALSE))</f>
        <v>0</v>
      </c>
      <c r="H67" t="str">
        <f>IF(R67="","",VLOOKUP($R67,Data!$C$4:$X$2000,Data!$K$2-2,FALSE))</f>
        <v>3983</v>
      </c>
      <c r="I67" t="str">
        <f>IF(R67="","",VLOOKUP($R67,Data!$C$4:$X$2000,Data!$L$2-2,FALSE))</f>
        <v>ECONOMIC DEV PLAN GRANT</v>
      </c>
      <c r="J67" s="10">
        <f>IF(R67="","",VLOOKUP($R67,Data!$C$4:$X$2000,Data!$R$2-2,FALSE))</f>
        <v>0</v>
      </c>
      <c r="K67" s="10">
        <f>IF(R67="","",VLOOKUP($R67,Data!$C$4:$X$2000,Data!$Q$2-2,FALSE)+VLOOKUP($R67,Data!$C$4:$X$2000,Data!$O$2-2,FALSE))</f>
        <v>48145</v>
      </c>
      <c r="L67" s="10">
        <f t="shared" si="0"/>
        <v>-48145</v>
      </c>
      <c r="M67" s="6">
        <f t="shared" si="1"/>
        <v>0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56</v>
      </c>
      <c r="B68" t="str">
        <f>IF(R68="","",VLOOKUP($R68,Data!$C$4:$X$2000,Data!$E$2-2,FALSE))</f>
        <v>A</v>
      </c>
      <c r="C68">
        <f>IF(R68="","",VLOOKUP($R68,Data!$C$4:$X$2000,Data!$F$2-2,FALSE))</f>
        <v>0</v>
      </c>
      <c r="D68">
        <f>IF(R68="","",VLOOKUP($R68,Data!$C$4:$X$2000,Data!$G$2-2,FALSE))</f>
        <v>0</v>
      </c>
      <c r="E68">
        <f>IF(R68="","",VLOOKUP($R68,Data!$C$4:$X$2000,Data!$H$2-2,FALSE))</f>
        <v>0</v>
      </c>
      <c r="F68">
        <f>IF(R68="","",VLOOKUP($R68,Data!$C$4:$X$2000,Data!$I$2-2,FALSE))</f>
        <v>0</v>
      </c>
      <c r="G68">
        <f>IF(R68="","",VLOOKUP($R68,Data!$C$4:$X$2000,Data!$J$2-2,FALSE))</f>
        <v>0</v>
      </c>
      <c r="H68" t="str">
        <f>IF(R68="","",VLOOKUP($R68,Data!$C$4:$X$2000,Data!$K$2-2,FALSE))</f>
        <v>4305</v>
      </c>
      <c r="I68" t="str">
        <f>IF(R68="","",VLOOKUP($R68,Data!$C$4:$X$2000,Data!$L$2-2,FALSE))</f>
        <v>EMERGENCY MANAGEMENT AID</v>
      </c>
      <c r="J68" s="10">
        <f>IF(R68="","",VLOOKUP($R68,Data!$C$4:$X$2000,Data!$R$2-2,FALSE))</f>
        <v>17322</v>
      </c>
      <c r="K68" s="10">
        <f>IF(R68="","",VLOOKUP($R68,Data!$C$4:$X$2000,Data!$Q$2-2,FALSE)+VLOOKUP($R68,Data!$C$4:$X$2000,Data!$O$2-2,FALSE))</f>
        <v>44015</v>
      </c>
      <c r="L68" s="10">
        <f t="shared" si="0"/>
        <v>-26693</v>
      </c>
      <c r="M68" s="6">
        <f t="shared" si="1"/>
        <v>2.5409999999999999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28</v>
      </c>
      <c r="B69" t="str">
        <f>IF(R69="","",VLOOKUP($R69,Data!$C$4:$X$2000,Data!$E$2-2,FALSE))</f>
        <v>A</v>
      </c>
      <c r="C69">
        <f>IF(R69="","",VLOOKUP($R69,Data!$C$4:$X$2000,Data!$F$2-2,FALSE))</f>
        <v>0</v>
      </c>
      <c r="D69">
        <f>IF(R69="","",VLOOKUP($R69,Data!$C$4:$X$2000,Data!$G$2-2,FALSE))</f>
        <v>0</v>
      </c>
      <c r="E69">
        <f>IF(R69="","",VLOOKUP($R69,Data!$C$4:$X$2000,Data!$H$2-2,FALSE))</f>
        <v>0</v>
      </c>
      <c r="F69">
        <f>IF(R69="","",VLOOKUP($R69,Data!$C$4:$X$2000,Data!$I$2-2,FALSE))</f>
        <v>0</v>
      </c>
      <c r="G69">
        <f>IF(R69="","",VLOOKUP($R69,Data!$C$4:$X$2000,Data!$J$2-2,FALSE))</f>
        <v>0</v>
      </c>
      <c r="H69" t="str">
        <f>IF(R69="","",VLOOKUP($R69,Data!$C$4:$X$2000,Data!$K$2-2,FALSE))</f>
        <v>4325</v>
      </c>
      <c r="I69" t="str">
        <f>IF(R69="","",VLOOKUP($R69,Data!$C$4:$X$2000,Data!$L$2-2,FALSE))</f>
        <v>LETPP GRANT</v>
      </c>
      <c r="J69" s="10">
        <f>IF(R69="","",VLOOKUP($R69,Data!$C$4:$X$2000,Data!$R$2-2,FALSE))</f>
        <v>47486</v>
      </c>
      <c r="K69" s="10">
        <f>IF(R69="","",VLOOKUP($R69,Data!$C$4:$X$2000,Data!$Q$2-2,FALSE)+VLOOKUP($R69,Data!$C$4:$X$2000,Data!$O$2-2,FALSE))</f>
        <v>20082.53</v>
      </c>
      <c r="L69" s="10">
        <f t="shared" si="0"/>
        <v>27403.47</v>
      </c>
      <c r="M69" s="6">
        <f t="shared" si="1"/>
        <v>0.4229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10</v>
      </c>
      <c r="B70" t="str">
        <f>IF(R70="","",VLOOKUP($R70,Data!$C$4:$X$2000,Data!$E$2-2,FALSE))</f>
        <v>A</v>
      </c>
      <c r="C70">
        <f>IF(R70="","",VLOOKUP($R70,Data!$C$4:$X$2000,Data!$F$2-2,FALSE))</f>
        <v>0</v>
      </c>
      <c r="D70">
        <f>IF(R70="","",VLOOKUP($R70,Data!$C$4:$X$2000,Data!$G$2-2,FALSE))</f>
        <v>0</v>
      </c>
      <c r="E70">
        <f>IF(R70="","",VLOOKUP($R70,Data!$C$4:$X$2000,Data!$H$2-2,FALSE))</f>
        <v>0</v>
      </c>
      <c r="F70">
        <f>IF(R70="","",VLOOKUP($R70,Data!$C$4:$X$2000,Data!$I$2-2,FALSE))</f>
        <v>0</v>
      </c>
      <c r="G70">
        <f>IF(R70="","",VLOOKUP($R70,Data!$C$4:$X$2000,Data!$J$2-2,FALSE))</f>
        <v>0</v>
      </c>
      <c r="H70" t="str">
        <f>IF(R70="","",VLOOKUP($R70,Data!$C$4:$X$2000,Data!$K$2-2,FALSE))</f>
        <v>4389</v>
      </c>
      <c r="I70" t="str">
        <f>IF(R70="","",VLOOKUP($R70,Data!$C$4:$X$2000,Data!$L$2-2,FALSE))</f>
        <v>HOMELAND SECURITY GRANTS</v>
      </c>
      <c r="J70" s="10">
        <f>IF(R70="","",VLOOKUP($R70,Data!$C$4:$X$2000,Data!$R$2-2,FALSE))</f>
        <v>235600</v>
      </c>
      <c r="K70" s="10">
        <f>IF(R70="","",VLOOKUP($R70,Data!$C$4:$X$2000,Data!$Q$2-2,FALSE)+VLOOKUP($R70,Data!$C$4:$X$2000,Data!$O$2-2,FALSE))</f>
        <v>86819.69</v>
      </c>
      <c r="L70" s="10">
        <f t="shared" ref="L70:L133" si="2">IF(R70="","",J70-K70)</f>
        <v>148780.31</v>
      </c>
      <c r="M70" s="6">
        <f t="shared" ref="M70:M133" si="3">IF(R70="","",IF(J70=0,0,ROUND((K70)/J70,4)))</f>
        <v>0.36849999999999999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13</v>
      </c>
      <c r="B71" t="str">
        <f>IF(R71="","",VLOOKUP($R71,Data!$C$4:$X$2000,Data!$E$2-2,FALSE))</f>
        <v>A</v>
      </c>
      <c r="C71">
        <f>IF(R71="","",VLOOKUP($R71,Data!$C$4:$X$2000,Data!$F$2-2,FALSE))</f>
        <v>0</v>
      </c>
      <c r="D71">
        <f>IF(R71="","",VLOOKUP($R71,Data!$C$4:$X$2000,Data!$G$2-2,FALSE))</f>
        <v>0</v>
      </c>
      <c r="E71">
        <f>IF(R71="","",VLOOKUP($R71,Data!$C$4:$X$2000,Data!$H$2-2,FALSE))</f>
        <v>0</v>
      </c>
      <c r="F71">
        <f>IF(R71="","",VLOOKUP($R71,Data!$C$4:$X$2000,Data!$I$2-2,FALSE))</f>
        <v>0</v>
      </c>
      <c r="G71">
        <f>IF(R71="","",VLOOKUP($R71,Data!$C$4:$X$2000,Data!$J$2-2,FALSE))</f>
        <v>0</v>
      </c>
      <c r="H71" t="str">
        <f>IF(R71="","",VLOOKUP($R71,Data!$C$4:$X$2000,Data!$K$2-2,FALSE))</f>
        <v>4456</v>
      </c>
      <c r="I71" t="str">
        <f>IF(R71="","",VLOOKUP($R71,Data!$C$4:$X$2000,Data!$L$2-2,FALSE))</f>
        <v>CHILD W/SPEC HEALTH NEEDS</v>
      </c>
      <c r="J71" s="10">
        <f>IF(R71="","",VLOOKUP($R71,Data!$C$4:$X$2000,Data!$R$2-2,FALSE))</f>
        <v>112325</v>
      </c>
      <c r="K71" s="10">
        <f>IF(R71="","",VLOOKUP($R71,Data!$C$4:$X$2000,Data!$Q$2-2,FALSE)+VLOOKUP($R71,Data!$C$4:$X$2000,Data!$O$2-2,FALSE))</f>
        <v>504.34</v>
      </c>
      <c r="L71" s="10">
        <f t="shared" si="2"/>
        <v>111820.66</v>
      </c>
      <c r="M71" s="6">
        <f t="shared" si="3"/>
        <v>4.4999999999999997E-3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76</v>
      </c>
      <c r="B72" t="str">
        <f>IF(R72="","",VLOOKUP($R72,Data!$C$4:$X$2000,Data!$E$2-2,FALSE))</f>
        <v>A</v>
      </c>
      <c r="C72">
        <f>IF(R72="","",VLOOKUP($R72,Data!$C$4:$X$2000,Data!$F$2-2,FALSE))</f>
        <v>0</v>
      </c>
      <c r="D72">
        <f>IF(R72="","",VLOOKUP($R72,Data!$C$4:$X$2000,Data!$G$2-2,FALSE))</f>
        <v>0</v>
      </c>
      <c r="E72">
        <f>IF(R72="","",VLOOKUP($R72,Data!$C$4:$X$2000,Data!$H$2-2,FALSE))</f>
        <v>0</v>
      </c>
      <c r="F72">
        <f>IF(R72="","",VLOOKUP($R72,Data!$C$4:$X$2000,Data!$I$2-2,FALSE))</f>
        <v>0</v>
      </c>
      <c r="G72">
        <f>IF(R72="","",VLOOKUP($R72,Data!$C$4:$X$2000,Data!$J$2-2,FALSE))</f>
        <v>0</v>
      </c>
      <c r="H72" t="str">
        <f>IF(R72="","",VLOOKUP($R72,Data!$C$4:$X$2000,Data!$K$2-2,FALSE))</f>
        <v>4457</v>
      </c>
      <c r="I72" t="str">
        <f>IF(R72="","",VLOOKUP($R72,Data!$C$4:$X$2000,Data!$L$2-2,FALSE))</f>
        <v>BIOTERRISM</v>
      </c>
      <c r="J72" s="10">
        <f>IF(R72="","",VLOOKUP($R72,Data!$C$4:$X$2000,Data!$R$2-2,FALSE))</f>
        <v>0</v>
      </c>
      <c r="K72" s="10">
        <f>IF(R72="","",VLOOKUP($R72,Data!$C$4:$X$2000,Data!$Q$2-2,FALSE)+VLOOKUP($R72,Data!$C$4:$X$2000,Data!$O$2-2,FALSE))</f>
        <v>161986.78</v>
      </c>
      <c r="L72" s="10">
        <f t="shared" si="2"/>
        <v>-161986.78</v>
      </c>
      <c r="M72" s="6">
        <f t="shared" si="3"/>
        <v>0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77</v>
      </c>
      <c r="B73" t="str">
        <f>IF(R73="","",VLOOKUP($R73,Data!$C$4:$X$2000,Data!$E$2-2,FALSE))</f>
        <v>A</v>
      </c>
      <c r="C73">
        <f>IF(R73="","",VLOOKUP($R73,Data!$C$4:$X$2000,Data!$F$2-2,FALSE))</f>
        <v>0</v>
      </c>
      <c r="D73">
        <f>IF(R73="","",VLOOKUP($R73,Data!$C$4:$X$2000,Data!$G$2-2,FALSE))</f>
        <v>0</v>
      </c>
      <c r="E73">
        <f>IF(R73="","",VLOOKUP($R73,Data!$C$4:$X$2000,Data!$H$2-2,FALSE))</f>
        <v>0</v>
      </c>
      <c r="F73">
        <f>IF(R73="","",VLOOKUP($R73,Data!$C$4:$X$2000,Data!$I$2-2,FALSE))</f>
        <v>0</v>
      </c>
      <c r="G73">
        <f>IF(R73="","",VLOOKUP($R73,Data!$C$4:$X$2000,Data!$J$2-2,FALSE))</f>
        <v>0</v>
      </c>
      <c r="H73" t="str">
        <f>IF(R73="","",VLOOKUP($R73,Data!$C$4:$X$2000,Data!$K$2-2,FALSE))</f>
        <v>4490</v>
      </c>
      <c r="I73" t="str">
        <f>IF(R73="","",VLOOKUP($R73,Data!$C$4:$X$2000,Data!$L$2-2,FALSE))</f>
        <v>M.H. FEDERAL SALARY SHARING</v>
      </c>
      <c r="J73" s="10">
        <f>IF(R73="","",VLOOKUP($R73,Data!$C$4:$X$2000,Data!$R$2-2,FALSE))</f>
        <v>225000</v>
      </c>
      <c r="K73" s="10">
        <f>IF(R73="","",VLOOKUP($R73,Data!$C$4:$X$2000,Data!$Q$2-2,FALSE)+VLOOKUP($R73,Data!$C$4:$X$2000,Data!$O$2-2,FALSE))</f>
        <v>394122</v>
      </c>
      <c r="L73" s="10">
        <f t="shared" si="2"/>
        <v>-169122</v>
      </c>
      <c r="M73" s="6">
        <f t="shared" si="3"/>
        <v>1.7517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66</v>
      </c>
      <c r="B74" t="str">
        <f>IF(R74="","",VLOOKUP($R74,Data!$C$4:$X$2000,Data!$E$2-2,FALSE))</f>
        <v>A</v>
      </c>
      <c r="C74">
        <f>IF(R74="","",VLOOKUP($R74,Data!$C$4:$X$2000,Data!$F$2-2,FALSE))</f>
        <v>0</v>
      </c>
      <c r="D74">
        <f>IF(R74="","",VLOOKUP($R74,Data!$C$4:$X$2000,Data!$G$2-2,FALSE))</f>
        <v>0</v>
      </c>
      <c r="E74">
        <f>IF(R74="","",VLOOKUP($R74,Data!$C$4:$X$2000,Data!$H$2-2,FALSE))</f>
        <v>0</v>
      </c>
      <c r="F74">
        <f>IF(R74="","",VLOOKUP($R74,Data!$C$4:$X$2000,Data!$I$2-2,FALSE))</f>
        <v>0</v>
      </c>
      <c r="G74">
        <f>IF(R74="","",VLOOKUP($R74,Data!$C$4:$X$2000,Data!$J$2-2,FALSE))</f>
        <v>0</v>
      </c>
      <c r="H74" t="str">
        <f>IF(R74="","",VLOOKUP($R74,Data!$C$4:$X$2000,Data!$K$2-2,FALSE))</f>
        <v>4491</v>
      </c>
      <c r="I74" t="str">
        <f>IF(R74="","",VLOOKUP($R74,Data!$C$4:$X$2000,Data!$L$2-2,FALSE))</f>
        <v>S.O.R. FUNDING</v>
      </c>
      <c r="J74" s="10">
        <f>IF(R74="","",VLOOKUP($R74,Data!$C$4:$X$2000,Data!$R$2-2,FALSE))</f>
        <v>0</v>
      </c>
      <c r="K74" s="10">
        <f>IF(R74="","",VLOOKUP($R74,Data!$C$4:$X$2000,Data!$Q$2-2,FALSE)+VLOOKUP($R74,Data!$C$4:$X$2000,Data!$O$2-2,FALSE))</f>
        <v>72958.05</v>
      </c>
      <c r="L74" s="10">
        <f t="shared" si="2"/>
        <v>-72958.05</v>
      </c>
      <c r="M74" s="6">
        <f t="shared" si="3"/>
        <v>0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72</v>
      </c>
      <c r="B75" t="str">
        <f>IF(R75="","",VLOOKUP($R75,Data!$C$4:$X$2000,Data!$E$2-2,FALSE))</f>
        <v>A</v>
      </c>
      <c r="C75">
        <f>IF(R75="","",VLOOKUP($R75,Data!$C$4:$X$2000,Data!$F$2-2,FALSE))</f>
        <v>0</v>
      </c>
      <c r="D75">
        <f>IF(R75="","",VLOOKUP($R75,Data!$C$4:$X$2000,Data!$G$2-2,FALSE))</f>
        <v>0</v>
      </c>
      <c r="E75">
        <f>IF(R75="","",VLOOKUP($R75,Data!$C$4:$X$2000,Data!$H$2-2,FALSE))</f>
        <v>0</v>
      </c>
      <c r="F75">
        <f>IF(R75="","",VLOOKUP($R75,Data!$C$4:$X$2000,Data!$I$2-2,FALSE))</f>
        <v>0</v>
      </c>
      <c r="G75">
        <f>IF(R75="","",VLOOKUP($R75,Data!$C$4:$X$2000,Data!$J$2-2,FALSE))</f>
        <v>0</v>
      </c>
      <c r="H75" t="str">
        <f>IF(R75="","",VLOOKUP($R75,Data!$C$4:$X$2000,Data!$K$2-2,FALSE))</f>
        <v>4493</v>
      </c>
      <c r="I75" t="str">
        <f>IF(R75="","",VLOOKUP($R75,Data!$C$4:$X$2000,Data!$L$2-2,FALSE))</f>
        <v>MH CLINIC UPL</v>
      </c>
      <c r="J75" s="10">
        <f>IF(R75="","",VLOOKUP($R75,Data!$C$4:$X$2000,Data!$R$2-2,FALSE))</f>
        <v>0</v>
      </c>
      <c r="K75" s="10">
        <f>IF(R75="","",VLOOKUP($R75,Data!$C$4:$X$2000,Data!$Q$2-2,FALSE)+VLOOKUP($R75,Data!$C$4:$X$2000,Data!$O$2-2,FALSE))</f>
        <v>86558.65</v>
      </c>
      <c r="L75" s="10">
        <f t="shared" si="2"/>
        <v>-86558.65</v>
      </c>
      <c r="M75" s="6">
        <f t="shared" si="3"/>
        <v>0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80</v>
      </c>
      <c r="B76" t="str">
        <f>IF(R76="","",VLOOKUP($R76,Data!$C$4:$X$2000,Data!$E$2-2,FALSE))</f>
        <v>A</v>
      </c>
      <c r="C76">
        <f>IF(R76="","",VLOOKUP($R76,Data!$C$4:$X$2000,Data!$F$2-2,FALSE))</f>
        <v>0</v>
      </c>
      <c r="D76">
        <f>IF(R76="","",VLOOKUP($R76,Data!$C$4:$X$2000,Data!$G$2-2,FALSE))</f>
        <v>0</v>
      </c>
      <c r="E76">
        <f>IF(R76="","",VLOOKUP($R76,Data!$C$4:$X$2000,Data!$H$2-2,FALSE))</f>
        <v>0</v>
      </c>
      <c r="F76">
        <f>IF(R76="","",VLOOKUP($R76,Data!$C$4:$X$2000,Data!$I$2-2,FALSE))</f>
        <v>0</v>
      </c>
      <c r="G76">
        <f>IF(R76="","",VLOOKUP($R76,Data!$C$4:$X$2000,Data!$J$2-2,FALSE))</f>
        <v>0</v>
      </c>
      <c r="H76" t="str">
        <f>IF(R76="","",VLOOKUP($R76,Data!$C$4:$X$2000,Data!$K$2-2,FALSE))</f>
        <v>4590</v>
      </c>
      <c r="I76" t="str">
        <f>IF(R76="","",VLOOKUP($R76,Data!$C$4:$X$2000,Data!$L$2-2,FALSE))</f>
        <v>FEDERAL GRANT,RURAL PUB TRAN</v>
      </c>
      <c r="J76" s="10">
        <f>IF(R76="","",VLOOKUP($R76,Data!$C$4:$X$2000,Data!$R$2-2,FALSE))</f>
        <v>475823</v>
      </c>
      <c r="K76" s="10">
        <f>IF(R76="","",VLOOKUP($R76,Data!$C$4:$X$2000,Data!$Q$2-2,FALSE)+VLOOKUP($R76,Data!$C$4:$X$2000,Data!$O$2-2,FALSE))</f>
        <v>869433.62</v>
      </c>
      <c r="L76" s="10">
        <f t="shared" si="2"/>
        <v>-393610.62</v>
      </c>
      <c r="M76" s="6">
        <f t="shared" si="3"/>
        <v>1.8271999999999999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6</v>
      </c>
      <c r="B77" t="str">
        <f>IF(R77="","",VLOOKUP($R77,Data!$C$4:$X$2000,Data!$E$2-2,FALSE))</f>
        <v>A</v>
      </c>
      <c r="C77">
        <f>IF(R77="","",VLOOKUP($R77,Data!$C$4:$X$2000,Data!$F$2-2,FALSE))</f>
        <v>0</v>
      </c>
      <c r="D77">
        <f>IF(R77="","",VLOOKUP($R77,Data!$C$4:$X$2000,Data!$G$2-2,FALSE))</f>
        <v>0</v>
      </c>
      <c r="E77">
        <f>IF(R77="","",VLOOKUP($R77,Data!$C$4:$X$2000,Data!$H$2-2,FALSE))</f>
        <v>0</v>
      </c>
      <c r="F77">
        <f>IF(R77="","",VLOOKUP($R77,Data!$C$4:$X$2000,Data!$I$2-2,FALSE))</f>
        <v>0</v>
      </c>
      <c r="G77">
        <f>IF(R77="","",VLOOKUP($R77,Data!$C$4:$X$2000,Data!$J$2-2,FALSE))</f>
        <v>0</v>
      </c>
      <c r="H77" t="str">
        <f>IF(R77="","",VLOOKUP($R77,Data!$C$4:$X$2000,Data!$K$2-2,FALSE))</f>
        <v>4609</v>
      </c>
      <c r="I77" t="str">
        <f>IF(R77="","",VLOOKUP($R77,Data!$C$4:$X$2000,Data!$L$2-2,FALSE))</f>
        <v>FAMILY ASSISTANCE</v>
      </c>
      <c r="J77" s="10">
        <f>IF(R77="","",VLOOKUP($R77,Data!$C$4:$X$2000,Data!$R$2-2,FALSE))</f>
        <v>800000</v>
      </c>
      <c r="K77" s="10">
        <f>IF(R77="","",VLOOKUP($R77,Data!$C$4:$X$2000,Data!$Q$2-2,FALSE)+VLOOKUP($R77,Data!$C$4:$X$2000,Data!$O$2-2,FALSE))</f>
        <v>514395</v>
      </c>
      <c r="L77" s="10">
        <f t="shared" si="2"/>
        <v>285605</v>
      </c>
      <c r="M77" s="6">
        <f t="shared" si="3"/>
        <v>0.64300000000000002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3</v>
      </c>
      <c r="B78" t="str">
        <f>IF(R78="","",VLOOKUP($R78,Data!$C$4:$X$2000,Data!$E$2-2,FALSE))</f>
        <v>A</v>
      </c>
      <c r="C78">
        <f>IF(R78="","",VLOOKUP($R78,Data!$C$4:$X$2000,Data!$F$2-2,FALSE))</f>
        <v>0</v>
      </c>
      <c r="D78">
        <f>IF(R78="","",VLOOKUP($R78,Data!$C$4:$X$2000,Data!$G$2-2,FALSE))</f>
        <v>0</v>
      </c>
      <c r="E78">
        <f>IF(R78="","",VLOOKUP($R78,Data!$C$4:$X$2000,Data!$H$2-2,FALSE))</f>
        <v>0</v>
      </c>
      <c r="F78">
        <f>IF(R78="","",VLOOKUP($R78,Data!$C$4:$X$2000,Data!$I$2-2,FALSE))</f>
        <v>0</v>
      </c>
      <c r="G78">
        <f>IF(R78="","",VLOOKUP($R78,Data!$C$4:$X$2000,Data!$J$2-2,FALSE))</f>
        <v>0</v>
      </c>
      <c r="H78" t="str">
        <f>IF(R78="","",VLOOKUP($R78,Data!$C$4:$X$2000,Data!$K$2-2,FALSE))</f>
        <v>4610</v>
      </c>
      <c r="I78" t="str">
        <f>IF(R78="","",VLOOKUP($R78,Data!$C$4:$X$2000,Data!$L$2-2,FALSE))</f>
        <v>SOCIAL SERVICES ADMIN</v>
      </c>
      <c r="J78" s="10">
        <f>IF(R78="","",VLOOKUP($R78,Data!$C$4:$X$2000,Data!$R$2-2,FALSE))</f>
        <v>2000000</v>
      </c>
      <c r="K78" s="10">
        <f>IF(R78="","",VLOOKUP($R78,Data!$C$4:$X$2000,Data!$Q$2-2,FALSE)+VLOOKUP($R78,Data!$C$4:$X$2000,Data!$O$2-2,FALSE))</f>
        <v>1331627</v>
      </c>
      <c r="L78" s="10">
        <f t="shared" si="2"/>
        <v>668373</v>
      </c>
      <c r="M78" s="6">
        <f t="shared" si="3"/>
        <v>0.66579999999999995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22</v>
      </c>
      <c r="B79" t="str">
        <f>IF(R79="","",VLOOKUP($R79,Data!$C$4:$X$2000,Data!$E$2-2,FALSE))</f>
        <v>A</v>
      </c>
      <c r="C79">
        <f>IF(R79="","",VLOOKUP($R79,Data!$C$4:$X$2000,Data!$F$2-2,FALSE))</f>
        <v>0</v>
      </c>
      <c r="D79">
        <f>IF(R79="","",VLOOKUP($R79,Data!$C$4:$X$2000,Data!$G$2-2,FALSE))</f>
        <v>0</v>
      </c>
      <c r="E79">
        <f>IF(R79="","",VLOOKUP($R79,Data!$C$4:$X$2000,Data!$H$2-2,FALSE))</f>
        <v>0</v>
      </c>
      <c r="F79">
        <f>IF(R79="","",VLOOKUP($R79,Data!$C$4:$X$2000,Data!$I$2-2,FALSE))</f>
        <v>0</v>
      </c>
      <c r="G79">
        <f>IF(R79="","",VLOOKUP($R79,Data!$C$4:$X$2000,Data!$J$2-2,FALSE))</f>
        <v>0</v>
      </c>
      <c r="H79" t="str">
        <f>IF(R79="","",VLOOKUP($R79,Data!$C$4:$X$2000,Data!$K$2-2,FALSE))</f>
        <v>4615</v>
      </c>
      <c r="I79" t="str">
        <f>IF(R79="","",VLOOKUP($R79,Data!$C$4:$X$2000,Data!$L$2-2,FALSE))</f>
        <v>FLEXIBLE FAMILY FUND SERVICE</v>
      </c>
      <c r="J79" s="10">
        <f>IF(R79="","",VLOOKUP($R79,Data!$C$4:$X$2000,Data!$R$2-2,FALSE))</f>
        <v>1682000</v>
      </c>
      <c r="K79" s="10">
        <f>IF(R79="","",VLOOKUP($R79,Data!$C$4:$X$2000,Data!$Q$2-2,FALSE)+VLOOKUP($R79,Data!$C$4:$X$2000,Data!$O$2-2,FALSE))</f>
        <v>1630993</v>
      </c>
      <c r="L79" s="10">
        <f t="shared" si="2"/>
        <v>51007</v>
      </c>
      <c r="M79" s="6">
        <f t="shared" si="3"/>
        <v>0.96970000000000001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19</v>
      </c>
      <c r="B80" t="str">
        <f>IF(R80="","",VLOOKUP($R80,Data!$C$4:$X$2000,Data!$E$2-2,FALSE))</f>
        <v>A</v>
      </c>
      <c r="C80">
        <f>IF(R80="","",VLOOKUP($R80,Data!$C$4:$X$2000,Data!$F$2-2,FALSE))</f>
        <v>0</v>
      </c>
      <c r="D80">
        <f>IF(R80="","",VLOOKUP($R80,Data!$C$4:$X$2000,Data!$G$2-2,FALSE))</f>
        <v>0</v>
      </c>
      <c r="E80">
        <f>IF(R80="","",VLOOKUP($R80,Data!$C$4:$X$2000,Data!$H$2-2,FALSE))</f>
        <v>0</v>
      </c>
      <c r="F80">
        <f>IF(R80="","",VLOOKUP($R80,Data!$C$4:$X$2000,Data!$I$2-2,FALSE))</f>
        <v>0</v>
      </c>
      <c r="G80">
        <f>IF(R80="","",VLOOKUP($R80,Data!$C$4:$X$2000,Data!$J$2-2,FALSE))</f>
        <v>0</v>
      </c>
      <c r="H80" t="str">
        <f>IF(R80="","",VLOOKUP($R80,Data!$C$4:$X$2000,Data!$K$2-2,FALSE))</f>
        <v>4619</v>
      </c>
      <c r="I80" t="str">
        <f>IF(R80="","",VLOOKUP($R80,Data!$C$4:$X$2000,Data!$L$2-2,FALSE))</f>
        <v>CHILD CARE  &lt;TITLE IV-E&gt;</v>
      </c>
      <c r="J80" s="10">
        <f>IF(R80="","",VLOOKUP($R80,Data!$C$4:$X$2000,Data!$R$2-2,FALSE))</f>
        <v>500000</v>
      </c>
      <c r="K80" s="10">
        <f>IF(R80="","",VLOOKUP($R80,Data!$C$4:$X$2000,Data!$Q$2-2,FALSE)+VLOOKUP($R80,Data!$C$4:$X$2000,Data!$O$2-2,FALSE))</f>
        <v>418757</v>
      </c>
      <c r="L80" s="10">
        <f t="shared" si="2"/>
        <v>81243</v>
      </c>
      <c r="M80" s="6">
        <f t="shared" si="3"/>
        <v>0.83750000000000002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82</v>
      </c>
      <c r="B81" t="str">
        <f>IF(R81="","",VLOOKUP($R81,Data!$C$4:$X$2000,Data!$E$2-2,FALSE))</f>
        <v>A</v>
      </c>
      <c r="C81">
        <f>IF(R81="","",VLOOKUP($R81,Data!$C$4:$X$2000,Data!$F$2-2,FALSE))</f>
        <v>0</v>
      </c>
      <c r="D81">
        <f>IF(R81="","",VLOOKUP($R81,Data!$C$4:$X$2000,Data!$G$2-2,FALSE))</f>
        <v>0</v>
      </c>
      <c r="E81">
        <f>IF(R81="","",VLOOKUP($R81,Data!$C$4:$X$2000,Data!$H$2-2,FALSE))</f>
        <v>0</v>
      </c>
      <c r="F81">
        <f>IF(R81="","",VLOOKUP($R81,Data!$C$4:$X$2000,Data!$I$2-2,FALSE))</f>
        <v>0</v>
      </c>
      <c r="G81">
        <f>IF(R81="","",VLOOKUP($R81,Data!$C$4:$X$2000,Data!$J$2-2,FALSE))</f>
        <v>0</v>
      </c>
      <c r="H81" t="str">
        <f>IF(R81="","",VLOOKUP($R81,Data!$C$4:$X$2000,Data!$K$2-2,FALSE))</f>
        <v>4670</v>
      </c>
      <c r="I81" t="str">
        <f>IF(R81="","",VLOOKUP($R81,Data!$C$4:$X$2000,Data!$L$2-2,FALSE))</f>
        <v>SERV FOR RECIP TITLE XX</v>
      </c>
      <c r="J81" s="10">
        <f>IF(R81="","",VLOOKUP($R81,Data!$C$4:$X$2000,Data!$R$2-2,FALSE))</f>
        <v>230000</v>
      </c>
      <c r="K81" s="10">
        <f>IF(R81="","",VLOOKUP($R81,Data!$C$4:$X$2000,Data!$Q$2-2,FALSE)+VLOOKUP($R81,Data!$C$4:$X$2000,Data!$O$2-2,FALSE))</f>
        <v>668209</v>
      </c>
      <c r="L81" s="10">
        <f t="shared" si="2"/>
        <v>-438209</v>
      </c>
      <c r="M81" s="6">
        <f t="shared" si="3"/>
        <v>2.9053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70</v>
      </c>
      <c r="B82" t="str">
        <f>IF(R82="","",VLOOKUP($R82,Data!$C$4:$X$2000,Data!$E$2-2,FALSE))</f>
        <v>A</v>
      </c>
      <c r="C82">
        <f>IF(R82="","",VLOOKUP($R82,Data!$C$4:$X$2000,Data!$F$2-2,FALSE))</f>
        <v>0</v>
      </c>
      <c r="D82">
        <f>IF(R82="","",VLOOKUP($R82,Data!$C$4:$X$2000,Data!$G$2-2,FALSE))</f>
        <v>0</v>
      </c>
      <c r="E82">
        <f>IF(R82="","",VLOOKUP($R82,Data!$C$4:$X$2000,Data!$H$2-2,FALSE))</f>
        <v>0</v>
      </c>
      <c r="F82">
        <f>IF(R82="","",VLOOKUP($R82,Data!$C$4:$X$2000,Data!$I$2-2,FALSE))</f>
        <v>0</v>
      </c>
      <c r="G82">
        <f>IF(R82="","",VLOOKUP($R82,Data!$C$4:$X$2000,Data!$J$2-2,FALSE))</f>
        <v>0</v>
      </c>
      <c r="H82" t="str">
        <f>IF(R82="","",VLOOKUP($R82,Data!$C$4:$X$2000,Data!$K$2-2,FALSE))</f>
        <v>4671</v>
      </c>
      <c r="I82" t="str">
        <f>IF(R82="","",VLOOKUP($R82,Data!$C$4:$X$2000,Data!$L$2-2,FALSE))</f>
        <v>ECAP-HEAP</v>
      </c>
      <c r="J82" s="10">
        <f>IF(R82="","",VLOOKUP($R82,Data!$C$4:$X$2000,Data!$R$2-2,FALSE))</f>
        <v>134000</v>
      </c>
      <c r="K82" s="10">
        <f>IF(R82="","",VLOOKUP($R82,Data!$C$4:$X$2000,Data!$Q$2-2,FALSE)+VLOOKUP($R82,Data!$C$4:$X$2000,Data!$O$2-2,FALSE))</f>
        <v>213338</v>
      </c>
      <c r="L82" s="10">
        <f t="shared" si="2"/>
        <v>-79338</v>
      </c>
      <c r="M82" s="6">
        <f t="shared" si="3"/>
        <v>1.5921000000000001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68</v>
      </c>
      <c r="B83" t="str">
        <f>IF(R83="","",VLOOKUP($R83,Data!$C$4:$X$2000,Data!$E$2-2,FALSE))</f>
        <v>A</v>
      </c>
      <c r="C83">
        <f>IF(R83="","",VLOOKUP($R83,Data!$C$4:$X$2000,Data!$F$2-2,FALSE))</f>
        <v>0</v>
      </c>
      <c r="D83">
        <f>IF(R83="","",VLOOKUP($R83,Data!$C$4:$X$2000,Data!$G$2-2,FALSE))</f>
        <v>0</v>
      </c>
      <c r="E83">
        <f>IF(R83="","",VLOOKUP($R83,Data!$C$4:$X$2000,Data!$H$2-2,FALSE))</f>
        <v>0</v>
      </c>
      <c r="F83">
        <f>IF(R83="","",VLOOKUP($R83,Data!$C$4:$X$2000,Data!$I$2-2,FALSE))</f>
        <v>0</v>
      </c>
      <c r="G83">
        <f>IF(R83="","",VLOOKUP($R83,Data!$C$4:$X$2000,Data!$J$2-2,FALSE))</f>
        <v>0</v>
      </c>
      <c r="H83" t="str">
        <f>IF(R83="","",VLOOKUP($R83,Data!$C$4:$X$2000,Data!$K$2-2,FALSE))</f>
        <v>4784</v>
      </c>
      <c r="I83" t="str">
        <f>IF(R83="","",VLOOKUP($R83,Data!$C$4:$X$2000,Data!$L$2-2,FALSE))</f>
        <v>FEMA/JAIL ASSISTANCE</v>
      </c>
      <c r="J83" s="10">
        <f>IF(R83="","",VLOOKUP($R83,Data!$C$4:$X$2000,Data!$R$2-2,FALSE))</f>
        <v>66150</v>
      </c>
      <c r="K83" s="10">
        <f>IF(R83="","",VLOOKUP($R83,Data!$C$4:$X$2000,Data!$Q$2-2,FALSE)+VLOOKUP($R83,Data!$C$4:$X$2000,Data!$O$2-2,FALSE))</f>
        <v>141498</v>
      </c>
      <c r="L83" s="10">
        <f t="shared" si="2"/>
        <v>-75348</v>
      </c>
      <c r="M83" s="6">
        <f t="shared" si="3"/>
        <v>2.1389999999999998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81</v>
      </c>
      <c r="B84" t="str">
        <f>IF(R84="","",VLOOKUP($R84,Data!$C$4:$X$2000,Data!$E$2-2,FALSE))</f>
        <v>A</v>
      </c>
      <c r="C84">
        <f>IF(R84="","",VLOOKUP($R84,Data!$C$4:$X$2000,Data!$F$2-2,FALSE))</f>
        <v>0</v>
      </c>
      <c r="D84">
        <f>IF(R84="","",VLOOKUP($R84,Data!$C$4:$X$2000,Data!$G$2-2,FALSE))</f>
        <v>0</v>
      </c>
      <c r="E84">
        <f>IF(R84="","",VLOOKUP($R84,Data!$C$4:$X$2000,Data!$H$2-2,FALSE))</f>
        <v>0</v>
      </c>
      <c r="F84">
        <f>IF(R84="","",VLOOKUP($R84,Data!$C$4:$X$2000,Data!$I$2-2,FALSE))</f>
        <v>0</v>
      </c>
      <c r="G84">
        <f>IF(R84="","",VLOOKUP($R84,Data!$C$4:$X$2000,Data!$J$2-2,FALSE))</f>
        <v>0</v>
      </c>
      <c r="H84" t="str">
        <f>IF(R84="","",VLOOKUP($R84,Data!$C$4:$X$2000,Data!$K$2-2,FALSE))</f>
        <v>4785</v>
      </c>
      <c r="I84" t="str">
        <f>IF(R84="","",VLOOKUP($R84,Data!$C$4:$X$2000,Data!$L$2-2,FALSE))</f>
        <v>DISASTER ASSISTANCE</v>
      </c>
      <c r="J84" s="10">
        <f>IF(R84="","",VLOOKUP($R84,Data!$C$4:$X$2000,Data!$R$2-2,FALSE))</f>
        <v>0</v>
      </c>
      <c r="K84" s="10">
        <f>IF(R84="","",VLOOKUP($R84,Data!$C$4:$X$2000,Data!$Q$2-2,FALSE)+VLOOKUP($R84,Data!$C$4:$X$2000,Data!$O$2-2,FALSE))</f>
        <v>405155.23</v>
      </c>
      <c r="L84" s="10">
        <f t="shared" si="2"/>
        <v>-405155.23</v>
      </c>
      <c r="M84" s="6">
        <f t="shared" si="3"/>
        <v>0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4</v>
      </c>
      <c r="B85" t="str">
        <f>IF(R85="","",VLOOKUP($R85,Data!$C$4:$X$2000,Data!$E$2-2,FALSE))</f>
        <v>A</v>
      </c>
      <c r="C85">
        <f>IF(R85="","",VLOOKUP($R85,Data!$C$4:$X$2000,Data!$F$2-2,FALSE))</f>
        <v>0</v>
      </c>
      <c r="D85">
        <f>IF(R85="","",VLOOKUP($R85,Data!$C$4:$X$2000,Data!$G$2-2,FALSE))</f>
        <v>0</v>
      </c>
      <c r="E85">
        <f>IF(R85="","",VLOOKUP($R85,Data!$C$4:$X$2000,Data!$H$2-2,FALSE))</f>
        <v>0</v>
      </c>
      <c r="F85">
        <f>IF(R85="","",VLOOKUP($R85,Data!$C$4:$X$2000,Data!$I$2-2,FALSE))</f>
        <v>0</v>
      </c>
      <c r="G85">
        <f>IF(R85="","",VLOOKUP($R85,Data!$C$4:$X$2000,Data!$J$2-2,FALSE))</f>
        <v>0</v>
      </c>
      <c r="H85" t="str">
        <f>IF(R85="","",VLOOKUP($R85,Data!$C$4:$X$2000,Data!$K$2-2,FALSE))</f>
        <v>4788</v>
      </c>
      <c r="I85" t="str">
        <f>IF(R85="","",VLOOKUP($R85,Data!$C$4:$X$2000,Data!$L$2-2,FALSE))</f>
        <v>CDBG-DISASTER RECOVERY</v>
      </c>
      <c r="J85" s="10">
        <f>IF(R85="","",VLOOKUP($R85,Data!$C$4:$X$2000,Data!$R$2-2,FALSE))</f>
        <v>4500000</v>
      </c>
      <c r="K85" s="10">
        <f>IF(R85="","",VLOOKUP($R85,Data!$C$4:$X$2000,Data!$Q$2-2,FALSE)+VLOOKUP($R85,Data!$C$4:$X$2000,Data!$O$2-2,FALSE))</f>
        <v>3895284.56</v>
      </c>
      <c r="L85" s="10">
        <f t="shared" si="2"/>
        <v>604715.43999999994</v>
      </c>
      <c r="M85" s="6">
        <f t="shared" si="3"/>
        <v>0.86560000000000004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64</v>
      </c>
      <c r="B86" t="str">
        <f>IF(R86="","",VLOOKUP($R86,Data!$C$4:$X$2000,Data!$E$2-2,FALSE))</f>
        <v>A</v>
      </c>
      <c r="C86">
        <f>IF(R86="","",VLOOKUP($R86,Data!$C$4:$X$2000,Data!$F$2-2,FALSE))</f>
        <v>0</v>
      </c>
      <c r="D86">
        <f>IF(R86="","",VLOOKUP($R86,Data!$C$4:$X$2000,Data!$G$2-2,FALSE))</f>
        <v>0</v>
      </c>
      <c r="E86">
        <f>IF(R86="","",VLOOKUP($R86,Data!$C$4:$X$2000,Data!$H$2-2,FALSE))</f>
        <v>0</v>
      </c>
      <c r="F86">
        <f>IF(R86="","",VLOOKUP($R86,Data!$C$4:$X$2000,Data!$I$2-2,FALSE))</f>
        <v>0</v>
      </c>
      <c r="G86">
        <f>IF(R86="","",VLOOKUP($R86,Data!$C$4:$X$2000,Data!$J$2-2,FALSE))</f>
        <v>0</v>
      </c>
      <c r="H86" t="str">
        <f>IF(R86="","",VLOOKUP($R86,Data!$C$4:$X$2000,Data!$K$2-2,FALSE))</f>
        <v>4789</v>
      </c>
      <c r="I86" t="str">
        <f>IF(R86="","",VLOOKUP($R86,Data!$C$4:$X$2000,Data!$L$2-2,FALSE))</f>
        <v>CDBG-DR (OES)</v>
      </c>
      <c r="J86" s="10">
        <f>IF(R86="","",VLOOKUP($R86,Data!$C$4:$X$2000,Data!$R$2-2,FALSE))</f>
        <v>0</v>
      </c>
      <c r="K86" s="10">
        <f>IF(R86="","",VLOOKUP($R86,Data!$C$4:$X$2000,Data!$Q$2-2,FALSE)+VLOOKUP($R86,Data!$C$4:$X$2000,Data!$O$2-2,FALSE))</f>
        <v>67563.990000000005</v>
      </c>
      <c r="L86" s="10">
        <f t="shared" si="2"/>
        <v>-67563.990000000005</v>
      </c>
      <c r="M86" s="6">
        <f t="shared" si="3"/>
        <v>0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67</v>
      </c>
      <c r="B87" t="str">
        <f>IF(R87="","",VLOOKUP($R87,Data!$C$4:$X$2000,Data!$E$2-2,FALSE))</f>
        <v>A</v>
      </c>
      <c r="C87">
        <f>IF(R87="","",VLOOKUP($R87,Data!$C$4:$X$2000,Data!$F$2-2,FALSE))</f>
        <v>0</v>
      </c>
      <c r="D87">
        <f>IF(R87="","",VLOOKUP($R87,Data!$C$4:$X$2000,Data!$G$2-2,FALSE))</f>
        <v>0</v>
      </c>
      <c r="E87">
        <f>IF(R87="","",VLOOKUP($R87,Data!$C$4:$X$2000,Data!$H$2-2,FALSE))</f>
        <v>0</v>
      </c>
      <c r="F87">
        <f>IF(R87="","",VLOOKUP($R87,Data!$C$4:$X$2000,Data!$I$2-2,FALSE))</f>
        <v>0</v>
      </c>
      <c r="G87">
        <f>IF(R87="","",VLOOKUP($R87,Data!$C$4:$X$2000,Data!$J$2-2,FALSE))</f>
        <v>0</v>
      </c>
      <c r="H87" t="str">
        <f>IF(R87="","",VLOOKUP($R87,Data!$C$4:$X$2000,Data!$K$2-2,FALSE))</f>
        <v>4989</v>
      </c>
      <c r="I87" t="str">
        <f>IF(R87="","",VLOOKUP($R87,Data!$C$4:$X$2000,Data!$L$2-2,FALSE))</f>
        <v>MICRO-ENTERPRISE PROGRAM</v>
      </c>
      <c r="J87" s="10">
        <f>IF(R87="","",VLOOKUP($R87,Data!$C$4:$X$2000,Data!$R$2-2,FALSE))</f>
        <v>0</v>
      </c>
      <c r="K87" s="10">
        <f>IF(R87="","",VLOOKUP($R87,Data!$C$4:$X$2000,Data!$Q$2-2,FALSE)+VLOOKUP($R87,Data!$C$4:$X$2000,Data!$O$2-2,FALSE))</f>
        <v>73300.37</v>
      </c>
      <c r="L87" s="10">
        <f t="shared" si="2"/>
        <v>-73300.37</v>
      </c>
      <c r="M87" s="6">
        <f t="shared" si="3"/>
        <v>0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2</v>
      </c>
      <c r="B88" t="str">
        <f>IF(R88="","",VLOOKUP($R88,Data!$C$4:$X$2000,Data!$E$2-2,FALSE))</f>
        <v>A</v>
      </c>
      <c r="C88">
        <f>IF(R88="","",VLOOKUP($R88,Data!$C$4:$X$2000,Data!$F$2-2,FALSE))</f>
        <v>0</v>
      </c>
      <c r="D88">
        <f>IF(R88="","",VLOOKUP($R88,Data!$C$4:$X$2000,Data!$G$2-2,FALSE))</f>
        <v>0</v>
      </c>
      <c r="E88">
        <f>IF(R88="","",VLOOKUP($R88,Data!$C$4:$X$2000,Data!$H$2-2,FALSE))</f>
        <v>0</v>
      </c>
      <c r="F88">
        <f>IF(R88="","",VLOOKUP($R88,Data!$C$4:$X$2000,Data!$I$2-2,FALSE))</f>
        <v>0</v>
      </c>
      <c r="G88">
        <f>IF(R88="","",VLOOKUP($R88,Data!$C$4:$X$2000,Data!$J$2-2,FALSE))</f>
        <v>0</v>
      </c>
      <c r="H88">
        <f>IF(R88="","",VLOOKUP($R88,Data!$C$4:$X$2000,Data!$K$2-2,FALSE))</f>
        <v>0</v>
      </c>
      <c r="I88" t="str">
        <f>IF(R88="","",VLOOKUP($R88,Data!$C$4:$X$2000,Data!$L$2-2,FALSE))</f>
        <v>GENERAL FUND</v>
      </c>
      <c r="J88" s="10">
        <f>IF(R88="","",VLOOKUP($R88,Data!$C$4:$X$2000,Data!$R$2-2,FALSE))</f>
        <v>76630867</v>
      </c>
      <c r="K88" s="10">
        <f>IF(R88="","",VLOOKUP($R88,Data!$C$4:$X$2000,Data!$Q$2-2,FALSE)+VLOOKUP($R88,Data!$C$4:$X$2000,Data!$O$2-2,FALSE))</f>
        <v>71950530.709999993</v>
      </c>
      <c r="L88" s="10">
        <f t="shared" si="2"/>
        <v>4680336.2900000066</v>
      </c>
      <c r="M88" s="6">
        <f t="shared" si="3"/>
        <v>0.93889999999999996</v>
      </c>
      <c r="R88">
        <f>IF((MAX($R$4:R87)+1)&gt;Data!$C$1,"",MAX($R$4:R87)+1)</f>
        <v>84</v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81</v>
      </c>
      <c r="B1">
        <f>MAX(B4:B2000)</f>
        <v>83</v>
      </c>
      <c r="C1">
        <f>MAX(C4:C2000)</f>
        <v>84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41</v>
      </c>
      <c r="F4" s="7"/>
      <c r="G4" s="7"/>
      <c r="H4" s="7"/>
      <c r="I4" s="7"/>
      <c r="J4" s="7"/>
      <c r="K4" s="7" t="s">
        <v>269</v>
      </c>
      <c r="L4" s="7" t="s">
        <v>42</v>
      </c>
      <c r="M4" s="8">
        <v>22606005</v>
      </c>
      <c r="N4" s="8">
        <v>22606005</v>
      </c>
      <c r="O4" s="8"/>
      <c r="P4" s="8"/>
      <c r="Q4" s="8">
        <v>22755332.260000002</v>
      </c>
      <c r="R4" s="8">
        <v>28553266</v>
      </c>
      <c r="S4" s="4">
        <f>M4-O4-Q4</f>
        <v>-149327.26000000164</v>
      </c>
      <c r="T4" s="6">
        <f>IF(M4=0,0,ROUND((O4+Q4)/M4,4))</f>
        <v>1.0065999999999999</v>
      </c>
      <c r="U4" s="4">
        <f>N4-O4-Q4</f>
        <v>-149327.26000000164</v>
      </c>
      <c r="V4" s="6">
        <f>IF(N4=0,0,ROUND((O4+Q4)/N4,4))</f>
        <v>1.0065999999999999</v>
      </c>
      <c r="W4" s="4">
        <f>R4-O4-Q4</f>
        <v>5797933.7399999984</v>
      </c>
      <c r="X4" s="6">
        <f>IF(R4=0,0,ROUND((O4+Q4)/R4,4))</f>
        <v>0.79690000000000005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IF(AND(H5=H6,J5=J6),"",MAX($D$3:D4)+1)</f>
        <v/>
      </c>
      <c r="E5" s="7" t="s">
        <v>41</v>
      </c>
      <c r="F5" s="7"/>
      <c r="G5" s="7"/>
      <c r="H5" s="7"/>
      <c r="I5" s="7"/>
      <c r="J5" s="7"/>
      <c r="K5" s="7" t="s">
        <v>270</v>
      </c>
      <c r="L5" s="7" t="s">
        <v>43</v>
      </c>
      <c r="M5" s="8">
        <v>60000</v>
      </c>
      <c r="N5" s="8">
        <v>60000</v>
      </c>
      <c r="O5" s="8"/>
      <c r="P5" s="8"/>
      <c r="Q5" s="8">
        <v>0</v>
      </c>
      <c r="R5" s="8">
        <v>50000</v>
      </c>
      <c r="S5" s="4">
        <f t="shared" ref="S5:S68" si="7">M5-O5-Q5</f>
        <v>60000</v>
      </c>
      <c r="T5" s="6">
        <f t="shared" ref="T5:T68" si="8">IF(M5=0,0,ROUND((O5+Q5)/M5,4))</f>
        <v>0</v>
      </c>
      <c r="U5" s="4">
        <f t="shared" ref="U5:U68" si="9">N5-O5-Q5</f>
        <v>60000</v>
      </c>
      <c r="V5" s="6">
        <f t="shared" ref="V5:V68" si="10">IF(N5=0,0,ROUND((O5+Q5)/N5,4))</f>
        <v>0</v>
      </c>
      <c r="W5" s="4">
        <f t="shared" ref="W5:W68" si="11">R5-O5-Q5</f>
        <v>50000</v>
      </c>
      <c r="X5" s="6">
        <f t="shared" ref="X5:X68" si="12">IF(R5=0,0,ROUND((O5+Q5)/R5,4))</f>
        <v>0</v>
      </c>
    </row>
    <row r="6" spans="1:29" x14ac:dyDescent="0.2">
      <c r="A6">
        <f>IF(AND(ABS(S6)&gt;Input!$A$3,ABS(1-T6)&gt;Input!$A$4),MAX($A$3:A5)+1,"")</f>
        <v>3</v>
      </c>
      <c r="B6">
        <f>IF(AND(ABS(U6)&gt;Input!$B$3,ABS(1-V6)&gt;Input!$B$4),MAX($B$3:B5)+1,"")</f>
        <v>3</v>
      </c>
      <c r="C6">
        <f>IF(AND(ABS(W6)&gt;Input!$C$3,ABS(1-X6)&gt;Input!$C$4),MAX($C$3:C5)+1,"")</f>
        <v>3</v>
      </c>
      <c r="D6" t="str">
        <f>IF(AND(H6=H7,J6=J7),"",MAX($D$3:D5)+1)</f>
        <v/>
      </c>
      <c r="E6" s="7" t="s">
        <v>41</v>
      </c>
      <c r="F6" s="7"/>
      <c r="G6" s="7"/>
      <c r="H6" s="7"/>
      <c r="I6" s="7"/>
      <c r="J6" s="7"/>
      <c r="K6" s="7" t="s">
        <v>271</v>
      </c>
      <c r="L6" s="7" t="s">
        <v>44</v>
      </c>
      <c r="M6" s="8">
        <v>1379930</v>
      </c>
      <c r="N6" s="8">
        <v>1379930</v>
      </c>
      <c r="O6" s="8"/>
      <c r="P6" s="8"/>
      <c r="Q6" s="8">
        <v>1418377.08</v>
      </c>
      <c r="R6" s="8">
        <v>1379930</v>
      </c>
      <c r="S6" s="4">
        <f t="shared" si="7"/>
        <v>-38447.080000000075</v>
      </c>
      <c r="T6" s="6">
        <f t="shared" si="8"/>
        <v>1.0279</v>
      </c>
      <c r="U6" s="4">
        <f t="shared" si="9"/>
        <v>-38447.080000000075</v>
      </c>
      <c r="V6" s="6">
        <f t="shared" si="10"/>
        <v>1.0279</v>
      </c>
      <c r="W6" s="4">
        <f t="shared" si="11"/>
        <v>-38447.080000000075</v>
      </c>
      <c r="X6" s="6">
        <f t="shared" si="12"/>
        <v>1.0279</v>
      </c>
    </row>
    <row r="7" spans="1:29" x14ac:dyDescent="0.2">
      <c r="A7">
        <f>IF(AND(ABS(S7)&gt;Input!$A$3,ABS(1-T7)&gt;Input!$A$4),MAX($A$3:A6)+1,"")</f>
        <v>4</v>
      </c>
      <c r="B7">
        <f>IF(AND(ABS(U7)&gt;Input!$B$3,ABS(1-V7)&gt;Input!$B$4),MAX($B$3:B6)+1,"")</f>
        <v>4</v>
      </c>
      <c r="C7">
        <f>IF(AND(ABS(W7)&gt;Input!$C$3,ABS(1-X7)&gt;Input!$C$4),MAX($C$3:C6)+1,"")</f>
        <v>4</v>
      </c>
      <c r="D7" t="str">
        <f>IF(AND(H7=H8,J7=J8),"",MAX($D$3:D6)+1)</f>
        <v/>
      </c>
      <c r="E7" s="7" t="s">
        <v>41</v>
      </c>
      <c r="F7" s="7"/>
      <c r="G7" s="7"/>
      <c r="H7" s="7"/>
      <c r="I7" s="7"/>
      <c r="J7" s="7"/>
      <c r="K7" s="7" t="s">
        <v>272</v>
      </c>
      <c r="L7" s="7" t="s">
        <v>45</v>
      </c>
      <c r="M7" s="8">
        <v>1850000</v>
      </c>
      <c r="N7" s="8">
        <v>1850000</v>
      </c>
      <c r="O7" s="8"/>
      <c r="P7" s="8"/>
      <c r="Q7" s="8">
        <v>1947690.96</v>
      </c>
      <c r="R7" s="8">
        <v>1850000</v>
      </c>
      <c r="S7" s="4">
        <f t="shared" si="7"/>
        <v>-97690.959999999963</v>
      </c>
      <c r="T7" s="6">
        <f t="shared" si="8"/>
        <v>1.0528</v>
      </c>
      <c r="U7" s="4">
        <f t="shared" si="9"/>
        <v>-97690.959999999963</v>
      </c>
      <c r="V7" s="6">
        <f t="shared" si="10"/>
        <v>1.0528</v>
      </c>
      <c r="W7" s="4">
        <f t="shared" si="11"/>
        <v>-97690.959999999963</v>
      </c>
      <c r="X7" s="6">
        <f t="shared" si="12"/>
        <v>1.0528</v>
      </c>
    </row>
    <row r="8" spans="1:29" x14ac:dyDescent="0.2">
      <c r="A8">
        <f>IF(AND(ABS(S8)&gt;Input!$A$3,ABS(1-T8)&gt;Input!$A$4),MAX($A$3:A7)+1,"")</f>
        <v>5</v>
      </c>
      <c r="B8">
        <f>IF(AND(ABS(U8)&gt;Input!$B$3,ABS(1-V8)&gt;Input!$B$4),MAX($B$3:B7)+1,"")</f>
        <v>5</v>
      </c>
      <c r="C8">
        <f>IF(AND(ABS(W8)&gt;Input!$C$3,ABS(1-X8)&gt;Input!$C$4),MAX($C$3:C7)+1,"")</f>
        <v>5</v>
      </c>
      <c r="D8" t="str">
        <f>IF(AND(H8=H9,J8=J9),"",MAX($D$3:D7)+1)</f>
        <v/>
      </c>
      <c r="E8" s="7" t="s">
        <v>41</v>
      </c>
      <c r="F8" s="7"/>
      <c r="G8" s="7"/>
      <c r="H8" s="7"/>
      <c r="I8" s="7"/>
      <c r="J8" s="7"/>
      <c r="K8" s="7" t="s">
        <v>273</v>
      </c>
      <c r="L8" s="7" t="s">
        <v>46</v>
      </c>
      <c r="M8" s="8">
        <v>16000000</v>
      </c>
      <c r="N8" s="8">
        <v>16000000</v>
      </c>
      <c r="O8" s="8"/>
      <c r="P8" s="8"/>
      <c r="Q8" s="8">
        <v>16779182.66</v>
      </c>
      <c r="R8" s="8">
        <v>15900000</v>
      </c>
      <c r="S8" s="4">
        <f t="shared" si="7"/>
        <v>-779182.66000000015</v>
      </c>
      <c r="T8" s="6">
        <f t="shared" si="8"/>
        <v>1.0487</v>
      </c>
      <c r="U8" s="4">
        <f t="shared" si="9"/>
        <v>-779182.66000000015</v>
      </c>
      <c r="V8" s="6">
        <f t="shared" si="10"/>
        <v>1.0487</v>
      </c>
      <c r="W8" s="4">
        <f t="shared" si="11"/>
        <v>-879182.66000000015</v>
      </c>
      <c r="X8" s="6">
        <f t="shared" si="12"/>
        <v>1.0552999999999999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41</v>
      </c>
      <c r="F9" s="7"/>
      <c r="G9" s="7"/>
      <c r="H9" s="7"/>
      <c r="I9" s="7"/>
      <c r="J9" s="7"/>
      <c r="K9" s="7" t="s">
        <v>274</v>
      </c>
      <c r="L9" s="7" t="s">
        <v>47</v>
      </c>
      <c r="M9" s="8">
        <v>115000</v>
      </c>
      <c r="N9" s="8">
        <v>115000</v>
      </c>
      <c r="O9" s="8"/>
      <c r="P9" s="8"/>
      <c r="Q9" s="8">
        <v>115175.79</v>
      </c>
      <c r="R9" s="8">
        <v>110000</v>
      </c>
      <c r="S9" s="4">
        <f t="shared" si="7"/>
        <v>-175.7899999999936</v>
      </c>
      <c r="T9" s="6">
        <f t="shared" si="8"/>
        <v>1.0015000000000001</v>
      </c>
      <c r="U9" s="4">
        <f t="shared" si="9"/>
        <v>-175.7899999999936</v>
      </c>
      <c r="V9" s="6">
        <f t="shared" si="10"/>
        <v>1.0015000000000001</v>
      </c>
      <c r="W9" s="4">
        <f t="shared" si="11"/>
        <v>-5175.7899999999936</v>
      </c>
      <c r="X9" s="6">
        <f t="shared" si="12"/>
        <v>1.0470999999999999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41</v>
      </c>
      <c r="F10" s="7"/>
      <c r="G10" s="7"/>
      <c r="H10" s="7"/>
      <c r="I10" s="7"/>
      <c r="J10" s="7"/>
      <c r="K10" s="7" t="s">
        <v>275</v>
      </c>
      <c r="L10" s="7" t="s">
        <v>48</v>
      </c>
      <c r="M10" s="8">
        <v>0</v>
      </c>
      <c r="N10" s="8">
        <v>0</v>
      </c>
      <c r="O10" s="8"/>
      <c r="P10" s="8"/>
      <c r="Q10" s="8">
        <v>0</v>
      </c>
      <c r="R10" s="8">
        <v>0</v>
      </c>
      <c r="S10" s="4">
        <f t="shared" si="7"/>
        <v>0</v>
      </c>
      <c r="T10" s="6">
        <f t="shared" si="8"/>
        <v>0</v>
      </c>
      <c r="U10" s="4">
        <f t="shared" si="9"/>
        <v>0</v>
      </c>
      <c r="V10" s="6">
        <f t="shared" si="10"/>
        <v>0</v>
      </c>
      <c r="W10" s="4">
        <f t="shared" si="11"/>
        <v>0</v>
      </c>
      <c r="X10" s="6">
        <f t="shared" si="12"/>
        <v>0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IF(AND(H11=H12,J11=J12),"",MAX($D$3:D10)+1)</f>
        <v/>
      </c>
      <c r="E11" s="7" t="s">
        <v>41</v>
      </c>
      <c r="F11" s="7"/>
      <c r="G11" s="7"/>
      <c r="H11" s="7"/>
      <c r="I11" s="7"/>
      <c r="J11" s="7"/>
      <c r="K11" s="7" t="s">
        <v>276</v>
      </c>
      <c r="L11" s="7" t="s">
        <v>49</v>
      </c>
      <c r="M11" s="8">
        <v>120000</v>
      </c>
      <c r="N11" s="8">
        <v>120000</v>
      </c>
      <c r="O11" s="8"/>
      <c r="P11" s="8"/>
      <c r="Q11" s="8">
        <v>124500.78</v>
      </c>
      <c r="R11" s="8">
        <v>120000</v>
      </c>
      <c r="S11" s="4">
        <f t="shared" si="7"/>
        <v>-4500.7799999999988</v>
      </c>
      <c r="T11" s="6">
        <f t="shared" si="8"/>
        <v>1.0375000000000001</v>
      </c>
      <c r="U11" s="4">
        <f t="shared" si="9"/>
        <v>-4500.7799999999988</v>
      </c>
      <c r="V11" s="6">
        <f t="shared" si="10"/>
        <v>1.0375000000000001</v>
      </c>
      <c r="W11" s="4">
        <f t="shared" si="11"/>
        <v>-4500.7799999999988</v>
      </c>
      <c r="X11" s="6">
        <f t="shared" si="12"/>
        <v>1.0375000000000001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41</v>
      </c>
      <c r="F12" s="7"/>
      <c r="G12" s="7"/>
      <c r="H12" s="7"/>
      <c r="I12" s="7"/>
      <c r="J12" s="7"/>
      <c r="K12" s="7" t="s">
        <v>277</v>
      </c>
      <c r="L12" s="7" t="s">
        <v>50</v>
      </c>
      <c r="M12" s="8">
        <v>2000</v>
      </c>
      <c r="N12" s="8">
        <v>2000</v>
      </c>
      <c r="O12" s="8"/>
      <c r="P12" s="8"/>
      <c r="Q12" s="8">
        <v>893.5</v>
      </c>
      <c r="R12" s="8">
        <v>2000</v>
      </c>
      <c r="S12" s="4">
        <f t="shared" si="7"/>
        <v>1106.5</v>
      </c>
      <c r="T12" s="6">
        <f t="shared" si="8"/>
        <v>0.44679999999999997</v>
      </c>
      <c r="U12" s="4">
        <f t="shared" si="9"/>
        <v>1106.5</v>
      </c>
      <c r="V12" s="6">
        <f t="shared" si="10"/>
        <v>0.44679999999999997</v>
      </c>
      <c r="W12" s="4">
        <f t="shared" si="11"/>
        <v>1106.5</v>
      </c>
      <c r="X12" s="6">
        <f t="shared" si="12"/>
        <v>0.44679999999999997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41</v>
      </c>
      <c r="F13" s="7"/>
      <c r="G13" s="7"/>
      <c r="H13" s="7"/>
      <c r="I13" s="7"/>
      <c r="J13" s="7"/>
      <c r="K13" s="7" t="s">
        <v>278</v>
      </c>
      <c r="L13" s="7" t="s">
        <v>51</v>
      </c>
      <c r="M13" s="8">
        <v>0</v>
      </c>
      <c r="N13" s="8">
        <v>0</v>
      </c>
      <c r="O13" s="8"/>
      <c r="P13" s="8"/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41</v>
      </c>
      <c r="F14" s="7"/>
      <c r="G14" s="7"/>
      <c r="H14" s="7"/>
      <c r="I14" s="7"/>
      <c r="J14" s="7"/>
      <c r="K14" s="7" t="s">
        <v>279</v>
      </c>
      <c r="L14" s="7" t="s">
        <v>52</v>
      </c>
      <c r="M14" s="8">
        <v>35000</v>
      </c>
      <c r="N14" s="8">
        <v>35000</v>
      </c>
      <c r="O14" s="8"/>
      <c r="P14" s="8"/>
      <c r="Q14" s="8">
        <v>36750</v>
      </c>
      <c r="R14" s="8">
        <v>35000</v>
      </c>
      <c r="S14" s="4">
        <f t="shared" si="7"/>
        <v>-1750</v>
      </c>
      <c r="T14" s="6">
        <f t="shared" si="8"/>
        <v>1.05</v>
      </c>
      <c r="U14" s="4">
        <f t="shared" si="9"/>
        <v>-1750</v>
      </c>
      <c r="V14" s="6">
        <f t="shared" si="10"/>
        <v>1.05</v>
      </c>
      <c r="W14" s="4">
        <f t="shared" si="11"/>
        <v>-1750</v>
      </c>
      <c r="X14" s="6">
        <f t="shared" si="12"/>
        <v>1.05</v>
      </c>
    </row>
    <row r="15" spans="1:29" x14ac:dyDescent="0.2">
      <c r="A15">
        <f>IF(AND(ABS(S15)&gt;Input!$A$3,ABS(1-T15)&gt;Input!$A$4),MAX($A$3:A14)+1,"")</f>
        <v>6</v>
      </c>
      <c r="B15">
        <f>IF(AND(ABS(U15)&gt;Input!$B$3,ABS(1-V15)&gt;Input!$B$4),MAX($B$3:B14)+1,"")</f>
        <v>6</v>
      </c>
      <c r="C15">
        <f>IF(AND(ABS(W15)&gt;Input!$C$3,ABS(1-X15)&gt;Input!$C$4),MAX($C$3:C14)+1,"")</f>
        <v>6</v>
      </c>
      <c r="D15" t="str">
        <f>IF(AND(H15=H16,J15=J16),"",MAX($D$3:D14)+1)</f>
        <v/>
      </c>
      <c r="E15" s="7" t="s">
        <v>41</v>
      </c>
      <c r="F15" s="7"/>
      <c r="G15" s="7"/>
      <c r="H15" s="7"/>
      <c r="I15" s="7"/>
      <c r="J15" s="7"/>
      <c r="K15" s="7" t="s">
        <v>280</v>
      </c>
      <c r="L15" s="7" t="s">
        <v>53</v>
      </c>
      <c r="M15" s="8">
        <v>290000</v>
      </c>
      <c r="N15" s="8">
        <v>290000</v>
      </c>
      <c r="O15" s="8"/>
      <c r="P15" s="8"/>
      <c r="Q15" s="8">
        <v>273797.78999999998</v>
      </c>
      <c r="R15" s="8">
        <v>290000</v>
      </c>
      <c r="S15" s="4">
        <f t="shared" si="7"/>
        <v>16202.210000000021</v>
      </c>
      <c r="T15" s="6">
        <f t="shared" si="8"/>
        <v>0.94410000000000005</v>
      </c>
      <c r="U15" s="4">
        <f t="shared" si="9"/>
        <v>16202.210000000021</v>
      </c>
      <c r="V15" s="6">
        <f t="shared" si="10"/>
        <v>0.94410000000000005</v>
      </c>
      <c r="W15" s="4">
        <f t="shared" si="11"/>
        <v>16202.210000000021</v>
      </c>
      <c r="X15" s="6">
        <f t="shared" si="12"/>
        <v>0.94410000000000005</v>
      </c>
    </row>
    <row r="16" spans="1:29" x14ac:dyDescent="0.2">
      <c r="A16">
        <f>IF(AND(ABS(S16)&gt;Input!$A$3,ABS(1-T16)&gt;Input!$A$4),MAX($A$3:A15)+1,"")</f>
        <v>7</v>
      </c>
      <c r="B16">
        <f>IF(AND(ABS(U16)&gt;Input!$B$3,ABS(1-V16)&gt;Input!$B$4),MAX($B$3:B15)+1,"")</f>
        <v>7</v>
      </c>
      <c r="C16">
        <f>IF(AND(ABS(W16)&gt;Input!$C$3,ABS(1-X16)&gt;Input!$C$4),MAX($C$3:C15)+1,"")</f>
        <v>7</v>
      </c>
      <c r="D16" t="str">
        <f>IF(AND(H16=H17,J16=J17),"",MAX($D$3:D15)+1)</f>
        <v/>
      </c>
      <c r="E16" s="7" t="s">
        <v>41</v>
      </c>
      <c r="F16" s="7"/>
      <c r="G16" s="7"/>
      <c r="H16" s="7"/>
      <c r="I16" s="7"/>
      <c r="J16" s="7"/>
      <c r="K16" s="7" t="s">
        <v>281</v>
      </c>
      <c r="L16" s="7" t="s">
        <v>54</v>
      </c>
      <c r="M16" s="8">
        <v>460000</v>
      </c>
      <c r="N16" s="8">
        <v>460000</v>
      </c>
      <c r="O16" s="8"/>
      <c r="P16" s="8"/>
      <c r="Q16" s="8">
        <v>341960.56</v>
      </c>
      <c r="R16" s="8">
        <v>450000</v>
      </c>
      <c r="S16" s="4">
        <f t="shared" si="7"/>
        <v>118039.44</v>
      </c>
      <c r="T16" s="6">
        <f t="shared" si="8"/>
        <v>0.74339999999999995</v>
      </c>
      <c r="U16" s="4">
        <f t="shared" si="9"/>
        <v>118039.44</v>
      </c>
      <c r="V16" s="6">
        <f t="shared" si="10"/>
        <v>0.74339999999999995</v>
      </c>
      <c r="W16" s="4">
        <f t="shared" si="11"/>
        <v>108039.44</v>
      </c>
      <c r="X16" s="6">
        <f t="shared" si="12"/>
        <v>0.75990000000000002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 t="s">
        <v>41</v>
      </c>
      <c r="F17" s="7"/>
      <c r="G17" s="7"/>
      <c r="H17" s="7"/>
      <c r="I17" s="7"/>
      <c r="J17" s="7"/>
      <c r="K17" s="7" t="s">
        <v>282</v>
      </c>
      <c r="L17" s="7" t="s">
        <v>55</v>
      </c>
      <c r="M17" s="8">
        <v>3500</v>
      </c>
      <c r="N17" s="8">
        <v>3500</v>
      </c>
      <c r="O17" s="8"/>
      <c r="P17" s="8"/>
      <c r="Q17" s="8">
        <v>1700</v>
      </c>
      <c r="R17" s="8">
        <v>3500</v>
      </c>
      <c r="S17" s="4">
        <f t="shared" si="7"/>
        <v>1800</v>
      </c>
      <c r="T17" s="6">
        <f t="shared" si="8"/>
        <v>0.48570000000000002</v>
      </c>
      <c r="U17" s="4">
        <f t="shared" si="9"/>
        <v>1800</v>
      </c>
      <c r="V17" s="6">
        <f t="shared" si="10"/>
        <v>0.48570000000000002</v>
      </c>
      <c r="W17" s="4">
        <f t="shared" si="11"/>
        <v>1800</v>
      </c>
      <c r="X17" s="6">
        <f t="shared" si="12"/>
        <v>0.48570000000000002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 t="s">
        <v>41</v>
      </c>
      <c r="F18" s="7"/>
      <c r="G18" s="7"/>
      <c r="H18" s="7"/>
      <c r="I18" s="7"/>
      <c r="J18" s="7"/>
      <c r="K18" s="7" t="s">
        <v>283</v>
      </c>
      <c r="L18" s="7" t="s">
        <v>56</v>
      </c>
      <c r="M18" s="8">
        <v>3500</v>
      </c>
      <c r="N18" s="8">
        <v>3500</v>
      </c>
      <c r="O18" s="8"/>
      <c r="P18" s="8"/>
      <c r="Q18" s="8">
        <v>3450</v>
      </c>
      <c r="R18" s="8">
        <v>3500</v>
      </c>
      <c r="S18" s="4">
        <f t="shared" si="7"/>
        <v>50</v>
      </c>
      <c r="T18" s="6">
        <f t="shared" si="8"/>
        <v>0.98570000000000002</v>
      </c>
      <c r="U18" s="4">
        <f t="shared" si="9"/>
        <v>50</v>
      </c>
      <c r="V18" s="6">
        <f t="shared" si="10"/>
        <v>0.98570000000000002</v>
      </c>
      <c r="W18" s="4">
        <f t="shared" si="11"/>
        <v>50</v>
      </c>
      <c r="X18" s="6">
        <f t="shared" si="12"/>
        <v>0.98570000000000002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 t="s">
        <v>41</v>
      </c>
      <c r="F19" s="7"/>
      <c r="G19" s="7"/>
      <c r="H19" s="7"/>
      <c r="I19" s="7"/>
      <c r="J19" s="7"/>
      <c r="K19" s="7" t="s">
        <v>284</v>
      </c>
      <c r="L19" s="7" t="s">
        <v>57</v>
      </c>
      <c r="M19" s="8">
        <v>1500</v>
      </c>
      <c r="N19" s="8">
        <v>1500</v>
      </c>
      <c r="O19" s="8"/>
      <c r="P19" s="8"/>
      <c r="Q19" s="8">
        <v>135</v>
      </c>
      <c r="R19" s="8">
        <v>1500</v>
      </c>
      <c r="S19" s="4">
        <f t="shared" si="7"/>
        <v>1365</v>
      </c>
      <c r="T19" s="6">
        <f t="shared" si="8"/>
        <v>0.09</v>
      </c>
      <c r="U19" s="4">
        <f t="shared" si="9"/>
        <v>1365</v>
      </c>
      <c r="V19" s="6">
        <f t="shared" si="10"/>
        <v>0.09</v>
      </c>
      <c r="W19" s="4">
        <f t="shared" si="11"/>
        <v>1365</v>
      </c>
      <c r="X19" s="6">
        <f t="shared" si="12"/>
        <v>0.09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41</v>
      </c>
      <c r="F20" s="7"/>
      <c r="G20" s="7"/>
      <c r="H20" s="7"/>
      <c r="I20" s="7"/>
      <c r="J20" s="7"/>
      <c r="K20" s="7" t="s">
        <v>285</v>
      </c>
      <c r="L20" s="7" t="s">
        <v>58</v>
      </c>
      <c r="M20" s="8">
        <v>50</v>
      </c>
      <c r="N20" s="8">
        <v>50</v>
      </c>
      <c r="O20" s="8"/>
      <c r="P20" s="8"/>
      <c r="Q20" s="8">
        <v>0</v>
      </c>
      <c r="R20" s="8">
        <v>50</v>
      </c>
      <c r="S20" s="4">
        <f t="shared" si="7"/>
        <v>50</v>
      </c>
      <c r="T20" s="6">
        <f t="shared" si="8"/>
        <v>0</v>
      </c>
      <c r="U20" s="4">
        <f t="shared" si="9"/>
        <v>50</v>
      </c>
      <c r="V20" s="6">
        <f t="shared" si="10"/>
        <v>0</v>
      </c>
      <c r="W20" s="4">
        <f t="shared" si="11"/>
        <v>50</v>
      </c>
      <c r="X20" s="6">
        <f t="shared" si="12"/>
        <v>0</v>
      </c>
    </row>
    <row r="21" spans="1:24" x14ac:dyDescent="0.2">
      <c r="A21">
        <f>IF(AND(ABS(S21)&gt;Input!$A$3,ABS(1-T21)&gt;Input!$A$4),MAX($A$3:A20)+1,"")</f>
        <v>8</v>
      </c>
      <c r="B21">
        <f>IF(AND(ABS(U21)&gt;Input!$B$3,ABS(1-V21)&gt;Input!$B$4),MAX($B$3:B20)+1,"")</f>
        <v>8</v>
      </c>
      <c r="C21">
        <f>IF(AND(ABS(W21)&gt;Input!$C$3,ABS(1-X21)&gt;Input!$C$4),MAX($C$3:C20)+1,"")</f>
        <v>8</v>
      </c>
      <c r="D21" t="str">
        <f>IF(AND(H21=H22,J21=J22),"",MAX($D$3:D20)+1)</f>
        <v/>
      </c>
      <c r="E21" s="7" t="s">
        <v>41</v>
      </c>
      <c r="F21" s="7"/>
      <c r="G21" s="7"/>
      <c r="H21" s="7"/>
      <c r="I21" s="7"/>
      <c r="J21" s="7"/>
      <c r="K21" s="7" t="s">
        <v>286</v>
      </c>
      <c r="L21" s="7" t="s">
        <v>59</v>
      </c>
      <c r="M21" s="8">
        <v>50000</v>
      </c>
      <c r="N21" s="8">
        <v>50000</v>
      </c>
      <c r="O21" s="8"/>
      <c r="P21" s="8"/>
      <c r="Q21" s="8">
        <v>36295.589999999997</v>
      </c>
      <c r="R21" s="8">
        <v>50000</v>
      </c>
      <c r="S21" s="4">
        <f t="shared" si="7"/>
        <v>13704.410000000003</v>
      </c>
      <c r="T21" s="6">
        <f t="shared" si="8"/>
        <v>0.72589999999999999</v>
      </c>
      <c r="U21" s="4">
        <f t="shared" si="9"/>
        <v>13704.410000000003</v>
      </c>
      <c r="V21" s="6">
        <f t="shared" si="10"/>
        <v>0.72589999999999999</v>
      </c>
      <c r="W21" s="4">
        <f t="shared" si="11"/>
        <v>13704.410000000003</v>
      </c>
      <c r="X21" s="6">
        <f t="shared" si="12"/>
        <v>0.72589999999999999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41</v>
      </c>
      <c r="F22" s="7"/>
      <c r="G22" s="7"/>
      <c r="H22" s="7"/>
      <c r="I22" s="7"/>
      <c r="J22" s="7"/>
      <c r="K22" s="7" t="s">
        <v>287</v>
      </c>
      <c r="L22" s="7" t="s">
        <v>60</v>
      </c>
      <c r="M22" s="8">
        <v>750</v>
      </c>
      <c r="N22" s="8">
        <v>750</v>
      </c>
      <c r="O22" s="8"/>
      <c r="P22" s="8"/>
      <c r="Q22" s="8">
        <v>363.5</v>
      </c>
      <c r="R22" s="8">
        <v>750</v>
      </c>
      <c r="S22" s="4">
        <f t="shared" si="7"/>
        <v>386.5</v>
      </c>
      <c r="T22" s="6">
        <f t="shared" si="8"/>
        <v>0.48470000000000002</v>
      </c>
      <c r="U22" s="4">
        <f t="shared" si="9"/>
        <v>386.5</v>
      </c>
      <c r="V22" s="6">
        <f t="shared" si="10"/>
        <v>0.48470000000000002</v>
      </c>
      <c r="W22" s="4">
        <f t="shared" si="11"/>
        <v>386.5</v>
      </c>
      <c r="X22" s="6">
        <f t="shared" si="12"/>
        <v>0.48470000000000002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 t="s">
        <v>41</v>
      </c>
      <c r="F23" s="7"/>
      <c r="G23" s="7"/>
      <c r="H23" s="7"/>
      <c r="I23" s="7"/>
      <c r="J23" s="7"/>
      <c r="K23" s="7" t="s">
        <v>288</v>
      </c>
      <c r="L23" s="7" t="s">
        <v>289</v>
      </c>
      <c r="M23" s="8">
        <v>0</v>
      </c>
      <c r="N23" s="8">
        <v>0</v>
      </c>
      <c r="O23" s="8"/>
      <c r="P23" s="8"/>
      <c r="Q23" s="8">
        <v>9469.9500000000007</v>
      </c>
      <c r="R23" s="8">
        <v>0</v>
      </c>
      <c r="S23" s="4">
        <f t="shared" si="7"/>
        <v>-9469.9500000000007</v>
      </c>
      <c r="T23" s="6">
        <f t="shared" si="8"/>
        <v>0</v>
      </c>
      <c r="U23" s="4">
        <f t="shared" si="9"/>
        <v>-9469.9500000000007</v>
      </c>
      <c r="V23" s="6">
        <f t="shared" si="10"/>
        <v>0</v>
      </c>
      <c r="W23" s="4">
        <f t="shared" si="11"/>
        <v>-9469.9500000000007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 t="s">
        <v>41</v>
      </c>
      <c r="F24" s="7"/>
      <c r="G24" s="7"/>
      <c r="H24" s="7"/>
      <c r="I24" s="7"/>
      <c r="J24" s="7"/>
      <c r="K24" s="7" t="s">
        <v>290</v>
      </c>
      <c r="L24" s="7" t="s">
        <v>61</v>
      </c>
      <c r="M24" s="8">
        <v>0</v>
      </c>
      <c r="N24" s="8">
        <v>0</v>
      </c>
      <c r="O24" s="8"/>
      <c r="P24" s="8"/>
      <c r="Q24" s="8">
        <v>25</v>
      </c>
      <c r="R24" s="8">
        <v>0</v>
      </c>
      <c r="S24" s="4">
        <f t="shared" si="7"/>
        <v>-25</v>
      </c>
      <c r="T24" s="6">
        <f t="shared" si="8"/>
        <v>0</v>
      </c>
      <c r="U24" s="4">
        <f t="shared" si="9"/>
        <v>-25</v>
      </c>
      <c r="V24" s="6">
        <f t="shared" si="10"/>
        <v>0</v>
      </c>
      <c r="W24" s="4">
        <f t="shared" si="11"/>
        <v>-25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41</v>
      </c>
      <c r="F25" s="7"/>
      <c r="G25" s="7"/>
      <c r="H25" s="7"/>
      <c r="I25" s="7"/>
      <c r="J25" s="7"/>
      <c r="K25" s="7" t="s">
        <v>291</v>
      </c>
      <c r="L25" s="7" t="s">
        <v>62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 t="s">
        <v>41</v>
      </c>
      <c r="F26" s="7"/>
      <c r="G26" s="7"/>
      <c r="H26" s="7"/>
      <c r="I26" s="7"/>
      <c r="J26" s="7"/>
      <c r="K26" s="7" t="s">
        <v>292</v>
      </c>
      <c r="L26" s="7" t="s">
        <v>63</v>
      </c>
      <c r="M26" s="8">
        <v>1500</v>
      </c>
      <c r="N26" s="8">
        <v>1500</v>
      </c>
      <c r="O26" s="8"/>
      <c r="P26" s="8"/>
      <c r="Q26" s="8">
        <v>1636.78</v>
      </c>
      <c r="R26" s="8">
        <v>1500</v>
      </c>
      <c r="S26" s="4">
        <f t="shared" si="7"/>
        <v>-136.77999999999997</v>
      </c>
      <c r="T26" s="6">
        <f t="shared" si="8"/>
        <v>1.0911999999999999</v>
      </c>
      <c r="U26" s="4">
        <f t="shared" si="9"/>
        <v>-136.77999999999997</v>
      </c>
      <c r="V26" s="6">
        <f t="shared" si="10"/>
        <v>1.0911999999999999</v>
      </c>
      <c r="W26" s="4">
        <f t="shared" si="11"/>
        <v>-136.77999999999997</v>
      </c>
      <c r="X26" s="6">
        <f t="shared" si="12"/>
        <v>1.0911999999999999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41</v>
      </c>
      <c r="F27" s="7"/>
      <c r="G27" s="7"/>
      <c r="H27" s="7"/>
      <c r="I27" s="7"/>
      <c r="J27" s="7"/>
      <c r="K27" s="7" t="s">
        <v>293</v>
      </c>
      <c r="L27" s="7" t="s">
        <v>64</v>
      </c>
      <c r="M27" s="8">
        <v>1000</v>
      </c>
      <c r="N27" s="8">
        <v>1000</v>
      </c>
      <c r="O27" s="8"/>
      <c r="P27" s="8"/>
      <c r="Q27" s="8">
        <v>0</v>
      </c>
      <c r="R27" s="8">
        <v>1000</v>
      </c>
      <c r="S27" s="4">
        <f t="shared" si="7"/>
        <v>1000</v>
      </c>
      <c r="T27" s="6">
        <f t="shared" si="8"/>
        <v>0</v>
      </c>
      <c r="U27" s="4">
        <f t="shared" si="9"/>
        <v>1000</v>
      </c>
      <c r="V27" s="6">
        <f t="shared" si="10"/>
        <v>0</v>
      </c>
      <c r="W27" s="4">
        <f t="shared" si="11"/>
        <v>1000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 t="s">
        <v>41</v>
      </c>
      <c r="F28" s="7"/>
      <c r="G28" s="7"/>
      <c r="H28" s="7"/>
      <c r="I28" s="7"/>
      <c r="J28" s="7"/>
      <c r="K28" s="7" t="s">
        <v>294</v>
      </c>
      <c r="L28" s="7" t="s">
        <v>65</v>
      </c>
      <c r="M28" s="8">
        <v>2000</v>
      </c>
      <c r="N28" s="8">
        <v>2000</v>
      </c>
      <c r="O28" s="8"/>
      <c r="P28" s="8"/>
      <c r="Q28" s="8">
        <v>0</v>
      </c>
      <c r="R28" s="8">
        <v>2000</v>
      </c>
      <c r="S28" s="4">
        <f t="shared" si="7"/>
        <v>2000</v>
      </c>
      <c r="T28" s="6">
        <f t="shared" si="8"/>
        <v>0</v>
      </c>
      <c r="U28" s="4">
        <f t="shared" si="9"/>
        <v>2000</v>
      </c>
      <c r="V28" s="6">
        <f t="shared" si="10"/>
        <v>0</v>
      </c>
      <c r="W28" s="4">
        <f t="shared" si="11"/>
        <v>2000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 t="s">
        <v>41</v>
      </c>
      <c r="F29" s="7"/>
      <c r="G29" s="7"/>
      <c r="H29" s="7"/>
      <c r="I29" s="7"/>
      <c r="J29" s="7"/>
      <c r="K29" s="7" t="s">
        <v>295</v>
      </c>
      <c r="L29" s="7" t="s">
        <v>66</v>
      </c>
      <c r="M29" s="8">
        <v>5000</v>
      </c>
      <c r="N29" s="8">
        <v>5000</v>
      </c>
      <c r="O29" s="8"/>
      <c r="P29" s="8"/>
      <c r="Q29" s="8">
        <v>5045</v>
      </c>
      <c r="R29" s="8">
        <v>5000</v>
      </c>
      <c r="S29" s="4">
        <f t="shared" si="7"/>
        <v>-45</v>
      </c>
      <c r="T29" s="6">
        <f t="shared" si="8"/>
        <v>1.0089999999999999</v>
      </c>
      <c r="U29" s="4">
        <f t="shared" si="9"/>
        <v>-45</v>
      </c>
      <c r="V29" s="6">
        <f t="shared" si="10"/>
        <v>1.0089999999999999</v>
      </c>
      <c r="W29" s="4">
        <f t="shared" si="11"/>
        <v>-45</v>
      </c>
      <c r="X29" s="6">
        <f t="shared" si="12"/>
        <v>1.0089999999999999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 t="s">
        <v>41</v>
      </c>
      <c r="F30" s="7"/>
      <c r="G30" s="7"/>
      <c r="H30" s="7"/>
      <c r="I30" s="7"/>
      <c r="J30" s="7"/>
      <c r="K30" s="7" t="s">
        <v>296</v>
      </c>
      <c r="L30" s="7" t="s">
        <v>67</v>
      </c>
      <c r="M30" s="8">
        <v>2500</v>
      </c>
      <c r="N30" s="8">
        <v>2500</v>
      </c>
      <c r="O30" s="8"/>
      <c r="P30" s="8"/>
      <c r="Q30" s="8">
        <v>2500</v>
      </c>
      <c r="R30" s="8">
        <v>2500</v>
      </c>
      <c r="S30" s="4">
        <f t="shared" si="7"/>
        <v>0</v>
      </c>
      <c r="T30" s="6">
        <f t="shared" si="8"/>
        <v>1</v>
      </c>
      <c r="U30" s="4">
        <f t="shared" si="9"/>
        <v>0</v>
      </c>
      <c r="V30" s="6">
        <f t="shared" si="10"/>
        <v>1</v>
      </c>
      <c r="W30" s="4">
        <f t="shared" si="11"/>
        <v>0</v>
      </c>
      <c r="X30" s="6">
        <f t="shared" si="12"/>
        <v>1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 t="s">
        <v>41</v>
      </c>
      <c r="F31" s="7"/>
      <c r="G31" s="7"/>
      <c r="H31" s="7"/>
      <c r="I31" s="7"/>
      <c r="J31" s="7"/>
      <c r="K31" s="7" t="s">
        <v>297</v>
      </c>
      <c r="L31" s="7" t="s">
        <v>68</v>
      </c>
      <c r="M31" s="8">
        <v>1180</v>
      </c>
      <c r="N31" s="8">
        <v>1180</v>
      </c>
      <c r="O31" s="8"/>
      <c r="P31" s="8"/>
      <c r="Q31" s="8">
        <v>890</v>
      </c>
      <c r="R31" s="8">
        <v>1180</v>
      </c>
      <c r="S31" s="4">
        <f t="shared" si="7"/>
        <v>290</v>
      </c>
      <c r="T31" s="6">
        <f t="shared" si="8"/>
        <v>0.75419999999999998</v>
      </c>
      <c r="U31" s="4">
        <f t="shared" si="9"/>
        <v>290</v>
      </c>
      <c r="V31" s="6">
        <f t="shared" si="10"/>
        <v>0.75419999999999998</v>
      </c>
      <c r="W31" s="4">
        <f t="shared" si="11"/>
        <v>290</v>
      </c>
      <c r="X31" s="6">
        <f t="shared" si="12"/>
        <v>0.75419999999999998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 t="s">
        <v>41</v>
      </c>
      <c r="F32" s="7"/>
      <c r="G32" s="7"/>
      <c r="H32" s="7"/>
      <c r="I32" s="7"/>
      <c r="J32" s="7"/>
      <c r="K32" s="7" t="s">
        <v>298</v>
      </c>
      <c r="L32" s="7" t="s">
        <v>69</v>
      </c>
      <c r="M32" s="8">
        <v>2000</v>
      </c>
      <c r="N32" s="8">
        <v>2000</v>
      </c>
      <c r="O32" s="8"/>
      <c r="P32" s="8"/>
      <c r="Q32" s="8">
        <v>0</v>
      </c>
      <c r="R32" s="8">
        <v>2000</v>
      </c>
      <c r="S32" s="4">
        <f t="shared" si="7"/>
        <v>2000</v>
      </c>
      <c r="T32" s="6">
        <f t="shared" si="8"/>
        <v>0</v>
      </c>
      <c r="U32" s="4">
        <f t="shared" si="9"/>
        <v>2000</v>
      </c>
      <c r="V32" s="6">
        <f t="shared" si="10"/>
        <v>0</v>
      </c>
      <c r="W32" s="4">
        <f t="shared" si="11"/>
        <v>2000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 t="s">
        <v>41</v>
      </c>
      <c r="F33" s="7"/>
      <c r="G33" s="7"/>
      <c r="H33" s="7"/>
      <c r="I33" s="7"/>
      <c r="J33" s="7"/>
      <c r="K33" s="7" t="s">
        <v>299</v>
      </c>
      <c r="L33" s="7" t="s">
        <v>300</v>
      </c>
      <c r="M33" s="8">
        <v>6000</v>
      </c>
      <c r="N33" s="8">
        <v>6000</v>
      </c>
      <c r="O33" s="8"/>
      <c r="P33" s="8"/>
      <c r="Q33" s="8">
        <v>5596</v>
      </c>
      <c r="R33" s="8">
        <v>6000</v>
      </c>
      <c r="S33" s="4">
        <f t="shared" si="7"/>
        <v>404</v>
      </c>
      <c r="T33" s="6">
        <f t="shared" si="8"/>
        <v>0.93269999999999997</v>
      </c>
      <c r="U33" s="4">
        <f t="shared" si="9"/>
        <v>404</v>
      </c>
      <c r="V33" s="6">
        <f t="shared" si="10"/>
        <v>0.93269999999999997</v>
      </c>
      <c r="W33" s="4">
        <f t="shared" si="11"/>
        <v>404</v>
      </c>
      <c r="X33" s="6">
        <f t="shared" si="12"/>
        <v>0.93269999999999997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 t="s">
        <v>41</v>
      </c>
      <c r="F34" s="7"/>
      <c r="G34" s="7"/>
      <c r="H34" s="7"/>
      <c r="I34" s="7"/>
      <c r="J34" s="7"/>
      <c r="K34" s="7" t="s">
        <v>301</v>
      </c>
      <c r="L34" s="7" t="s">
        <v>70</v>
      </c>
      <c r="M34" s="8">
        <v>10000</v>
      </c>
      <c r="N34" s="8">
        <v>10000</v>
      </c>
      <c r="O34" s="8"/>
      <c r="P34" s="8"/>
      <c r="Q34" s="8">
        <v>10551</v>
      </c>
      <c r="R34" s="8">
        <v>10000</v>
      </c>
      <c r="S34" s="4">
        <f t="shared" si="7"/>
        <v>-551</v>
      </c>
      <c r="T34" s="6">
        <f t="shared" si="8"/>
        <v>1.0550999999999999</v>
      </c>
      <c r="U34" s="4">
        <f t="shared" si="9"/>
        <v>-551</v>
      </c>
      <c r="V34" s="6">
        <f t="shared" si="10"/>
        <v>1.0550999999999999</v>
      </c>
      <c r="W34" s="4">
        <f t="shared" si="11"/>
        <v>-551</v>
      </c>
      <c r="X34" s="6">
        <f t="shared" si="12"/>
        <v>1.0550999999999999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 t="s">
        <v>41</v>
      </c>
      <c r="F35" s="7"/>
      <c r="G35" s="7"/>
      <c r="H35" s="7"/>
      <c r="I35" s="7"/>
      <c r="J35" s="7"/>
      <c r="K35" s="7" t="s">
        <v>302</v>
      </c>
      <c r="L35" s="7" t="s">
        <v>303</v>
      </c>
      <c r="M35" s="8">
        <v>0</v>
      </c>
      <c r="N35" s="8">
        <v>2059</v>
      </c>
      <c r="O35" s="8"/>
      <c r="P35" s="8"/>
      <c r="Q35" s="8">
        <v>2059.4299999999998</v>
      </c>
      <c r="R35" s="8">
        <v>0</v>
      </c>
      <c r="S35" s="4">
        <f t="shared" si="7"/>
        <v>-2059.4299999999998</v>
      </c>
      <c r="T35" s="6">
        <f t="shared" si="8"/>
        <v>0</v>
      </c>
      <c r="U35" s="4">
        <f t="shared" si="9"/>
        <v>-0.42999999999983629</v>
      </c>
      <c r="V35" s="6">
        <f t="shared" si="10"/>
        <v>1.0002</v>
      </c>
      <c r="W35" s="4">
        <f t="shared" si="11"/>
        <v>-2059.4299999999998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 t="s">
        <v>41</v>
      </c>
      <c r="F36" s="7"/>
      <c r="G36" s="7"/>
      <c r="H36" s="7"/>
      <c r="I36" s="7"/>
      <c r="J36" s="7"/>
      <c r="K36" s="7" t="s">
        <v>304</v>
      </c>
      <c r="L36" s="7" t="s">
        <v>71</v>
      </c>
      <c r="M36" s="8">
        <v>0</v>
      </c>
      <c r="N36" s="8">
        <v>0</v>
      </c>
      <c r="O36" s="8"/>
      <c r="P36" s="8"/>
      <c r="Q36" s="8">
        <v>0</v>
      </c>
      <c r="R36" s="8">
        <v>0</v>
      </c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 t="s">
        <v>41</v>
      </c>
      <c r="F37" s="7"/>
      <c r="G37" s="7"/>
      <c r="H37" s="7"/>
      <c r="I37" s="7"/>
      <c r="J37" s="7"/>
      <c r="K37" s="7" t="s">
        <v>305</v>
      </c>
      <c r="L37" s="7" t="s">
        <v>72</v>
      </c>
      <c r="M37" s="8">
        <v>0</v>
      </c>
      <c r="N37" s="8">
        <v>0</v>
      </c>
      <c r="O37" s="8"/>
      <c r="P37" s="8"/>
      <c r="Q37" s="8">
        <v>0</v>
      </c>
      <c r="R37" s="8">
        <v>0</v>
      </c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 t="s">
        <v>41</v>
      </c>
      <c r="F38" s="7"/>
      <c r="G38" s="7"/>
      <c r="H38" s="7"/>
      <c r="I38" s="7"/>
      <c r="J38" s="7"/>
      <c r="K38" s="7" t="s">
        <v>306</v>
      </c>
      <c r="L38" s="7" t="s">
        <v>73</v>
      </c>
      <c r="M38" s="8">
        <v>0</v>
      </c>
      <c r="N38" s="8">
        <v>0</v>
      </c>
      <c r="O38" s="8"/>
      <c r="P38" s="8"/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 t="s">
        <v>41</v>
      </c>
      <c r="F39" s="7"/>
      <c r="G39" s="7"/>
      <c r="H39" s="7"/>
      <c r="I39" s="7"/>
      <c r="J39" s="7"/>
      <c r="K39" s="7" t="s">
        <v>307</v>
      </c>
      <c r="L39" s="7" t="s">
        <v>74</v>
      </c>
      <c r="M39" s="8">
        <v>200</v>
      </c>
      <c r="N39" s="8">
        <v>200</v>
      </c>
      <c r="O39" s="8"/>
      <c r="P39" s="8"/>
      <c r="Q39" s="8">
        <v>123</v>
      </c>
      <c r="R39" s="8">
        <v>200</v>
      </c>
      <c r="S39" s="4">
        <f t="shared" si="7"/>
        <v>77</v>
      </c>
      <c r="T39" s="6">
        <f t="shared" si="8"/>
        <v>0.61499999999999999</v>
      </c>
      <c r="U39" s="4">
        <f t="shared" si="9"/>
        <v>77</v>
      </c>
      <c r="V39" s="6">
        <f t="shared" si="10"/>
        <v>0.61499999999999999</v>
      </c>
      <c r="W39" s="4">
        <f t="shared" si="11"/>
        <v>77</v>
      </c>
      <c r="X39" s="6">
        <f t="shared" si="12"/>
        <v>0.61499999999999999</v>
      </c>
    </row>
    <row r="40" spans="1:24" x14ac:dyDescent="0.2">
      <c r="A40">
        <f>IF(AND(ABS(S40)&gt;Input!$A$3,ABS(1-T40)&gt;Input!$A$4),MAX($A$3:A39)+1,"")</f>
        <v>9</v>
      </c>
      <c r="B40">
        <f>IF(AND(ABS(U40)&gt;Input!$B$3,ABS(1-V40)&gt;Input!$B$4),MAX($B$3:B39)+1,"")</f>
        <v>9</v>
      </c>
      <c r="C40">
        <f>IF(AND(ABS(W40)&gt;Input!$C$3,ABS(1-X40)&gt;Input!$C$4),MAX($C$3:C39)+1,"")</f>
        <v>9</v>
      </c>
      <c r="D40" t="str">
        <f>IF(AND(H40=H41,J40=J41),"",MAX($D$3:D39)+1)</f>
        <v/>
      </c>
      <c r="E40" s="7" t="s">
        <v>41</v>
      </c>
      <c r="F40" s="7"/>
      <c r="G40" s="7"/>
      <c r="H40" s="7"/>
      <c r="I40" s="7"/>
      <c r="J40" s="7"/>
      <c r="K40" s="7" t="s">
        <v>308</v>
      </c>
      <c r="L40" s="7" t="s">
        <v>75</v>
      </c>
      <c r="M40" s="8">
        <v>180000</v>
      </c>
      <c r="N40" s="8">
        <v>180000</v>
      </c>
      <c r="O40" s="8"/>
      <c r="P40" s="8"/>
      <c r="Q40" s="8">
        <v>115773.01</v>
      </c>
      <c r="R40" s="8">
        <v>175000</v>
      </c>
      <c r="S40" s="4">
        <f t="shared" si="7"/>
        <v>64226.990000000005</v>
      </c>
      <c r="T40" s="6">
        <f t="shared" si="8"/>
        <v>0.64319999999999999</v>
      </c>
      <c r="U40" s="4">
        <f t="shared" si="9"/>
        <v>64226.990000000005</v>
      </c>
      <c r="V40" s="6">
        <f t="shared" si="10"/>
        <v>0.64319999999999999</v>
      </c>
      <c r="W40" s="4">
        <f t="shared" si="11"/>
        <v>59226.990000000005</v>
      </c>
      <c r="X40" s="6">
        <f t="shared" si="12"/>
        <v>0.66159999999999997</v>
      </c>
    </row>
    <row r="41" spans="1:24" x14ac:dyDescent="0.2">
      <c r="A41">
        <f>IF(AND(ABS(S41)&gt;Input!$A$3,ABS(1-T41)&gt;Input!$A$4),MAX($A$3:A40)+1,"")</f>
        <v>10</v>
      </c>
      <c r="B41">
        <f>IF(AND(ABS(U41)&gt;Input!$B$3,ABS(1-V41)&gt;Input!$B$4),MAX($B$3:B40)+1,"")</f>
        <v>10</v>
      </c>
      <c r="C41">
        <f>IF(AND(ABS(W41)&gt;Input!$C$3,ABS(1-X41)&gt;Input!$C$4),MAX($C$3:C40)+1,"")</f>
        <v>10</v>
      </c>
      <c r="D41" t="str">
        <f>IF(AND(H41=H42,J41=J42),"",MAX($D$3:D40)+1)</f>
        <v/>
      </c>
      <c r="E41" s="7" t="s">
        <v>41</v>
      </c>
      <c r="F41" s="7"/>
      <c r="G41" s="7"/>
      <c r="H41" s="7"/>
      <c r="I41" s="7"/>
      <c r="J41" s="7"/>
      <c r="K41" s="7" t="s">
        <v>309</v>
      </c>
      <c r="L41" s="7" t="s">
        <v>76</v>
      </c>
      <c r="M41" s="8">
        <v>1500000</v>
      </c>
      <c r="N41" s="8">
        <v>1501500</v>
      </c>
      <c r="O41" s="8"/>
      <c r="P41" s="8"/>
      <c r="Q41" s="8">
        <v>1934877.91</v>
      </c>
      <c r="R41" s="8">
        <v>1455000</v>
      </c>
      <c r="S41" s="4">
        <f t="shared" si="7"/>
        <v>-434877.90999999992</v>
      </c>
      <c r="T41" s="6">
        <f t="shared" si="8"/>
        <v>1.2899</v>
      </c>
      <c r="U41" s="4">
        <f t="shared" si="9"/>
        <v>-433377.90999999992</v>
      </c>
      <c r="V41" s="6">
        <f t="shared" si="10"/>
        <v>1.2886</v>
      </c>
      <c r="W41" s="4">
        <f t="shared" si="11"/>
        <v>-479877.90999999992</v>
      </c>
      <c r="X41" s="6">
        <f t="shared" si="12"/>
        <v>1.3298000000000001</v>
      </c>
    </row>
    <row r="42" spans="1:24" x14ac:dyDescent="0.2">
      <c r="A42">
        <f>IF(AND(ABS(S42)&gt;Input!$A$3,ABS(1-T42)&gt;Input!$A$4),MAX($A$3:A41)+1,"")</f>
        <v>11</v>
      </c>
      <c r="B42">
        <f>IF(AND(ABS(U42)&gt;Input!$B$3,ABS(1-V42)&gt;Input!$B$4),MAX($B$3:B41)+1,"")</f>
        <v>11</v>
      </c>
      <c r="C42">
        <f>IF(AND(ABS(W42)&gt;Input!$C$3,ABS(1-X42)&gt;Input!$C$4),MAX($C$3:C41)+1,"")</f>
        <v>11</v>
      </c>
      <c r="D42" t="str">
        <f>IF(AND(H42=H43,J42=J43),"",MAX($D$3:D41)+1)</f>
        <v/>
      </c>
      <c r="E42" s="7" t="s">
        <v>41</v>
      </c>
      <c r="F42" s="7"/>
      <c r="G42" s="7"/>
      <c r="H42" s="7"/>
      <c r="I42" s="7"/>
      <c r="J42" s="7"/>
      <c r="K42" s="7" t="s">
        <v>310</v>
      </c>
      <c r="L42" s="7" t="s">
        <v>77</v>
      </c>
      <c r="M42" s="8">
        <v>30000</v>
      </c>
      <c r="N42" s="8">
        <v>30000</v>
      </c>
      <c r="O42" s="8"/>
      <c r="P42" s="8"/>
      <c r="Q42" s="8">
        <v>100106.5</v>
      </c>
      <c r="R42" s="8">
        <v>30000</v>
      </c>
      <c r="S42" s="4">
        <f t="shared" si="7"/>
        <v>-70106.5</v>
      </c>
      <c r="T42" s="6">
        <f t="shared" si="8"/>
        <v>3.3369</v>
      </c>
      <c r="U42" s="4">
        <f t="shared" si="9"/>
        <v>-70106.5</v>
      </c>
      <c r="V42" s="6">
        <f t="shared" si="10"/>
        <v>3.3369</v>
      </c>
      <c r="W42" s="4">
        <f t="shared" si="11"/>
        <v>-70106.5</v>
      </c>
      <c r="X42" s="6">
        <f t="shared" si="12"/>
        <v>3.3369</v>
      </c>
    </row>
    <row r="43" spans="1:24" x14ac:dyDescent="0.2">
      <c r="A43">
        <f>IF(AND(ABS(S43)&gt;Input!$A$3,ABS(1-T43)&gt;Input!$A$4),MAX($A$3:A42)+1,"")</f>
        <v>12</v>
      </c>
      <c r="B43">
        <f>IF(AND(ABS(U43)&gt;Input!$B$3,ABS(1-V43)&gt;Input!$B$4),MAX($B$3:B42)+1,"")</f>
        <v>12</v>
      </c>
      <c r="C43">
        <f>IF(AND(ABS(W43)&gt;Input!$C$3,ABS(1-X43)&gt;Input!$C$4),MAX($C$3:C42)+1,"")</f>
        <v>12</v>
      </c>
      <c r="D43" t="str">
        <f>IF(AND(H43=H44,J43=J44),"",MAX($D$3:D42)+1)</f>
        <v/>
      </c>
      <c r="E43" s="7" t="s">
        <v>41</v>
      </c>
      <c r="F43" s="7"/>
      <c r="G43" s="7"/>
      <c r="H43" s="7"/>
      <c r="I43" s="7"/>
      <c r="J43" s="7"/>
      <c r="K43" s="7" t="s">
        <v>311</v>
      </c>
      <c r="L43" s="7" t="s">
        <v>78</v>
      </c>
      <c r="M43" s="8">
        <v>100000</v>
      </c>
      <c r="N43" s="8">
        <v>100000</v>
      </c>
      <c r="O43" s="8"/>
      <c r="P43" s="8"/>
      <c r="Q43" s="8">
        <v>36195.370000000003</v>
      </c>
      <c r="R43" s="8">
        <v>100000</v>
      </c>
      <c r="S43" s="4">
        <f t="shared" si="7"/>
        <v>63804.63</v>
      </c>
      <c r="T43" s="6">
        <f t="shared" si="8"/>
        <v>0.36199999999999999</v>
      </c>
      <c r="U43" s="4">
        <f t="shared" si="9"/>
        <v>63804.63</v>
      </c>
      <c r="V43" s="6">
        <f t="shared" si="10"/>
        <v>0.36199999999999999</v>
      </c>
      <c r="W43" s="4">
        <f t="shared" si="11"/>
        <v>63804.63</v>
      </c>
      <c r="X43" s="6">
        <f t="shared" si="12"/>
        <v>0.36199999999999999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 t="s">
        <v>41</v>
      </c>
      <c r="F44" s="7"/>
      <c r="G44" s="7"/>
      <c r="H44" s="7"/>
      <c r="I44" s="7"/>
      <c r="J44" s="7"/>
      <c r="K44" s="7" t="s">
        <v>312</v>
      </c>
      <c r="L44" s="7" t="s">
        <v>79</v>
      </c>
      <c r="M44" s="8">
        <v>400000</v>
      </c>
      <c r="N44" s="8">
        <v>400000</v>
      </c>
      <c r="O44" s="8"/>
      <c r="P44" s="8"/>
      <c r="Q44" s="8">
        <v>403474.59</v>
      </c>
      <c r="R44" s="8">
        <v>400000</v>
      </c>
      <c r="S44" s="4">
        <f t="shared" si="7"/>
        <v>-3474.5900000000256</v>
      </c>
      <c r="T44" s="6">
        <f t="shared" si="8"/>
        <v>1.0086999999999999</v>
      </c>
      <c r="U44" s="4">
        <f t="shared" si="9"/>
        <v>-3474.5900000000256</v>
      </c>
      <c r="V44" s="6">
        <f t="shared" si="10"/>
        <v>1.0086999999999999</v>
      </c>
      <c r="W44" s="4">
        <f t="shared" si="11"/>
        <v>-3474.5900000000256</v>
      </c>
      <c r="X44" s="6">
        <f t="shared" si="12"/>
        <v>1.0086999999999999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 t="s">
        <v>41</v>
      </c>
      <c r="F45" s="7"/>
      <c r="G45" s="7"/>
      <c r="H45" s="7"/>
      <c r="I45" s="7"/>
      <c r="J45" s="7"/>
      <c r="K45" s="7" t="s">
        <v>313</v>
      </c>
      <c r="L45" s="7" t="s">
        <v>80</v>
      </c>
      <c r="M45" s="8">
        <v>0</v>
      </c>
      <c r="N45" s="8">
        <v>0</v>
      </c>
      <c r="O45" s="8"/>
      <c r="P45" s="8"/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>
        <f>IF(AND(ABS(S46)&gt;Input!$A$3,ABS(1-T46)&gt;Input!$A$4),MAX($A$3:A45)+1,"")</f>
        <v>13</v>
      </c>
      <c r="B46">
        <f>IF(AND(ABS(U46)&gt;Input!$B$3,ABS(1-V46)&gt;Input!$B$4),MAX($B$3:B45)+1,"")</f>
        <v>13</v>
      </c>
      <c r="C46">
        <f>IF(AND(ABS(W46)&gt;Input!$C$3,ABS(1-X46)&gt;Input!$C$4),MAX($C$3:C45)+1,"")</f>
        <v>13</v>
      </c>
      <c r="D46" t="str">
        <f>IF(AND(H46=H47,J46=J47),"",MAX($D$3:D45)+1)</f>
        <v/>
      </c>
      <c r="E46" s="7" t="s">
        <v>41</v>
      </c>
      <c r="F46" s="7"/>
      <c r="G46" s="7"/>
      <c r="H46" s="7"/>
      <c r="I46" s="7"/>
      <c r="J46" s="7"/>
      <c r="K46" s="7" t="s">
        <v>314</v>
      </c>
      <c r="L46" s="7" t="s">
        <v>81</v>
      </c>
      <c r="M46" s="8">
        <v>164000</v>
      </c>
      <c r="N46" s="8">
        <v>184000</v>
      </c>
      <c r="O46" s="8"/>
      <c r="P46" s="8"/>
      <c r="Q46" s="8">
        <v>217210.25</v>
      </c>
      <c r="R46" s="8">
        <v>160000</v>
      </c>
      <c r="S46" s="4">
        <f t="shared" si="7"/>
        <v>-53210.25</v>
      </c>
      <c r="T46" s="6">
        <f t="shared" si="8"/>
        <v>1.3245</v>
      </c>
      <c r="U46" s="4">
        <f t="shared" si="9"/>
        <v>-33210.25</v>
      </c>
      <c r="V46" s="6">
        <f t="shared" si="10"/>
        <v>1.1805000000000001</v>
      </c>
      <c r="W46" s="4">
        <f t="shared" si="11"/>
        <v>-57210.25</v>
      </c>
      <c r="X46" s="6">
        <f t="shared" si="12"/>
        <v>1.3575999999999999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 t="s">
        <v>41</v>
      </c>
      <c r="F47" s="7"/>
      <c r="G47" s="7"/>
      <c r="H47" s="7"/>
      <c r="I47" s="7"/>
      <c r="J47" s="7"/>
      <c r="K47" s="7" t="s">
        <v>315</v>
      </c>
      <c r="L47" s="7" t="s">
        <v>82</v>
      </c>
      <c r="M47" s="8">
        <v>11000</v>
      </c>
      <c r="N47" s="8">
        <v>11000</v>
      </c>
      <c r="O47" s="8"/>
      <c r="P47" s="8"/>
      <c r="Q47" s="8">
        <v>11000</v>
      </c>
      <c r="R47" s="8">
        <v>11000</v>
      </c>
      <c r="S47" s="4">
        <f t="shared" si="7"/>
        <v>0</v>
      </c>
      <c r="T47" s="6">
        <f t="shared" si="8"/>
        <v>1</v>
      </c>
      <c r="U47" s="4">
        <f t="shared" si="9"/>
        <v>0</v>
      </c>
      <c r="V47" s="6">
        <f t="shared" si="10"/>
        <v>1</v>
      </c>
      <c r="W47" s="4">
        <f t="shared" si="11"/>
        <v>0</v>
      </c>
      <c r="X47" s="6">
        <f t="shared" si="12"/>
        <v>1</v>
      </c>
    </row>
    <row r="48" spans="1:24" x14ac:dyDescent="0.2">
      <c r="A48">
        <f>IF(AND(ABS(S48)&gt;Input!$A$3,ABS(1-T48)&gt;Input!$A$4),MAX($A$3:A47)+1,"")</f>
        <v>14</v>
      </c>
      <c r="B48">
        <f>IF(AND(ABS(U48)&gt;Input!$B$3,ABS(1-V48)&gt;Input!$B$4),MAX($B$3:B47)+1,"")</f>
        <v>14</v>
      </c>
      <c r="C48">
        <f>IF(AND(ABS(W48)&gt;Input!$C$3,ABS(1-X48)&gt;Input!$C$4),MAX($C$3:C47)+1,"")</f>
        <v>14</v>
      </c>
      <c r="D48" t="str">
        <f>IF(AND(H48=H49,J48=J49),"",MAX($D$3:D47)+1)</f>
        <v/>
      </c>
      <c r="E48" s="7" t="s">
        <v>41</v>
      </c>
      <c r="F48" s="7"/>
      <c r="G48" s="7"/>
      <c r="H48" s="7"/>
      <c r="I48" s="7"/>
      <c r="J48" s="7"/>
      <c r="K48" s="7" t="s">
        <v>316</v>
      </c>
      <c r="L48" s="7" t="s">
        <v>83</v>
      </c>
      <c r="M48" s="8">
        <v>261000</v>
      </c>
      <c r="N48" s="8">
        <v>261000</v>
      </c>
      <c r="O48" s="8"/>
      <c r="P48" s="8"/>
      <c r="Q48" s="8">
        <v>99365.01</v>
      </c>
      <c r="R48" s="8">
        <v>261000</v>
      </c>
      <c r="S48" s="4">
        <f t="shared" si="7"/>
        <v>161634.99</v>
      </c>
      <c r="T48" s="6">
        <f t="shared" si="8"/>
        <v>0.38069999999999998</v>
      </c>
      <c r="U48" s="4">
        <f t="shared" si="9"/>
        <v>161634.99</v>
      </c>
      <c r="V48" s="6">
        <f t="shared" si="10"/>
        <v>0.38069999999999998</v>
      </c>
      <c r="W48" s="4">
        <f t="shared" si="11"/>
        <v>161634.99</v>
      </c>
      <c r="X48" s="6">
        <f t="shared" si="12"/>
        <v>0.38069999999999998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 t="s">
        <v>41</v>
      </c>
      <c r="F49" s="7"/>
      <c r="G49" s="7"/>
      <c r="H49" s="7"/>
      <c r="I49" s="7"/>
      <c r="J49" s="7"/>
      <c r="K49" s="7" t="s">
        <v>317</v>
      </c>
      <c r="L49" s="7" t="s">
        <v>84</v>
      </c>
      <c r="M49" s="8">
        <v>0</v>
      </c>
      <c r="N49" s="8">
        <v>0</v>
      </c>
      <c r="O49" s="8"/>
      <c r="P49" s="8"/>
      <c r="Q49" s="8">
        <v>0</v>
      </c>
      <c r="R49" s="8">
        <v>0</v>
      </c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>
        <f>IF(AND(ABS(S50)&gt;Input!$A$3,ABS(1-T50)&gt;Input!$A$4),MAX($A$3:A49)+1,"")</f>
        <v>15</v>
      </c>
      <c r="B50">
        <f>IF(AND(ABS(U50)&gt;Input!$B$3,ABS(1-V50)&gt;Input!$B$4),MAX($B$3:B49)+1,"")</f>
        <v>15</v>
      </c>
      <c r="C50">
        <f>IF(AND(ABS(W50)&gt;Input!$C$3,ABS(1-X50)&gt;Input!$C$4),MAX($C$3:C49)+1,"")</f>
        <v>15</v>
      </c>
      <c r="D50" t="str">
        <f>IF(AND(H50=H51,J50=J51),"",MAX($D$3:D49)+1)</f>
        <v/>
      </c>
      <c r="E50" s="7" t="s">
        <v>41</v>
      </c>
      <c r="F50" s="7"/>
      <c r="G50" s="7"/>
      <c r="H50" s="7"/>
      <c r="I50" s="7"/>
      <c r="J50" s="7"/>
      <c r="K50" s="7" t="s">
        <v>318</v>
      </c>
      <c r="L50" s="7" t="s">
        <v>85</v>
      </c>
      <c r="M50" s="8">
        <v>410000</v>
      </c>
      <c r="N50" s="8">
        <v>410000</v>
      </c>
      <c r="O50" s="8"/>
      <c r="P50" s="8"/>
      <c r="Q50" s="8">
        <v>226928.19</v>
      </c>
      <c r="R50" s="8">
        <v>410000</v>
      </c>
      <c r="S50" s="4">
        <f t="shared" si="7"/>
        <v>183071.81</v>
      </c>
      <c r="T50" s="6">
        <f t="shared" si="8"/>
        <v>0.55349999999999999</v>
      </c>
      <c r="U50" s="4">
        <f t="shared" si="9"/>
        <v>183071.81</v>
      </c>
      <c r="V50" s="6">
        <f t="shared" si="10"/>
        <v>0.55349999999999999</v>
      </c>
      <c r="W50" s="4">
        <f t="shared" si="11"/>
        <v>183071.81</v>
      </c>
      <c r="X50" s="6">
        <f t="shared" si="12"/>
        <v>0.55349999999999999</v>
      </c>
    </row>
    <row r="51" spans="1:24" x14ac:dyDescent="0.2">
      <c r="A51">
        <f>IF(AND(ABS(S51)&gt;Input!$A$3,ABS(1-T51)&gt;Input!$A$4),MAX($A$3:A50)+1,"")</f>
        <v>16</v>
      </c>
      <c r="B51">
        <f>IF(AND(ABS(U51)&gt;Input!$B$3,ABS(1-V51)&gt;Input!$B$4),MAX($B$3:B50)+1,"")</f>
        <v>16</v>
      </c>
      <c r="C51">
        <f>IF(AND(ABS(W51)&gt;Input!$C$3,ABS(1-X51)&gt;Input!$C$4),MAX($C$3:C50)+1,"")</f>
        <v>16</v>
      </c>
      <c r="D51" t="str">
        <f>IF(AND(H51=H52,J51=J52),"",MAX($D$3:D50)+1)</f>
        <v/>
      </c>
      <c r="E51" s="7" t="s">
        <v>41</v>
      </c>
      <c r="F51" s="7"/>
      <c r="G51" s="7"/>
      <c r="H51" s="7"/>
      <c r="I51" s="7"/>
      <c r="J51" s="7"/>
      <c r="K51" s="7" t="s">
        <v>319</v>
      </c>
      <c r="L51" s="7" t="s">
        <v>86</v>
      </c>
      <c r="M51" s="8">
        <v>0</v>
      </c>
      <c r="N51" s="8">
        <v>0</v>
      </c>
      <c r="O51" s="8"/>
      <c r="P51" s="8"/>
      <c r="Q51" s="8">
        <v>40547.86</v>
      </c>
      <c r="R51" s="8">
        <v>0</v>
      </c>
      <c r="S51" s="4">
        <f t="shared" si="7"/>
        <v>-40547.86</v>
      </c>
      <c r="T51" s="6">
        <f t="shared" si="8"/>
        <v>0</v>
      </c>
      <c r="U51" s="4">
        <f t="shared" si="9"/>
        <v>-40547.86</v>
      </c>
      <c r="V51" s="6">
        <f t="shared" si="10"/>
        <v>0</v>
      </c>
      <c r="W51" s="4">
        <f t="shared" si="11"/>
        <v>-40547.86</v>
      </c>
      <c r="X51" s="6">
        <f t="shared" si="12"/>
        <v>0</v>
      </c>
    </row>
    <row r="52" spans="1:24" x14ac:dyDescent="0.2">
      <c r="A52">
        <f>IF(AND(ABS(S52)&gt;Input!$A$3,ABS(1-T52)&gt;Input!$A$4),MAX($A$3:A51)+1,"")</f>
        <v>17</v>
      </c>
      <c r="B52">
        <f>IF(AND(ABS(U52)&gt;Input!$B$3,ABS(1-V52)&gt;Input!$B$4),MAX($B$3:B51)+1,"")</f>
        <v>17</v>
      </c>
      <c r="C52">
        <f>IF(AND(ABS(W52)&gt;Input!$C$3,ABS(1-X52)&gt;Input!$C$4),MAX($C$3:C51)+1,"")</f>
        <v>17</v>
      </c>
      <c r="D52" t="str">
        <f>IF(AND(H52=H53,J52=J53),"",MAX($D$3:D51)+1)</f>
        <v/>
      </c>
      <c r="E52" s="7" t="s">
        <v>41</v>
      </c>
      <c r="F52" s="7"/>
      <c r="G52" s="7"/>
      <c r="H52" s="7"/>
      <c r="I52" s="7"/>
      <c r="J52" s="7"/>
      <c r="K52" s="7" t="s">
        <v>320</v>
      </c>
      <c r="L52" s="7" t="s">
        <v>87</v>
      </c>
      <c r="M52" s="8">
        <v>138000</v>
      </c>
      <c r="N52" s="8">
        <v>138000</v>
      </c>
      <c r="O52" s="8"/>
      <c r="P52" s="8"/>
      <c r="Q52" s="8">
        <v>220313.05</v>
      </c>
      <c r="R52" s="8">
        <v>138000</v>
      </c>
      <c r="S52" s="4">
        <f t="shared" si="7"/>
        <v>-82313.049999999988</v>
      </c>
      <c r="T52" s="6">
        <f t="shared" si="8"/>
        <v>1.5965</v>
      </c>
      <c r="U52" s="4">
        <f t="shared" si="9"/>
        <v>-82313.049999999988</v>
      </c>
      <c r="V52" s="6">
        <f t="shared" si="10"/>
        <v>1.5965</v>
      </c>
      <c r="W52" s="4">
        <f t="shared" si="11"/>
        <v>-82313.049999999988</v>
      </c>
      <c r="X52" s="6">
        <f t="shared" si="12"/>
        <v>1.5965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>
        <f>IF(AND(ABS(W53)&gt;Input!$C$3,ABS(1-X53)&gt;Input!$C$4),MAX($C$3:C52)+1,"")</f>
        <v>18</v>
      </c>
      <c r="D53" t="str">
        <f>IF(AND(H53=H54,J53=J54),"",MAX($D$3:D52)+1)</f>
        <v/>
      </c>
      <c r="E53" s="7" t="s">
        <v>41</v>
      </c>
      <c r="F53" s="7"/>
      <c r="G53" s="7"/>
      <c r="H53" s="7"/>
      <c r="I53" s="7"/>
      <c r="J53" s="7"/>
      <c r="K53" s="7" t="s">
        <v>321</v>
      </c>
      <c r="L53" s="7" t="s">
        <v>88</v>
      </c>
      <c r="M53" s="8">
        <v>17000</v>
      </c>
      <c r="N53" s="8">
        <v>17000</v>
      </c>
      <c r="O53" s="8"/>
      <c r="P53" s="8"/>
      <c r="Q53" s="8">
        <v>26475.37</v>
      </c>
      <c r="R53" s="8">
        <v>12000</v>
      </c>
      <c r="S53" s="4">
        <f t="shared" si="7"/>
        <v>-9475.369999999999</v>
      </c>
      <c r="T53" s="6">
        <f t="shared" si="8"/>
        <v>1.5573999999999999</v>
      </c>
      <c r="U53" s="4">
        <f t="shared" si="9"/>
        <v>-9475.369999999999</v>
      </c>
      <c r="V53" s="6">
        <f t="shared" si="10"/>
        <v>1.5573999999999999</v>
      </c>
      <c r="W53" s="4">
        <f t="shared" si="11"/>
        <v>-14475.369999999999</v>
      </c>
      <c r="X53" s="6">
        <f t="shared" si="12"/>
        <v>2.2063000000000001</v>
      </c>
    </row>
    <row r="54" spans="1:24" x14ac:dyDescent="0.2">
      <c r="A54">
        <f>IF(AND(ABS(S54)&gt;Input!$A$3,ABS(1-T54)&gt;Input!$A$4),MAX($A$3:A53)+1,"")</f>
        <v>18</v>
      </c>
      <c r="B54">
        <f>IF(AND(ABS(U54)&gt;Input!$B$3,ABS(1-V54)&gt;Input!$B$4),MAX($B$3:B53)+1,"")</f>
        <v>18</v>
      </c>
      <c r="C54">
        <f>IF(AND(ABS(W54)&gt;Input!$C$3,ABS(1-X54)&gt;Input!$C$4),MAX($C$3:C53)+1,"")</f>
        <v>19</v>
      </c>
      <c r="D54" t="str">
        <f>IF(AND(H54=H55,J54=J55),"",MAX($D$3:D53)+1)</f>
        <v/>
      </c>
      <c r="E54" s="7" t="s">
        <v>41</v>
      </c>
      <c r="F54" s="7"/>
      <c r="G54" s="7"/>
      <c r="H54" s="7"/>
      <c r="I54" s="7"/>
      <c r="J54" s="7"/>
      <c r="K54" s="7" t="s">
        <v>322</v>
      </c>
      <c r="L54" s="7" t="s">
        <v>89</v>
      </c>
      <c r="M54" s="8">
        <v>21000</v>
      </c>
      <c r="N54" s="8">
        <v>21000</v>
      </c>
      <c r="O54" s="8"/>
      <c r="P54" s="8"/>
      <c r="Q54" s="8">
        <v>38165.599999999999</v>
      </c>
      <c r="R54" s="8">
        <v>21000</v>
      </c>
      <c r="S54" s="4">
        <f t="shared" si="7"/>
        <v>-17165.599999999999</v>
      </c>
      <c r="T54" s="6">
        <f t="shared" si="8"/>
        <v>1.8173999999999999</v>
      </c>
      <c r="U54" s="4">
        <f t="shared" si="9"/>
        <v>-17165.599999999999</v>
      </c>
      <c r="V54" s="6">
        <f t="shared" si="10"/>
        <v>1.8173999999999999</v>
      </c>
      <c r="W54" s="4">
        <f t="shared" si="11"/>
        <v>-17165.599999999999</v>
      </c>
      <c r="X54" s="6">
        <f t="shared" si="12"/>
        <v>1.8173999999999999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 t="s">
        <v>41</v>
      </c>
      <c r="F55" s="7"/>
      <c r="G55" s="7"/>
      <c r="H55" s="7"/>
      <c r="I55" s="7"/>
      <c r="J55" s="7"/>
      <c r="K55" s="7" t="s">
        <v>323</v>
      </c>
      <c r="L55" s="7" t="s">
        <v>90</v>
      </c>
      <c r="M55" s="8">
        <v>0</v>
      </c>
      <c r="N55" s="8">
        <v>0</v>
      </c>
      <c r="O55" s="8"/>
      <c r="P55" s="8"/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 t="s">
        <v>41</v>
      </c>
      <c r="F56" s="7"/>
      <c r="G56" s="7"/>
      <c r="H56" s="7"/>
      <c r="I56" s="7"/>
      <c r="J56" s="7"/>
      <c r="K56" s="7" t="s">
        <v>324</v>
      </c>
      <c r="L56" s="7" t="s">
        <v>91</v>
      </c>
      <c r="M56" s="8">
        <v>62000</v>
      </c>
      <c r="N56" s="8">
        <v>62000</v>
      </c>
      <c r="O56" s="8"/>
      <c r="P56" s="8"/>
      <c r="Q56" s="8">
        <v>52946.03</v>
      </c>
      <c r="R56" s="8">
        <v>57000</v>
      </c>
      <c r="S56" s="4">
        <f t="shared" si="7"/>
        <v>9053.9700000000012</v>
      </c>
      <c r="T56" s="6">
        <f t="shared" si="8"/>
        <v>0.85399999999999998</v>
      </c>
      <c r="U56" s="4">
        <f t="shared" si="9"/>
        <v>9053.9700000000012</v>
      </c>
      <c r="V56" s="6">
        <f t="shared" si="10"/>
        <v>0.85399999999999998</v>
      </c>
      <c r="W56" s="4">
        <f t="shared" si="11"/>
        <v>4053.9700000000012</v>
      </c>
      <c r="X56" s="6">
        <f t="shared" si="12"/>
        <v>0.92889999999999995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 t="s">
        <v>41</v>
      </c>
      <c r="F57" s="7"/>
      <c r="G57" s="7"/>
      <c r="H57" s="7"/>
      <c r="I57" s="7"/>
      <c r="J57" s="7"/>
      <c r="K57" s="7" t="s">
        <v>325</v>
      </c>
      <c r="L57" s="7" t="s">
        <v>92</v>
      </c>
      <c r="M57" s="8">
        <v>0</v>
      </c>
      <c r="N57" s="8">
        <v>0</v>
      </c>
      <c r="O57" s="8"/>
      <c r="P57" s="8"/>
      <c r="Q57" s="8">
        <v>4114.76</v>
      </c>
      <c r="R57" s="8">
        <v>0</v>
      </c>
      <c r="S57" s="4">
        <f t="shared" si="7"/>
        <v>-4114.76</v>
      </c>
      <c r="T57" s="6">
        <f t="shared" si="8"/>
        <v>0</v>
      </c>
      <c r="U57" s="4">
        <f t="shared" si="9"/>
        <v>-4114.76</v>
      </c>
      <c r="V57" s="6">
        <f t="shared" si="10"/>
        <v>0</v>
      </c>
      <c r="W57" s="4">
        <f t="shared" si="11"/>
        <v>-4114.76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 t="s">
        <v>41</v>
      </c>
      <c r="F58" s="7"/>
      <c r="G58" s="7"/>
      <c r="H58" s="7"/>
      <c r="I58" s="7"/>
      <c r="J58" s="7"/>
      <c r="K58" s="7" t="s">
        <v>326</v>
      </c>
      <c r="L58" s="7" t="s">
        <v>93</v>
      </c>
      <c r="M58" s="8">
        <v>0</v>
      </c>
      <c r="N58" s="8">
        <v>0</v>
      </c>
      <c r="O58" s="8"/>
      <c r="P58" s="8"/>
      <c r="Q58" s="8">
        <v>40</v>
      </c>
      <c r="R58" s="8">
        <v>0</v>
      </c>
      <c r="S58" s="4">
        <f t="shared" si="7"/>
        <v>-40</v>
      </c>
      <c r="T58" s="6">
        <f t="shared" si="8"/>
        <v>0</v>
      </c>
      <c r="U58" s="4">
        <f t="shared" si="9"/>
        <v>-40</v>
      </c>
      <c r="V58" s="6">
        <f t="shared" si="10"/>
        <v>0</v>
      </c>
      <c r="W58" s="4">
        <f t="shared" si="11"/>
        <v>-40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 t="s">
        <v>41</v>
      </c>
      <c r="F59" s="7"/>
      <c r="G59" s="7"/>
      <c r="H59" s="7"/>
      <c r="I59" s="7"/>
      <c r="J59" s="7"/>
      <c r="K59" s="7" t="s">
        <v>327</v>
      </c>
      <c r="L59" s="7" t="s">
        <v>94</v>
      </c>
      <c r="M59" s="8">
        <v>6000</v>
      </c>
      <c r="N59" s="8">
        <v>6000</v>
      </c>
      <c r="O59" s="8"/>
      <c r="P59" s="8"/>
      <c r="Q59" s="8">
        <v>2701.41</v>
      </c>
      <c r="R59" s="8">
        <v>6000</v>
      </c>
      <c r="S59" s="4">
        <f t="shared" si="7"/>
        <v>3298.59</v>
      </c>
      <c r="T59" s="6">
        <f t="shared" si="8"/>
        <v>0.45019999999999999</v>
      </c>
      <c r="U59" s="4">
        <f t="shared" si="9"/>
        <v>3298.59</v>
      </c>
      <c r="V59" s="6">
        <f t="shared" si="10"/>
        <v>0.45019999999999999</v>
      </c>
      <c r="W59" s="4">
        <f t="shared" si="11"/>
        <v>3298.59</v>
      </c>
      <c r="X59" s="6">
        <f t="shared" si="12"/>
        <v>0.45019999999999999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 t="s">
        <v>41</v>
      </c>
      <c r="F60" s="7"/>
      <c r="G60" s="7"/>
      <c r="H60" s="7"/>
      <c r="I60" s="7"/>
      <c r="J60" s="7"/>
      <c r="K60" s="7" t="s">
        <v>328</v>
      </c>
      <c r="L60" s="7" t="s">
        <v>95</v>
      </c>
      <c r="M60" s="8">
        <v>0</v>
      </c>
      <c r="N60" s="8">
        <v>0</v>
      </c>
      <c r="O60" s="8"/>
      <c r="P60" s="8"/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 t="s">
        <v>41</v>
      </c>
      <c r="F61" s="7"/>
      <c r="G61" s="7"/>
      <c r="H61" s="7"/>
      <c r="I61" s="7"/>
      <c r="J61" s="7"/>
      <c r="K61" s="7" t="s">
        <v>329</v>
      </c>
      <c r="L61" s="7" t="s">
        <v>96</v>
      </c>
      <c r="M61" s="8">
        <v>60000</v>
      </c>
      <c r="N61" s="8">
        <v>60000</v>
      </c>
      <c r="O61" s="8"/>
      <c r="P61" s="8"/>
      <c r="Q61" s="8">
        <v>62522.91</v>
      </c>
      <c r="R61" s="8">
        <v>60000</v>
      </c>
      <c r="S61" s="4">
        <f t="shared" si="7"/>
        <v>-2522.9100000000035</v>
      </c>
      <c r="T61" s="6">
        <f t="shared" si="8"/>
        <v>1.042</v>
      </c>
      <c r="U61" s="4">
        <f t="shared" si="9"/>
        <v>-2522.9100000000035</v>
      </c>
      <c r="V61" s="6">
        <f t="shared" si="10"/>
        <v>1.042</v>
      </c>
      <c r="W61" s="4">
        <f t="shared" si="11"/>
        <v>-2522.9100000000035</v>
      </c>
      <c r="X61" s="6">
        <f t="shared" si="12"/>
        <v>1.042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 t="s">
        <v>41</v>
      </c>
      <c r="F62" s="7"/>
      <c r="G62" s="7"/>
      <c r="H62" s="7"/>
      <c r="I62" s="7"/>
      <c r="J62" s="7"/>
      <c r="K62" s="7" t="s">
        <v>330</v>
      </c>
      <c r="L62" s="7" t="s">
        <v>97</v>
      </c>
      <c r="M62" s="8">
        <v>6000</v>
      </c>
      <c r="N62" s="8">
        <v>6000</v>
      </c>
      <c r="O62" s="8"/>
      <c r="P62" s="8"/>
      <c r="Q62" s="8">
        <v>8362.74</v>
      </c>
      <c r="R62" s="8">
        <v>6000</v>
      </c>
      <c r="S62" s="4">
        <f t="shared" si="7"/>
        <v>-2362.7399999999998</v>
      </c>
      <c r="T62" s="6">
        <f t="shared" si="8"/>
        <v>1.3937999999999999</v>
      </c>
      <c r="U62" s="4">
        <f t="shared" si="9"/>
        <v>-2362.7399999999998</v>
      </c>
      <c r="V62" s="6">
        <f t="shared" si="10"/>
        <v>1.3937999999999999</v>
      </c>
      <c r="W62" s="4">
        <f t="shared" si="11"/>
        <v>-2362.7399999999998</v>
      </c>
      <c r="X62" s="6">
        <f t="shared" si="12"/>
        <v>1.3937999999999999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 t="s">
        <v>41</v>
      </c>
      <c r="F63" s="7"/>
      <c r="G63" s="7"/>
      <c r="H63" s="7"/>
      <c r="I63" s="7"/>
      <c r="J63" s="7"/>
      <c r="K63" s="7" t="s">
        <v>331</v>
      </c>
      <c r="L63" s="7" t="s">
        <v>98</v>
      </c>
      <c r="M63" s="8">
        <v>3000</v>
      </c>
      <c r="N63" s="8">
        <v>3000</v>
      </c>
      <c r="O63" s="8"/>
      <c r="P63" s="8"/>
      <c r="Q63" s="8">
        <v>3182.97</v>
      </c>
      <c r="R63" s="8">
        <v>3000</v>
      </c>
      <c r="S63" s="4">
        <f t="shared" si="7"/>
        <v>-182.9699999999998</v>
      </c>
      <c r="T63" s="6">
        <f t="shared" si="8"/>
        <v>1.0609999999999999</v>
      </c>
      <c r="U63" s="4">
        <f t="shared" si="9"/>
        <v>-182.9699999999998</v>
      </c>
      <c r="V63" s="6">
        <f t="shared" si="10"/>
        <v>1.0609999999999999</v>
      </c>
      <c r="W63" s="4">
        <f t="shared" si="11"/>
        <v>-182.9699999999998</v>
      </c>
      <c r="X63" s="6">
        <f t="shared" si="12"/>
        <v>1.0609999999999999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 t="s">
        <v>41</v>
      </c>
      <c r="F64" s="7"/>
      <c r="G64" s="7"/>
      <c r="H64" s="7"/>
      <c r="I64" s="7"/>
      <c r="J64" s="7"/>
      <c r="K64" s="7" t="s">
        <v>332</v>
      </c>
      <c r="L64" s="7" t="s">
        <v>99</v>
      </c>
      <c r="M64" s="8">
        <v>0</v>
      </c>
      <c r="N64" s="8">
        <v>0</v>
      </c>
      <c r="O64" s="8"/>
      <c r="P64" s="8"/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>
        <f>IF(AND(ABS(S65)&gt;Input!$A$3,ABS(1-T65)&gt;Input!$A$4),MAX($A$3:A64)+1,"")</f>
        <v>19</v>
      </c>
      <c r="B65">
        <f>IF(AND(ABS(U65)&gt;Input!$B$3,ABS(1-V65)&gt;Input!$B$4),MAX($B$3:B64)+1,"")</f>
        <v>19</v>
      </c>
      <c r="C65">
        <f>IF(AND(ABS(W65)&gt;Input!$C$3,ABS(1-X65)&gt;Input!$C$4),MAX($C$3:C64)+1,"")</f>
        <v>20</v>
      </c>
      <c r="D65" t="str">
        <f>IF(AND(H65=H66,J65=J66),"",MAX($D$3:D64)+1)</f>
        <v/>
      </c>
      <c r="E65" s="7" t="s">
        <v>41</v>
      </c>
      <c r="F65" s="7"/>
      <c r="G65" s="7"/>
      <c r="H65" s="7"/>
      <c r="I65" s="7"/>
      <c r="J65" s="7"/>
      <c r="K65" s="7" t="s">
        <v>333</v>
      </c>
      <c r="L65" s="7" t="s">
        <v>100</v>
      </c>
      <c r="M65" s="8">
        <v>15000</v>
      </c>
      <c r="N65" s="8">
        <v>15000</v>
      </c>
      <c r="O65" s="8"/>
      <c r="P65" s="8"/>
      <c r="Q65" s="8">
        <v>0</v>
      </c>
      <c r="R65" s="8">
        <v>15000</v>
      </c>
      <c r="S65" s="4">
        <f t="shared" si="7"/>
        <v>15000</v>
      </c>
      <c r="T65" s="6">
        <f t="shared" si="8"/>
        <v>0</v>
      </c>
      <c r="U65" s="4">
        <f t="shared" si="9"/>
        <v>15000</v>
      </c>
      <c r="V65" s="6">
        <f t="shared" si="10"/>
        <v>0</v>
      </c>
      <c r="W65" s="4">
        <f t="shared" si="11"/>
        <v>15000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 t="s">
        <v>41</v>
      </c>
      <c r="F66" s="7"/>
      <c r="G66" s="7"/>
      <c r="H66" s="7"/>
      <c r="I66" s="7"/>
      <c r="J66" s="7"/>
      <c r="K66" s="7" t="s">
        <v>334</v>
      </c>
      <c r="L66" s="7" t="s">
        <v>101</v>
      </c>
      <c r="M66" s="8">
        <v>125000</v>
      </c>
      <c r="N66" s="8">
        <v>125000</v>
      </c>
      <c r="O66" s="8"/>
      <c r="P66" s="8"/>
      <c r="Q66" s="8">
        <v>129666.25</v>
      </c>
      <c r="R66" s="8">
        <v>125000</v>
      </c>
      <c r="S66" s="4">
        <f t="shared" si="7"/>
        <v>-4666.25</v>
      </c>
      <c r="T66" s="6">
        <f t="shared" si="8"/>
        <v>1.0373000000000001</v>
      </c>
      <c r="U66" s="4">
        <f t="shared" si="9"/>
        <v>-4666.25</v>
      </c>
      <c r="V66" s="6">
        <f t="shared" si="10"/>
        <v>1.0373000000000001</v>
      </c>
      <c r="W66" s="4">
        <f t="shared" si="11"/>
        <v>-4666.25</v>
      </c>
      <c r="X66" s="6">
        <f t="shared" si="12"/>
        <v>1.0373000000000001</v>
      </c>
    </row>
    <row r="67" spans="1:24" x14ac:dyDescent="0.2">
      <c r="A67">
        <f>IF(AND(ABS(S67)&gt;Input!$A$3,ABS(1-T67)&gt;Input!$A$4),MAX($A$3:A66)+1,"")</f>
        <v>20</v>
      </c>
      <c r="B67">
        <f>IF(AND(ABS(U67)&gt;Input!$B$3,ABS(1-V67)&gt;Input!$B$4),MAX($B$3:B66)+1,"")</f>
        <v>20</v>
      </c>
      <c r="C67">
        <f>IF(AND(ABS(W67)&gt;Input!$C$3,ABS(1-X67)&gt;Input!$C$4),MAX($C$3:C66)+1,"")</f>
        <v>21</v>
      </c>
      <c r="D67" t="str">
        <f>IF(AND(H67=H68,J67=J68),"",MAX($D$3:D66)+1)</f>
        <v/>
      </c>
      <c r="E67" s="7" t="s">
        <v>41</v>
      </c>
      <c r="F67" s="7"/>
      <c r="G67" s="7"/>
      <c r="H67" s="7"/>
      <c r="I67" s="7"/>
      <c r="J67" s="7"/>
      <c r="K67" s="7" t="s">
        <v>335</v>
      </c>
      <c r="L67" s="7" t="s">
        <v>102</v>
      </c>
      <c r="M67" s="8">
        <v>45000</v>
      </c>
      <c r="N67" s="8">
        <v>45000</v>
      </c>
      <c r="O67" s="8"/>
      <c r="P67" s="8"/>
      <c r="Q67" s="8">
        <v>62607.81</v>
      </c>
      <c r="R67" s="8">
        <v>45000</v>
      </c>
      <c r="S67" s="4">
        <f t="shared" si="7"/>
        <v>-17607.809999999998</v>
      </c>
      <c r="T67" s="6">
        <f t="shared" si="8"/>
        <v>1.3913</v>
      </c>
      <c r="U67" s="4">
        <f t="shared" si="9"/>
        <v>-17607.809999999998</v>
      </c>
      <c r="V67" s="6">
        <f t="shared" si="10"/>
        <v>1.3913</v>
      </c>
      <c r="W67" s="4">
        <f t="shared" si="11"/>
        <v>-17607.809999999998</v>
      </c>
      <c r="X67" s="6">
        <f t="shared" si="12"/>
        <v>1.3913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 t="s">
        <v>41</v>
      </c>
      <c r="F68" s="7"/>
      <c r="G68" s="7"/>
      <c r="H68" s="7"/>
      <c r="I68" s="7"/>
      <c r="J68" s="7"/>
      <c r="K68" s="7" t="s">
        <v>336</v>
      </c>
      <c r="L68" s="7" t="s">
        <v>103</v>
      </c>
      <c r="M68" s="8">
        <v>0</v>
      </c>
      <c r="N68" s="8">
        <v>0</v>
      </c>
      <c r="O68" s="8"/>
      <c r="P68" s="8"/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 t="s">
        <v>41</v>
      </c>
      <c r="F69" s="7"/>
      <c r="G69" s="7"/>
      <c r="H69" s="7"/>
      <c r="I69" s="7"/>
      <c r="J69" s="7"/>
      <c r="K69" s="7" t="s">
        <v>337</v>
      </c>
      <c r="L69" s="7" t="s">
        <v>104</v>
      </c>
      <c r="M69" s="8">
        <v>25500</v>
      </c>
      <c r="N69" s="8">
        <v>25500</v>
      </c>
      <c r="O69" s="8"/>
      <c r="P69" s="8"/>
      <c r="Q69" s="8">
        <v>25753.599999999999</v>
      </c>
      <c r="R69" s="8">
        <v>25000</v>
      </c>
      <c r="S69" s="4">
        <f t="shared" ref="S69:S132" si="13">M69-O69-Q69</f>
        <v>-253.59999999999854</v>
      </c>
      <c r="T69" s="6">
        <f t="shared" ref="T69:T132" si="14">IF(M69=0,0,ROUND((O69+Q69)/M69,4))</f>
        <v>1.0099</v>
      </c>
      <c r="U69" s="4">
        <f t="shared" ref="U69:U132" si="15">N69-O69-Q69</f>
        <v>-253.59999999999854</v>
      </c>
      <c r="V69" s="6">
        <f t="shared" ref="V69:V132" si="16">IF(N69=0,0,ROUND((O69+Q69)/N69,4))</f>
        <v>1.0099</v>
      </c>
      <c r="W69" s="4">
        <f t="shared" ref="W69:W132" si="17">R69-O69-Q69</f>
        <v>-753.59999999999854</v>
      </c>
      <c r="X69" s="6">
        <f t="shared" ref="X69:X132" si="18">IF(R69=0,0,ROUND((O69+Q69)/R69,4))</f>
        <v>1.0301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 t="s">
        <v>41</v>
      </c>
      <c r="F70" s="7"/>
      <c r="G70" s="7"/>
      <c r="H70" s="7"/>
      <c r="I70" s="7"/>
      <c r="J70" s="7"/>
      <c r="K70" s="7" t="s">
        <v>338</v>
      </c>
      <c r="L70" s="7" t="s">
        <v>105</v>
      </c>
      <c r="M70" s="8">
        <v>0</v>
      </c>
      <c r="N70" s="8">
        <v>0</v>
      </c>
      <c r="O70" s="8"/>
      <c r="P70" s="8"/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 t="s">
        <v>41</v>
      </c>
      <c r="F71" s="7"/>
      <c r="G71" s="7"/>
      <c r="H71" s="7"/>
      <c r="I71" s="7"/>
      <c r="J71" s="7"/>
      <c r="K71" s="7" t="s">
        <v>339</v>
      </c>
      <c r="L71" s="7" t="s">
        <v>106</v>
      </c>
      <c r="M71" s="8">
        <v>6000</v>
      </c>
      <c r="N71" s="8">
        <v>21255</v>
      </c>
      <c r="O71" s="8"/>
      <c r="P71" s="8"/>
      <c r="Q71" s="8">
        <v>15383.65</v>
      </c>
      <c r="R71" s="8">
        <v>6000</v>
      </c>
      <c r="S71" s="4">
        <f t="shared" si="13"/>
        <v>-9383.65</v>
      </c>
      <c r="T71" s="6">
        <f t="shared" si="14"/>
        <v>2.5638999999999998</v>
      </c>
      <c r="U71" s="4">
        <f t="shared" si="15"/>
        <v>5871.35</v>
      </c>
      <c r="V71" s="6">
        <f t="shared" si="16"/>
        <v>0.7238</v>
      </c>
      <c r="W71" s="4">
        <f t="shared" si="17"/>
        <v>-9383.65</v>
      </c>
      <c r="X71" s="6">
        <f t="shared" si="18"/>
        <v>2.5638999999999998</v>
      </c>
    </row>
    <row r="72" spans="1:24" x14ac:dyDescent="0.2">
      <c r="A72">
        <f>IF(AND(ABS(S72)&gt;Input!$A$3,ABS(1-T72)&gt;Input!$A$4),MAX($A$3:A71)+1,"")</f>
        <v>21</v>
      </c>
      <c r="B72">
        <f>IF(AND(ABS(U72)&gt;Input!$B$3,ABS(1-V72)&gt;Input!$B$4),MAX($B$3:B71)+1,"")</f>
        <v>21</v>
      </c>
      <c r="C72">
        <f>IF(AND(ABS(W72)&gt;Input!$C$3,ABS(1-X72)&gt;Input!$C$4),MAX($C$3:C71)+1,"")</f>
        <v>22</v>
      </c>
      <c r="D72" t="str">
        <f>IF(AND(H72=H73,J72=J73),"",MAX($D$3:D71)+1)</f>
        <v/>
      </c>
      <c r="E72" s="7" t="s">
        <v>41</v>
      </c>
      <c r="F72" s="7"/>
      <c r="G72" s="7"/>
      <c r="H72" s="7"/>
      <c r="I72" s="7"/>
      <c r="J72" s="7"/>
      <c r="K72" s="7" t="s">
        <v>340</v>
      </c>
      <c r="L72" s="7" t="s">
        <v>107</v>
      </c>
      <c r="M72" s="8">
        <v>50000</v>
      </c>
      <c r="N72" s="8">
        <v>50000</v>
      </c>
      <c r="O72" s="8"/>
      <c r="P72" s="8"/>
      <c r="Q72" s="8">
        <v>37999.15</v>
      </c>
      <c r="R72" s="8">
        <v>75000</v>
      </c>
      <c r="S72" s="4">
        <f t="shared" si="13"/>
        <v>12000.849999999999</v>
      </c>
      <c r="T72" s="6">
        <f t="shared" si="14"/>
        <v>0.76</v>
      </c>
      <c r="U72" s="4">
        <f t="shared" si="15"/>
        <v>12000.849999999999</v>
      </c>
      <c r="V72" s="6">
        <f t="shared" si="16"/>
        <v>0.76</v>
      </c>
      <c r="W72" s="4">
        <f t="shared" si="17"/>
        <v>37000.85</v>
      </c>
      <c r="X72" s="6">
        <f t="shared" si="18"/>
        <v>0.50670000000000004</v>
      </c>
    </row>
    <row r="73" spans="1:24" x14ac:dyDescent="0.2">
      <c r="A73">
        <f>IF(AND(ABS(S73)&gt;Input!$A$3,ABS(1-T73)&gt;Input!$A$4),MAX($A$3:A72)+1,"")</f>
        <v>22</v>
      </c>
      <c r="B73">
        <f>IF(AND(ABS(U73)&gt;Input!$B$3,ABS(1-V73)&gt;Input!$B$4),MAX($B$3:B72)+1,"")</f>
        <v>22</v>
      </c>
      <c r="C73">
        <f>IF(AND(ABS(W73)&gt;Input!$C$3,ABS(1-X73)&gt;Input!$C$4),MAX($C$3:C72)+1,"")</f>
        <v>23</v>
      </c>
      <c r="D73" t="str">
        <f>IF(AND(H73=H74,J73=J74),"",MAX($D$3:D72)+1)</f>
        <v/>
      </c>
      <c r="E73" s="7" t="s">
        <v>41</v>
      </c>
      <c r="F73" s="7"/>
      <c r="G73" s="7"/>
      <c r="H73" s="7"/>
      <c r="I73" s="7"/>
      <c r="J73" s="7"/>
      <c r="K73" s="7" t="s">
        <v>341</v>
      </c>
      <c r="L73" s="7" t="s">
        <v>108</v>
      </c>
      <c r="M73" s="8">
        <v>2500</v>
      </c>
      <c r="N73" s="8">
        <v>2500</v>
      </c>
      <c r="O73" s="8"/>
      <c r="P73" s="8"/>
      <c r="Q73" s="8">
        <v>14909.53</v>
      </c>
      <c r="R73" s="8">
        <v>2500</v>
      </c>
      <c r="S73" s="4">
        <f t="shared" si="13"/>
        <v>-12409.53</v>
      </c>
      <c r="T73" s="6">
        <f t="shared" si="14"/>
        <v>5.9638</v>
      </c>
      <c r="U73" s="4">
        <f t="shared" si="15"/>
        <v>-12409.53</v>
      </c>
      <c r="V73" s="6">
        <f t="shared" si="16"/>
        <v>5.9638</v>
      </c>
      <c r="W73" s="4">
        <f t="shared" si="17"/>
        <v>-12409.53</v>
      </c>
      <c r="X73" s="6">
        <f t="shared" si="18"/>
        <v>5.9638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 t="s">
        <v>41</v>
      </c>
      <c r="F74" s="7"/>
      <c r="G74" s="7"/>
      <c r="H74" s="7"/>
      <c r="I74" s="7"/>
      <c r="J74" s="7"/>
      <c r="K74" s="7" t="s">
        <v>342</v>
      </c>
      <c r="L74" s="7" t="s">
        <v>109</v>
      </c>
      <c r="M74" s="8">
        <v>1500</v>
      </c>
      <c r="N74" s="8">
        <v>1500</v>
      </c>
      <c r="O74" s="8"/>
      <c r="P74" s="8"/>
      <c r="Q74" s="8">
        <v>1027.54</v>
      </c>
      <c r="R74" s="8">
        <v>1500</v>
      </c>
      <c r="S74" s="4">
        <f t="shared" si="13"/>
        <v>472.46000000000004</v>
      </c>
      <c r="T74" s="6">
        <f t="shared" si="14"/>
        <v>0.68500000000000005</v>
      </c>
      <c r="U74" s="4">
        <f t="shared" si="15"/>
        <v>472.46000000000004</v>
      </c>
      <c r="V74" s="6">
        <f t="shared" si="16"/>
        <v>0.68500000000000005</v>
      </c>
      <c r="W74" s="4">
        <f t="shared" si="17"/>
        <v>472.46000000000004</v>
      </c>
      <c r="X74" s="6">
        <f t="shared" si="18"/>
        <v>0.68500000000000005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 t="s">
        <v>41</v>
      </c>
      <c r="F75" s="7"/>
      <c r="G75" s="7"/>
      <c r="H75" s="7"/>
      <c r="I75" s="7"/>
      <c r="J75" s="7"/>
      <c r="K75" s="7" t="s">
        <v>343</v>
      </c>
      <c r="L75" s="7" t="s">
        <v>110</v>
      </c>
      <c r="M75" s="8">
        <v>2556</v>
      </c>
      <c r="N75" s="8">
        <v>2556</v>
      </c>
      <c r="O75" s="8"/>
      <c r="P75" s="8"/>
      <c r="Q75" s="8">
        <v>780.81</v>
      </c>
      <c r="R75" s="8">
        <v>2556</v>
      </c>
      <c r="S75" s="4">
        <f t="shared" si="13"/>
        <v>1775.19</v>
      </c>
      <c r="T75" s="6">
        <f t="shared" si="14"/>
        <v>0.30549999999999999</v>
      </c>
      <c r="U75" s="4">
        <f t="shared" si="15"/>
        <v>1775.19</v>
      </c>
      <c r="V75" s="6">
        <f t="shared" si="16"/>
        <v>0.30549999999999999</v>
      </c>
      <c r="W75" s="4">
        <f t="shared" si="17"/>
        <v>1775.19</v>
      </c>
      <c r="X75" s="6">
        <f t="shared" si="18"/>
        <v>0.30549999999999999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 t="s">
        <v>41</v>
      </c>
      <c r="F76" s="7"/>
      <c r="G76" s="7"/>
      <c r="H76" s="7"/>
      <c r="I76" s="7"/>
      <c r="J76" s="7"/>
      <c r="K76" s="7" t="s">
        <v>344</v>
      </c>
      <c r="L76" s="7" t="s">
        <v>111</v>
      </c>
      <c r="M76" s="8">
        <v>14434</v>
      </c>
      <c r="N76" s="8">
        <v>14434</v>
      </c>
      <c r="O76" s="8"/>
      <c r="P76" s="8"/>
      <c r="Q76" s="8">
        <v>15248</v>
      </c>
      <c r="R76" s="8">
        <v>14434</v>
      </c>
      <c r="S76" s="4">
        <f t="shared" si="13"/>
        <v>-814</v>
      </c>
      <c r="T76" s="6">
        <f t="shared" si="14"/>
        <v>1.0564</v>
      </c>
      <c r="U76" s="4">
        <f t="shared" si="15"/>
        <v>-814</v>
      </c>
      <c r="V76" s="6">
        <f t="shared" si="16"/>
        <v>1.0564</v>
      </c>
      <c r="W76" s="4">
        <f t="shared" si="17"/>
        <v>-814</v>
      </c>
      <c r="X76" s="6">
        <f t="shared" si="18"/>
        <v>1.0564</v>
      </c>
    </row>
    <row r="77" spans="1:24" x14ac:dyDescent="0.2">
      <c r="A77">
        <f>IF(AND(ABS(S77)&gt;Input!$A$3,ABS(1-T77)&gt;Input!$A$4),MAX($A$3:A76)+1,"")</f>
        <v>23</v>
      </c>
      <c r="B77">
        <f>IF(AND(ABS(U77)&gt;Input!$B$3,ABS(1-V77)&gt;Input!$B$4),MAX($B$3:B76)+1,"")</f>
        <v>23</v>
      </c>
      <c r="C77">
        <f>IF(AND(ABS(W77)&gt;Input!$C$3,ABS(1-X77)&gt;Input!$C$4),MAX($C$3:C76)+1,"")</f>
        <v>24</v>
      </c>
      <c r="D77" t="str">
        <f>IF(AND(H77=H78,J77=J78),"",MAX($D$3:D76)+1)</f>
        <v/>
      </c>
      <c r="E77" s="7" t="s">
        <v>41</v>
      </c>
      <c r="F77" s="7"/>
      <c r="G77" s="7"/>
      <c r="H77" s="7"/>
      <c r="I77" s="7"/>
      <c r="J77" s="7"/>
      <c r="K77" s="7" t="s">
        <v>345</v>
      </c>
      <c r="L77" s="7" t="s">
        <v>112</v>
      </c>
      <c r="M77" s="8">
        <v>0</v>
      </c>
      <c r="N77" s="8">
        <v>0</v>
      </c>
      <c r="O77" s="8"/>
      <c r="P77" s="8"/>
      <c r="Q77" s="8">
        <v>12100</v>
      </c>
      <c r="R77" s="8">
        <v>0</v>
      </c>
      <c r="S77" s="4">
        <f t="shared" si="13"/>
        <v>-12100</v>
      </c>
      <c r="T77" s="6">
        <f t="shared" si="14"/>
        <v>0</v>
      </c>
      <c r="U77" s="4">
        <f t="shared" si="15"/>
        <v>-12100</v>
      </c>
      <c r="V77" s="6">
        <f t="shared" si="16"/>
        <v>0</v>
      </c>
      <c r="W77" s="4">
        <f t="shared" si="17"/>
        <v>-12100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 t="s">
        <v>41</v>
      </c>
      <c r="F78" s="7"/>
      <c r="G78" s="7"/>
      <c r="H78" s="7"/>
      <c r="I78" s="7"/>
      <c r="J78" s="7"/>
      <c r="K78" s="7" t="s">
        <v>346</v>
      </c>
      <c r="L78" s="7" t="s">
        <v>113</v>
      </c>
      <c r="M78" s="8">
        <v>0</v>
      </c>
      <c r="N78" s="8">
        <v>0</v>
      </c>
      <c r="O78" s="8"/>
      <c r="P78" s="8"/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 t="s">
        <v>41</v>
      </c>
      <c r="F79" s="7"/>
      <c r="G79" s="7"/>
      <c r="H79" s="7"/>
      <c r="I79" s="7"/>
      <c r="J79" s="7"/>
      <c r="K79" s="7" t="s">
        <v>347</v>
      </c>
      <c r="L79" s="7" t="s">
        <v>114</v>
      </c>
      <c r="M79" s="8">
        <v>1700</v>
      </c>
      <c r="N79" s="8">
        <v>1796</v>
      </c>
      <c r="O79" s="8"/>
      <c r="P79" s="8"/>
      <c r="Q79" s="8">
        <v>2593.87</v>
      </c>
      <c r="R79" s="8">
        <v>1700</v>
      </c>
      <c r="S79" s="4">
        <f t="shared" si="13"/>
        <v>-893.86999999999989</v>
      </c>
      <c r="T79" s="6">
        <f t="shared" si="14"/>
        <v>1.5258</v>
      </c>
      <c r="U79" s="4">
        <f t="shared" si="15"/>
        <v>-797.86999999999989</v>
      </c>
      <c r="V79" s="6">
        <f t="shared" si="16"/>
        <v>1.4441999999999999</v>
      </c>
      <c r="W79" s="4">
        <f t="shared" si="17"/>
        <v>-893.86999999999989</v>
      </c>
      <c r="X79" s="6">
        <f t="shared" si="18"/>
        <v>1.5258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 t="s">
        <v>41</v>
      </c>
      <c r="F80" s="7"/>
      <c r="G80" s="7"/>
      <c r="H80" s="7"/>
      <c r="I80" s="7"/>
      <c r="J80" s="7"/>
      <c r="K80" s="7" t="s">
        <v>348</v>
      </c>
      <c r="L80" s="7" t="s">
        <v>115</v>
      </c>
      <c r="M80" s="8">
        <v>0</v>
      </c>
      <c r="N80" s="8">
        <v>0</v>
      </c>
      <c r="O80" s="8"/>
      <c r="P80" s="8"/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>
        <f>IF(AND(ABS(S81)&gt;Input!$A$3,ABS(1-T81)&gt;Input!$A$4),MAX($A$3:A80)+1,"")</f>
        <v>24</v>
      </c>
      <c r="B81">
        <f>IF(AND(ABS(U81)&gt;Input!$B$3,ABS(1-V81)&gt;Input!$B$4),MAX($B$3:B80)+1,"")</f>
        <v>24</v>
      </c>
      <c r="C81">
        <f>IF(AND(ABS(W81)&gt;Input!$C$3,ABS(1-X81)&gt;Input!$C$4),MAX($C$3:C80)+1,"")</f>
        <v>25</v>
      </c>
      <c r="D81" t="str">
        <f>IF(AND(H81=H82,J81=J82),"",MAX($D$3:D80)+1)</f>
        <v/>
      </c>
      <c r="E81" s="7" t="s">
        <v>41</v>
      </c>
      <c r="F81" s="7"/>
      <c r="G81" s="7"/>
      <c r="H81" s="7"/>
      <c r="I81" s="7"/>
      <c r="J81" s="7"/>
      <c r="K81" s="7" t="s">
        <v>349</v>
      </c>
      <c r="L81" s="7" t="s">
        <v>116</v>
      </c>
      <c r="M81" s="8">
        <v>34000</v>
      </c>
      <c r="N81" s="8">
        <v>34000</v>
      </c>
      <c r="O81" s="8"/>
      <c r="P81" s="8"/>
      <c r="Q81" s="8">
        <v>0</v>
      </c>
      <c r="R81" s="8">
        <v>34000</v>
      </c>
      <c r="S81" s="4">
        <f t="shared" si="13"/>
        <v>34000</v>
      </c>
      <c r="T81" s="6">
        <f t="shared" si="14"/>
        <v>0</v>
      </c>
      <c r="U81" s="4">
        <f t="shared" si="15"/>
        <v>34000</v>
      </c>
      <c r="V81" s="6">
        <f t="shared" si="16"/>
        <v>0</v>
      </c>
      <c r="W81" s="4">
        <f t="shared" si="17"/>
        <v>34000</v>
      </c>
      <c r="X81" s="6">
        <f t="shared" si="18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 t="s">
        <v>41</v>
      </c>
      <c r="F82" s="7"/>
      <c r="G82" s="7"/>
      <c r="H82" s="7"/>
      <c r="I82" s="7"/>
      <c r="J82" s="7"/>
      <c r="K82" s="7" t="s">
        <v>350</v>
      </c>
      <c r="L82" s="7" t="s">
        <v>117</v>
      </c>
      <c r="M82" s="8">
        <v>0</v>
      </c>
      <c r="N82" s="8">
        <v>0</v>
      </c>
      <c r="O82" s="8"/>
      <c r="P82" s="8"/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 t="s">
        <v>41</v>
      </c>
      <c r="F83" s="7"/>
      <c r="G83" s="7"/>
      <c r="H83" s="7"/>
      <c r="I83" s="7"/>
      <c r="J83" s="7"/>
      <c r="K83" s="7" t="s">
        <v>351</v>
      </c>
      <c r="L83" s="7" t="s">
        <v>118</v>
      </c>
      <c r="M83" s="8">
        <v>0</v>
      </c>
      <c r="N83" s="8">
        <v>0</v>
      </c>
      <c r="O83" s="8"/>
      <c r="P83" s="8"/>
      <c r="Q83" s="8">
        <v>0</v>
      </c>
      <c r="R83" s="8">
        <v>0</v>
      </c>
      <c r="S83" s="4">
        <f t="shared" si="13"/>
        <v>0</v>
      </c>
      <c r="T83" s="6">
        <f t="shared" si="14"/>
        <v>0</v>
      </c>
      <c r="U83" s="4">
        <f t="shared" si="15"/>
        <v>0</v>
      </c>
      <c r="V83" s="6">
        <f t="shared" si="16"/>
        <v>0</v>
      </c>
      <c r="W83" s="4">
        <f t="shared" si="17"/>
        <v>0</v>
      </c>
      <c r="X83" s="6">
        <f t="shared" si="18"/>
        <v>0</v>
      </c>
    </row>
    <row r="84" spans="1:24" x14ac:dyDescent="0.2">
      <c r="A84">
        <f>IF(AND(ABS(S84)&gt;Input!$A$3,ABS(1-T84)&gt;Input!$A$4),MAX($A$3:A83)+1,"")</f>
        <v>25</v>
      </c>
      <c r="B84">
        <f>IF(AND(ABS(U84)&gt;Input!$B$3,ABS(1-V84)&gt;Input!$B$4),MAX($B$3:B83)+1,"")</f>
        <v>25</v>
      </c>
      <c r="C84">
        <f>IF(AND(ABS(W84)&gt;Input!$C$3,ABS(1-X84)&gt;Input!$C$4),MAX($C$3:C83)+1,"")</f>
        <v>26</v>
      </c>
      <c r="D84" t="str">
        <f>IF(AND(H84=H85,J84=J85),"",MAX($D$3:D83)+1)</f>
        <v/>
      </c>
      <c r="E84" s="7" t="s">
        <v>41</v>
      </c>
      <c r="F84" s="7"/>
      <c r="G84" s="7"/>
      <c r="H84" s="7"/>
      <c r="I84" s="7"/>
      <c r="J84" s="7"/>
      <c r="K84" s="7" t="s">
        <v>352</v>
      </c>
      <c r="L84" s="7" t="s">
        <v>119</v>
      </c>
      <c r="M84" s="8">
        <v>235000</v>
      </c>
      <c r="N84" s="8">
        <v>235000</v>
      </c>
      <c r="O84" s="8"/>
      <c r="P84" s="8"/>
      <c r="Q84" s="8">
        <v>117118.59</v>
      </c>
      <c r="R84" s="8">
        <v>235000</v>
      </c>
      <c r="S84" s="4">
        <f t="shared" si="13"/>
        <v>117881.41</v>
      </c>
      <c r="T84" s="6">
        <f t="shared" si="14"/>
        <v>0.49840000000000001</v>
      </c>
      <c r="U84" s="4">
        <f t="shared" si="15"/>
        <v>117881.41</v>
      </c>
      <c r="V84" s="6">
        <f t="shared" si="16"/>
        <v>0.49840000000000001</v>
      </c>
      <c r="W84" s="4">
        <f t="shared" si="17"/>
        <v>117881.41</v>
      </c>
      <c r="X84" s="6">
        <f t="shared" si="18"/>
        <v>0.49840000000000001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 t="s">
        <v>41</v>
      </c>
      <c r="F85" s="7"/>
      <c r="G85" s="7"/>
      <c r="H85" s="7"/>
      <c r="I85" s="7"/>
      <c r="J85" s="7"/>
      <c r="K85" s="7" t="s">
        <v>353</v>
      </c>
      <c r="L85" s="7" t="s">
        <v>120</v>
      </c>
      <c r="M85" s="8">
        <v>0</v>
      </c>
      <c r="N85" s="8">
        <v>0</v>
      </c>
      <c r="O85" s="8"/>
      <c r="P85" s="8"/>
      <c r="Q85" s="8">
        <v>0.6</v>
      </c>
      <c r="R85" s="8">
        <v>0</v>
      </c>
      <c r="S85" s="4">
        <f t="shared" si="13"/>
        <v>-0.6</v>
      </c>
      <c r="T85" s="6">
        <f t="shared" si="14"/>
        <v>0</v>
      </c>
      <c r="U85" s="4">
        <f t="shared" si="15"/>
        <v>-0.6</v>
      </c>
      <c r="V85" s="6">
        <f t="shared" si="16"/>
        <v>0</v>
      </c>
      <c r="W85" s="4">
        <f t="shared" si="17"/>
        <v>-0.6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 t="s">
        <v>41</v>
      </c>
      <c r="F86" s="7"/>
      <c r="G86" s="7"/>
      <c r="H86" s="7"/>
      <c r="I86" s="7"/>
      <c r="J86" s="7"/>
      <c r="K86" s="7" t="s">
        <v>354</v>
      </c>
      <c r="L86" s="7" t="s">
        <v>121</v>
      </c>
      <c r="M86" s="8">
        <v>0</v>
      </c>
      <c r="N86" s="8">
        <v>0</v>
      </c>
      <c r="O86" s="8"/>
      <c r="P86" s="8"/>
      <c r="Q86" s="8">
        <v>47.85</v>
      </c>
      <c r="R86" s="8">
        <v>0</v>
      </c>
      <c r="S86" s="4">
        <f t="shared" si="13"/>
        <v>-47.85</v>
      </c>
      <c r="T86" s="6">
        <f t="shared" si="14"/>
        <v>0</v>
      </c>
      <c r="U86" s="4">
        <f t="shared" si="15"/>
        <v>-47.85</v>
      </c>
      <c r="V86" s="6">
        <f t="shared" si="16"/>
        <v>0</v>
      </c>
      <c r="W86" s="4">
        <f t="shared" si="17"/>
        <v>-47.85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 t="s">
        <v>41</v>
      </c>
      <c r="F87" s="7"/>
      <c r="G87" s="7"/>
      <c r="H87" s="7"/>
      <c r="I87" s="7"/>
      <c r="J87" s="7"/>
      <c r="K87" s="7" t="s">
        <v>355</v>
      </c>
      <c r="L87" s="7" t="s">
        <v>122</v>
      </c>
      <c r="M87" s="8">
        <v>0</v>
      </c>
      <c r="N87" s="8">
        <v>0</v>
      </c>
      <c r="O87" s="8"/>
      <c r="P87" s="8"/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 t="s">
        <v>41</v>
      </c>
      <c r="F88" s="7"/>
      <c r="G88" s="7"/>
      <c r="H88" s="7"/>
      <c r="I88" s="7"/>
      <c r="J88" s="7"/>
      <c r="K88" s="7" t="s">
        <v>356</v>
      </c>
      <c r="L88" s="7" t="s">
        <v>123</v>
      </c>
      <c r="M88" s="8">
        <v>37500</v>
      </c>
      <c r="N88" s="8">
        <v>37500</v>
      </c>
      <c r="O88" s="8"/>
      <c r="P88" s="8"/>
      <c r="Q88" s="8">
        <v>40726.28</v>
      </c>
      <c r="R88" s="8">
        <v>37500</v>
      </c>
      <c r="S88" s="4">
        <f t="shared" si="13"/>
        <v>-3226.2799999999988</v>
      </c>
      <c r="T88" s="6">
        <f t="shared" si="14"/>
        <v>1.0860000000000001</v>
      </c>
      <c r="U88" s="4">
        <f t="shared" si="15"/>
        <v>-3226.2799999999988</v>
      </c>
      <c r="V88" s="6">
        <f t="shared" si="16"/>
        <v>1.0860000000000001</v>
      </c>
      <c r="W88" s="4">
        <f t="shared" si="17"/>
        <v>-3226.2799999999988</v>
      </c>
      <c r="X88" s="6">
        <f t="shared" si="18"/>
        <v>1.0860000000000001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 t="s">
        <v>41</v>
      </c>
      <c r="F89" s="7"/>
      <c r="G89" s="7"/>
      <c r="H89" s="7"/>
      <c r="I89" s="7"/>
      <c r="J89" s="7"/>
      <c r="K89" s="7" t="s">
        <v>357</v>
      </c>
      <c r="L89" s="7" t="s">
        <v>124</v>
      </c>
      <c r="M89" s="8">
        <v>2500</v>
      </c>
      <c r="N89" s="8">
        <v>2500</v>
      </c>
      <c r="O89" s="8"/>
      <c r="P89" s="8"/>
      <c r="Q89" s="8">
        <v>4915</v>
      </c>
      <c r="R89" s="8">
        <v>2500</v>
      </c>
      <c r="S89" s="4">
        <f t="shared" si="13"/>
        <v>-2415</v>
      </c>
      <c r="T89" s="6">
        <f t="shared" si="14"/>
        <v>1.966</v>
      </c>
      <c r="U89" s="4">
        <f t="shared" si="15"/>
        <v>-2415</v>
      </c>
      <c r="V89" s="6">
        <f t="shared" si="16"/>
        <v>1.966</v>
      </c>
      <c r="W89" s="4">
        <f t="shared" si="17"/>
        <v>-2415</v>
      </c>
      <c r="X89" s="6">
        <f t="shared" si="18"/>
        <v>1.966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 t="s">
        <v>41</v>
      </c>
      <c r="F90" s="7"/>
      <c r="G90" s="7"/>
      <c r="H90" s="7"/>
      <c r="I90" s="7"/>
      <c r="J90" s="7"/>
      <c r="K90" s="7" t="s">
        <v>358</v>
      </c>
      <c r="L90" s="7" t="s">
        <v>125</v>
      </c>
      <c r="M90" s="8">
        <v>0</v>
      </c>
      <c r="N90" s="8">
        <v>0</v>
      </c>
      <c r="O90" s="8"/>
      <c r="P90" s="8"/>
      <c r="Q90" s="8">
        <v>0</v>
      </c>
      <c r="R90" s="8">
        <v>0</v>
      </c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 t="s">
        <v>41</v>
      </c>
      <c r="F91" s="7"/>
      <c r="G91" s="7"/>
      <c r="H91" s="7"/>
      <c r="I91" s="7"/>
      <c r="J91" s="7"/>
      <c r="K91" s="7" t="s">
        <v>359</v>
      </c>
      <c r="L91" s="7" t="s">
        <v>126</v>
      </c>
      <c r="M91" s="8">
        <v>0</v>
      </c>
      <c r="N91" s="8">
        <v>0</v>
      </c>
      <c r="O91" s="8"/>
      <c r="P91" s="8"/>
      <c r="Q91" s="8">
        <v>0</v>
      </c>
      <c r="R91" s="8">
        <v>0</v>
      </c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 t="s">
        <v>41</v>
      </c>
      <c r="F92" s="7"/>
      <c r="G92" s="7"/>
      <c r="H92" s="7"/>
      <c r="I92" s="7"/>
      <c r="J92" s="7"/>
      <c r="K92" s="7" t="s">
        <v>360</v>
      </c>
      <c r="L92" s="7" t="s">
        <v>127</v>
      </c>
      <c r="M92" s="8">
        <v>2100</v>
      </c>
      <c r="N92" s="8">
        <v>2100</v>
      </c>
      <c r="O92" s="8"/>
      <c r="P92" s="8"/>
      <c r="Q92" s="8">
        <v>1371.1</v>
      </c>
      <c r="R92" s="8">
        <v>2100</v>
      </c>
      <c r="S92" s="4">
        <f t="shared" si="13"/>
        <v>728.90000000000009</v>
      </c>
      <c r="T92" s="6">
        <f t="shared" si="14"/>
        <v>0.65290000000000004</v>
      </c>
      <c r="U92" s="4">
        <f t="shared" si="15"/>
        <v>728.90000000000009</v>
      </c>
      <c r="V92" s="6">
        <f t="shared" si="16"/>
        <v>0.65290000000000004</v>
      </c>
      <c r="W92" s="4">
        <f t="shared" si="17"/>
        <v>728.90000000000009</v>
      </c>
      <c r="X92" s="6">
        <f t="shared" si="18"/>
        <v>0.65290000000000004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 t="s">
        <v>41</v>
      </c>
      <c r="F93" s="7"/>
      <c r="G93" s="7"/>
      <c r="H93" s="7"/>
      <c r="I93" s="7"/>
      <c r="J93" s="7"/>
      <c r="K93" s="7" t="s">
        <v>361</v>
      </c>
      <c r="L93" s="7" t="s">
        <v>128</v>
      </c>
      <c r="M93" s="8">
        <v>0</v>
      </c>
      <c r="N93" s="8">
        <v>0</v>
      </c>
      <c r="O93" s="8"/>
      <c r="P93" s="8"/>
      <c r="Q93" s="8">
        <v>0</v>
      </c>
      <c r="R93" s="8">
        <v>0</v>
      </c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 t="s">
        <v>41</v>
      </c>
      <c r="F94" s="7"/>
      <c r="G94" s="7"/>
      <c r="H94" s="7"/>
      <c r="I94" s="7"/>
      <c r="J94" s="7"/>
      <c r="K94" s="7" t="s">
        <v>362</v>
      </c>
      <c r="L94" s="7" t="s">
        <v>129</v>
      </c>
      <c r="M94" s="8">
        <v>3000</v>
      </c>
      <c r="N94" s="8">
        <v>3000</v>
      </c>
      <c r="O94" s="8"/>
      <c r="P94" s="8"/>
      <c r="Q94" s="8">
        <v>3257</v>
      </c>
      <c r="R94" s="8">
        <v>3000</v>
      </c>
      <c r="S94" s="4">
        <f t="shared" si="13"/>
        <v>-257</v>
      </c>
      <c r="T94" s="6">
        <f t="shared" si="14"/>
        <v>1.0857000000000001</v>
      </c>
      <c r="U94" s="4">
        <f t="shared" si="15"/>
        <v>-257</v>
      </c>
      <c r="V94" s="6">
        <f t="shared" si="16"/>
        <v>1.0857000000000001</v>
      </c>
      <c r="W94" s="4">
        <f t="shared" si="17"/>
        <v>-257</v>
      </c>
      <c r="X94" s="6">
        <f t="shared" si="18"/>
        <v>1.0857000000000001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 t="s">
        <v>41</v>
      </c>
      <c r="F95" s="7"/>
      <c r="G95" s="7"/>
      <c r="H95" s="7"/>
      <c r="I95" s="7"/>
      <c r="J95" s="7"/>
      <c r="K95" s="7" t="s">
        <v>363</v>
      </c>
      <c r="L95" s="7" t="s">
        <v>130</v>
      </c>
      <c r="M95" s="8">
        <v>43000</v>
      </c>
      <c r="N95" s="8">
        <v>43000</v>
      </c>
      <c r="O95" s="8"/>
      <c r="P95" s="8"/>
      <c r="Q95" s="8">
        <v>36460</v>
      </c>
      <c r="R95" s="8">
        <v>43000</v>
      </c>
      <c r="S95" s="4">
        <f t="shared" si="13"/>
        <v>6540</v>
      </c>
      <c r="T95" s="6">
        <f t="shared" si="14"/>
        <v>0.84789999999999999</v>
      </c>
      <c r="U95" s="4">
        <f t="shared" si="15"/>
        <v>6540</v>
      </c>
      <c r="V95" s="6">
        <f t="shared" si="16"/>
        <v>0.84789999999999999</v>
      </c>
      <c r="W95" s="4">
        <f t="shared" si="17"/>
        <v>6540</v>
      </c>
      <c r="X95" s="6">
        <f t="shared" si="18"/>
        <v>0.84789999999999999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 t="s">
        <v>41</v>
      </c>
      <c r="F96" s="7"/>
      <c r="G96" s="7"/>
      <c r="H96" s="7"/>
      <c r="I96" s="7"/>
      <c r="J96" s="7"/>
      <c r="K96" s="7" t="s">
        <v>364</v>
      </c>
      <c r="L96" s="7" t="s">
        <v>131</v>
      </c>
      <c r="M96" s="8">
        <v>1200</v>
      </c>
      <c r="N96" s="8">
        <v>1200</v>
      </c>
      <c r="O96" s="8"/>
      <c r="P96" s="8"/>
      <c r="Q96" s="8">
        <v>1162.5</v>
      </c>
      <c r="R96" s="8">
        <v>1200</v>
      </c>
      <c r="S96" s="4">
        <f t="shared" si="13"/>
        <v>37.5</v>
      </c>
      <c r="T96" s="6">
        <f t="shared" si="14"/>
        <v>0.96879999999999999</v>
      </c>
      <c r="U96" s="4">
        <f t="shared" si="15"/>
        <v>37.5</v>
      </c>
      <c r="V96" s="6">
        <f t="shared" si="16"/>
        <v>0.96879999999999999</v>
      </c>
      <c r="W96" s="4">
        <f t="shared" si="17"/>
        <v>37.5</v>
      </c>
      <c r="X96" s="6">
        <f t="shared" si="18"/>
        <v>0.96879999999999999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 t="s">
        <v>41</v>
      </c>
      <c r="F97" s="7"/>
      <c r="G97" s="7"/>
      <c r="H97" s="7"/>
      <c r="I97" s="7"/>
      <c r="J97" s="7"/>
      <c r="K97" s="7" t="s">
        <v>365</v>
      </c>
      <c r="L97" s="7" t="s">
        <v>132</v>
      </c>
      <c r="M97" s="8">
        <v>0</v>
      </c>
      <c r="N97" s="8">
        <v>0</v>
      </c>
      <c r="O97" s="8"/>
      <c r="P97" s="8"/>
      <c r="Q97" s="8">
        <v>0</v>
      </c>
      <c r="R97" s="8">
        <v>0</v>
      </c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>
        <f>IF(AND(ABS(S98)&gt;Input!$A$3,ABS(1-T98)&gt;Input!$A$4),MAX($A$3:A97)+1,"")</f>
        <v>26</v>
      </c>
      <c r="B98">
        <f>IF(AND(ABS(U98)&gt;Input!$B$3,ABS(1-V98)&gt;Input!$B$4),MAX($B$3:B97)+1,"")</f>
        <v>26</v>
      </c>
      <c r="C98">
        <f>IF(AND(ABS(W98)&gt;Input!$C$3,ABS(1-X98)&gt;Input!$C$4),MAX($C$3:C97)+1,"")</f>
        <v>27</v>
      </c>
      <c r="D98" t="str">
        <f>IF(AND(H98=H99,J98=J99),"",MAX($D$3:D97)+1)</f>
        <v/>
      </c>
      <c r="E98" s="7" t="s">
        <v>41</v>
      </c>
      <c r="F98" s="7"/>
      <c r="G98" s="7"/>
      <c r="H98" s="7"/>
      <c r="I98" s="7"/>
      <c r="J98" s="7"/>
      <c r="K98" s="7" t="s">
        <v>366</v>
      </c>
      <c r="L98" s="7" t="s">
        <v>133</v>
      </c>
      <c r="M98" s="8">
        <v>55000</v>
      </c>
      <c r="N98" s="8">
        <v>55000</v>
      </c>
      <c r="O98" s="8"/>
      <c r="P98" s="8"/>
      <c r="Q98" s="8">
        <v>36031</v>
      </c>
      <c r="R98" s="8">
        <v>55000</v>
      </c>
      <c r="S98" s="4">
        <f t="shared" si="13"/>
        <v>18969</v>
      </c>
      <c r="T98" s="6">
        <f t="shared" si="14"/>
        <v>0.65510000000000002</v>
      </c>
      <c r="U98" s="4">
        <f t="shared" si="15"/>
        <v>18969</v>
      </c>
      <c r="V98" s="6">
        <f t="shared" si="16"/>
        <v>0.65510000000000002</v>
      </c>
      <c r="W98" s="4">
        <f t="shared" si="17"/>
        <v>18969</v>
      </c>
      <c r="X98" s="6">
        <f t="shared" si="18"/>
        <v>0.65510000000000002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 t="s">
        <v>41</v>
      </c>
      <c r="F99" s="7"/>
      <c r="G99" s="7"/>
      <c r="H99" s="7"/>
      <c r="I99" s="7"/>
      <c r="J99" s="7"/>
      <c r="K99" s="7" t="s">
        <v>367</v>
      </c>
      <c r="L99" s="7" t="s">
        <v>134</v>
      </c>
      <c r="M99" s="8">
        <v>0</v>
      </c>
      <c r="N99" s="8">
        <v>0</v>
      </c>
      <c r="O99" s="8"/>
      <c r="P99" s="8"/>
      <c r="Q99" s="8">
        <v>0</v>
      </c>
      <c r="R99" s="8">
        <v>0</v>
      </c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 t="s">
        <v>41</v>
      </c>
      <c r="F100" s="7"/>
      <c r="G100" s="7"/>
      <c r="H100" s="7"/>
      <c r="I100" s="7"/>
      <c r="J100" s="7"/>
      <c r="K100" s="7" t="s">
        <v>368</v>
      </c>
      <c r="L100" s="7" t="s">
        <v>135</v>
      </c>
      <c r="M100" s="8">
        <v>0</v>
      </c>
      <c r="N100" s="8">
        <v>0</v>
      </c>
      <c r="O100" s="8"/>
      <c r="P100" s="8"/>
      <c r="Q100" s="8">
        <v>4958</v>
      </c>
      <c r="R100" s="8">
        <v>0</v>
      </c>
      <c r="S100" s="4">
        <f t="shared" si="13"/>
        <v>-4958</v>
      </c>
      <c r="T100" s="6">
        <f t="shared" si="14"/>
        <v>0</v>
      </c>
      <c r="U100" s="4">
        <f t="shared" si="15"/>
        <v>-4958</v>
      </c>
      <c r="V100" s="6">
        <f t="shared" si="16"/>
        <v>0</v>
      </c>
      <c r="W100" s="4">
        <f t="shared" si="17"/>
        <v>-4958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 t="s">
        <v>41</v>
      </c>
      <c r="F101" s="7"/>
      <c r="G101" s="7"/>
      <c r="H101" s="7"/>
      <c r="I101" s="7"/>
      <c r="J101" s="7"/>
      <c r="K101" s="7" t="s">
        <v>369</v>
      </c>
      <c r="L101" s="7" t="s">
        <v>136</v>
      </c>
      <c r="M101" s="8">
        <v>0</v>
      </c>
      <c r="N101" s="8">
        <v>0</v>
      </c>
      <c r="O101" s="8"/>
      <c r="P101" s="8"/>
      <c r="Q101" s="8">
        <v>0</v>
      </c>
      <c r="R101" s="8">
        <v>0</v>
      </c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 t="s">
        <v>41</v>
      </c>
      <c r="F102" s="7"/>
      <c r="G102" s="7"/>
      <c r="H102" s="7"/>
      <c r="I102" s="7"/>
      <c r="J102" s="7"/>
      <c r="K102" s="7" t="s">
        <v>370</v>
      </c>
      <c r="L102" s="7" t="s">
        <v>137</v>
      </c>
      <c r="M102" s="8">
        <v>0</v>
      </c>
      <c r="N102" s="8">
        <v>0</v>
      </c>
      <c r="O102" s="8"/>
      <c r="P102" s="8"/>
      <c r="Q102" s="8">
        <v>0</v>
      </c>
      <c r="R102" s="8">
        <v>0</v>
      </c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 t="s">
        <v>41</v>
      </c>
      <c r="F103" s="7"/>
      <c r="G103" s="7"/>
      <c r="H103" s="7"/>
      <c r="I103" s="7"/>
      <c r="J103" s="7"/>
      <c r="K103" s="7" t="s">
        <v>371</v>
      </c>
      <c r="L103" s="7" t="s">
        <v>138</v>
      </c>
      <c r="M103" s="8">
        <v>0</v>
      </c>
      <c r="N103" s="8">
        <v>0</v>
      </c>
      <c r="O103" s="8"/>
      <c r="P103" s="8"/>
      <c r="Q103" s="8">
        <v>3450.98</v>
      </c>
      <c r="R103" s="8">
        <v>0</v>
      </c>
      <c r="S103" s="4">
        <f t="shared" si="13"/>
        <v>-3450.98</v>
      </c>
      <c r="T103" s="6">
        <f t="shared" si="14"/>
        <v>0</v>
      </c>
      <c r="U103" s="4">
        <f t="shared" si="15"/>
        <v>-3450.98</v>
      </c>
      <c r="V103" s="6">
        <f t="shared" si="16"/>
        <v>0</v>
      </c>
      <c r="W103" s="4">
        <f t="shared" si="17"/>
        <v>-3450.98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 t="s">
        <v>41</v>
      </c>
      <c r="F104" s="7"/>
      <c r="G104" s="7"/>
      <c r="H104" s="7"/>
      <c r="I104" s="7"/>
      <c r="J104" s="7"/>
      <c r="K104" s="7" t="s">
        <v>372</v>
      </c>
      <c r="L104" s="7" t="s">
        <v>139</v>
      </c>
      <c r="M104" s="8">
        <v>4000</v>
      </c>
      <c r="N104" s="8">
        <v>4000</v>
      </c>
      <c r="O104" s="8"/>
      <c r="P104" s="8"/>
      <c r="Q104" s="8">
        <v>3997.71</v>
      </c>
      <c r="R104" s="8">
        <v>4000</v>
      </c>
      <c r="S104" s="4">
        <f t="shared" si="13"/>
        <v>2.2899999999999636</v>
      </c>
      <c r="T104" s="6">
        <f t="shared" si="14"/>
        <v>0.99939999999999996</v>
      </c>
      <c r="U104" s="4">
        <f t="shared" si="15"/>
        <v>2.2899999999999636</v>
      </c>
      <c r="V104" s="6">
        <f t="shared" si="16"/>
        <v>0.99939999999999996</v>
      </c>
      <c r="W104" s="4">
        <f t="shared" si="17"/>
        <v>2.2899999999999636</v>
      </c>
      <c r="X104" s="6">
        <f t="shared" si="18"/>
        <v>0.99939999999999996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 t="s">
        <v>41</v>
      </c>
      <c r="F105" s="7"/>
      <c r="G105" s="7"/>
      <c r="H105" s="7"/>
      <c r="I105" s="7"/>
      <c r="J105" s="7"/>
      <c r="K105" s="7" t="s">
        <v>373</v>
      </c>
      <c r="L105" s="7" t="s">
        <v>140</v>
      </c>
      <c r="M105" s="8">
        <v>0</v>
      </c>
      <c r="N105" s="8">
        <v>0</v>
      </c>
      <c r="O105" s="8"/>
      <c r="P105" s="8"/>
      <c r="Q105" s="8">
        <v>8953.75</v>
      </c>
      <c r="R105" s="8">
        <v>0</v>
      </c>
      <c r="S105" s="4">
        <f t="shared" si="13"/>
        <v>-8953.75</v>
      </c>
      <c r="T105" s="6">
        <f t="shared" si="14"/>
        <v>0</v>
      </c>
      <c r="U105" s="4">
        <f t="shared" si="15"/>
        <v>-8953.75</v>
      </c>
      <c r="V105" s="6">
        <f t="shared" si="16"/>
        <v>0</v>
      </c>
      <c r="W105" s="4">
        <f t="shared" si="17"/>
        <v>-8953.75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 t="s">
        <v>41</v>
      </c>
      <c r="F106" s="7"/>
      <c r="G106" s="7"/>
      <c r="H106" s="7"/>
      <c r="I106" s="7"/>
      <c r="J106" s="7"/>
      <c r="K106" s="7" t="s">
        <v>374</v>
      </c>
      <c r="L106" s="7" t="s">
        <v>141</v>
      </c>
      <c r="M106" s="8">
        <v>0</v>
      </c>
      <c r="N106" s="8">
        <v>0</v>
      </c>
      <c r="O106" s="8"/>
      <c r="P106" s="8"/>
      <c r="Q106" s="8">
        <v>0</v>
      </c>
      <c r="R106" s="8">
        <v>0</v>
      </c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 t="s">
        <v>41</v>
      </c>
      <c r="F107" s="7"/>
      <c r="G107" s="7"/>
      <c r="H107" s="7"/>
      <c r="I107" s="7"/>
      <c r="J107" s="7"/>
      <c r="K107" s="7" t="s">
        <v>375</v>
      </c>
      <c r="L107" s="7" t="s">
        <v>142</v>
      </c>
      <c r="M107" s="8">
        <v>0</v>
      </c>
      <c r="N107" s="8">
        <v>0</v>
      </c>
      <c r="O107" s="8"/>
      <c r="P107" s="8"/>
      <c r="Q107" s="8">
        <v>0</v>
      </c>
      <c r="R107" s="8">
        <v>0</v>
      </c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>
        <f>IF(AND(ABS(S108)&gt;Input!$A$3,ABS(1-T108)&gt;Input!$A$4),MAX($A$3:A107)+1,"")</f>
        <v>27</v>
      </c>
      <c r="B108">
        <f>IF(AND(ABS(U108)&gt;Input!$B$3,ABS(1-V108)&gt;Input!$B$4),MAX($B$3:B107)+1,"")</f>
        <v>27</v>
      </c>
      <c r="C108">
        <f>IF(AND(ABS(W108)&gt;Input!$C$3,ABS(1-X108)&gt;Input!$C$4),MAX($C$3:C107)+1,"")</f>
        <v>28</v>
      </c>
      <c r="D108" t="str">
        <f>IF(AND(H108=H109,J108=J109),"",MAX($D$3:D107)+1)</f>
        <v/>
      </c>
      <c r="E108" s="7" t="s">
        <v>41</v>
      </c>
      <c r="F108" s="7"/>
      <c r="G108" s="7"/>
      <c r="H108" s="7"/>
      <c r="I108" s="7"/>
      <c r="J108" s="7"/>
      <c r="K108" s="7" t="s">
        <v>376</v>
      </c>
      <c r="L108" s="7" t="s">
        <v>143</v>
      </c>
      <c r="M108" s="8">
        <v>0</v>
      </c>
      <c r="N108" s="8">
        <v>0</v>
      </c>
      <c r="O108" s="8"/>
      <c r="P108" s="8"/>
      <c r="Q108" s="8">
        <v>58103.32</v>
      </c>
      <c r="R108" s="8">
        <v>0</v>
      </c>
      <c r="S108" s="4">
        <f t="shared" si="13"/>
        <v>-58103.32</v>
      </c>
      <c r="T108" s="6">
        <f t="shared" si="14"/>
        <v>0</v>
      </c>
      <c r="U108" s="4">
        <f t="shared" si="15"/>
        <v>-58103.32</v>
      </c>
      <c r="V108" s="6">
        <f t="shared" si="16"/>
        <v>0</v>
      </c>
      <c r="W108" s="4">
        <f t="shared" si="17"/>
        <v>-58103.32</v>
      </c>
      <c r="X108" s="6">
        <f t="shared" si="18"/>
        <v>0</v>
      </c>
    </row>
    <row r="109" spans="1:24" x14ac:dyDescent="0.2">
      <c r="A109">
        <f>IF(AND(ABS(S109)&gt;Input!$A$3,ABS(1-T109)&gt;Input!$A$4),MAX($A$3:A108)+1,"")</f>
        <v>28</v>
      </c>
      <c r="B109">
        <f>IF(AND(ABS(U109)&gt;Input!$B$3,ABS(1-V109)&gt;Input!$B$4),MAX($B$3:B108)+1,"")</f>
        <v>28</v>
      </c>
      <c r="C109">
        <f>IF(AND(ABS(W109)&gt;Input!$C$3,ABS(1-X109)&gt;Input!$C$4),MAX($C$3:C108)+1,"")</f>
        <v>29</v>
      </c>
      <c r="D109" t="str">
        <f>IF(AND(H109=H110,J109=J110),"",MAX($D$3:D108)+1)</f>
        <v/>
      </c>
      <c r="E109" s="7" t="s">
        <v>41</v>
      </c>
      <c r="F109" s="7"/>
      <c r="G109" s="7"/>
      <c r="H109" s="7"/>
      <c r="I109" s="7"/>
      <c r="J109" s="7"/>
      <c r="K109" s="7" t="s">
        <v>377</v>
      </c>
      <c r="L109" s="7" t="s">
        <v>144</v>
      </c>
      <c r="M109" s="8">
        <v>390000</v>
      </c>
      <c r="N109" s="8">
        <v>390000</v>
      </c>
      <c r="O109" s="8"/>
      <c r="P109" s="8"/>
      <c r="Q109" s="8">
        <v>445312.23</v>
      </c>
      <c r="R109" s="8">
        <v>390000</v>
      </c>
      <c r="S109" s="4">
        <f t="shared" si="13"/>
        <v>-55312.229999999981</v>
      </c>
      <c r="T109" s="6">
        <f t="shared" si="14"/>
        <v>1.1417999999999999</v>
      </c>
      <c r="U109" s="4">
        <f t="shared" si="15"/>
        <v>-55312.229999999981</v>
      </c>
      <c r="V109" s="6">
        <f t="shared" si="16"/>
        <v>1.1417999999999999</v>
      </c>
      <c r="W109" s="4">
        <f t="shared" si="17"/>
        <v>-55312.229999999981</v>
      </c>
      <c r="X109" s="6">
        <f t="shared" si="18"/>
        <v>1.1417999999999999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 t="s">
        <v>41</v>
      </c>
      <c r="F110" s="7"/>
      <c r="G110" s="7"/>
      <c r="H110" s="7"/>
      <c r="I110" s="7"/>
      <c r="J110" s="7"/>
      <c r="K110" s="7" t="s">
        <v>378</v>
      </c>
      <c r="L110" s="7" t="s">
        <v>379</v>
      </c>
      <c r="M110" s="8">
        <v>0</v>
      </c>
      <c r="N110" s="8">
        <v>0</v>
      </c>
      <c r="O110" s="8"/>
      <c r="P110" s="8"/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>
        <f>IF(AND(ABS(S111)&gt;Input!$A$3,ABS(1-T111)&gt;Input!$A$4),MAX($A$3:A110)+1,"")</f>
        <v>29</v>
      </c>
      <c r="B111">
        <f>IF(AND(ABS(U111)&gt;Input!$B$3,ABS(1-V111)&gt;Input!$B$4),MAX($B$3:B110)+1,"")</f>
        <v>29</v>
      </c>
      <c r="C111">
        <f>IF(AND(ABS(W111)&gt;Input!$C$3,ABS(1-X111)&gt;Input!$C$4),MAX($C$3:C110)+1,"")</f>
        <v>30</v>
      </c>
      <c r="D111" t="str">
        <f>IF(AND(H111=H112,J111=J112),"",MAX($D$3:D110)+1)</f>
        <v/>
      </c>
      <c r="E111" s="7" t="s">
        <v>41</v>
      </c>
      <c r="F111" s="7"/>
      <c r="G111" s="7"/>
      <c r="H111" s="7"/>
      <c r="I111" s="7"/>
      <c r="J111" s="7"/>
      <c r="K111" s="7" t="s">
        <v>380</v>
      </c>
      <c r="L111" s="7" t="s">
        <v>145</v>
      </c>
      <c r="M111" s="8">
        <v>300000</v>
      </c>
      <c r="N111" s="8">
        <v>300000</v>
      </c>
      <c r="O111" s="8"/>
      <c r="P111" s="8"/>
      <c r="Q111" s="8">
        <v>122307.11</v>
      </c>
      <c r="R111" s="8">
        <v>210000</v>
      </c>
      <c r="S111" s="4">
        <f t="shared" si="13"/>
        <v>177692.89</v>
      </c>
      <c r="T111" s="6">
        <f t="shared" si="14"/>
        <v>0.40770000000000001</v>
      </c>
      <c r="U111" s="4">
        <f t="shared" si="15"/>
        <v>177692.89</v>
      </c>
      <c r="V111" s="6">
        <f t="shared" si="16"/>
        <v>0.40770000000000001</v>
      </c>
      <c r="W111" s="4">
        <f t="shared" si="17"/>
        <v>87692.89</v>
      </c>
      <c r="X111" s="6">
        <f t="shared" si="18"/>
        <v>0.58240000000000003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 t="s">
        <v>41</v>
      </c>
      <c r="F112" s="7"/>
      <c r="G112" s="7"/>
      <c r="H112" s="7"/>
      <c r="I112" s="7"/>
      <c r="J112" s="7"/>
      <c r="K112" s="7" t="s">
        <v>381</v>
      </c>
      <c r="L112" s="7" t="s">
        <v>146</v>
      </c>
      <c r="M112" s="8">
        <v>0</v>
      </c>
      <c r="N112" s="8">
        <v>0</v>
      </c>
      <c r="O112" s="8"/>
      <c r="P112" s="8"/>
      <c r="Q112" s="8">
        <v>0</v>
      </c>
      <c r="R112" s="8">
        <v>0</v>
      </c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 t="s">
        <v>41</v>
      </c>
      <c r="F113" s="7"/>
      <c r="G113" s="7"/>
      <c r="H113" s="7"/>
      <c r="I113" s="7"/>
      <c r="J113" s="7"/>
      <c r="K113" s="7" t="s">
        <v>382</v>
      </c>
      <c r="L113" s="7" t="s">
        <v>147</v>
      </c>
      <c r="M113" s="8">
        <v>0</v>
      </c>
      <c r="N113" s="8">
        <v>0</v>
      </c>
      <c r="O113" s="8"/>
      <c r="P113" s="8"/>
      <c r="Q113" s="8">
        <v>0</v>
      </c>
      <c r="R113" s="8">
        <v>0</v>
      </c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>
        <f>IF(AND(ABS(W114)&gt;Input!$C$3,ABS(1-X114)&gt;Input!$C$4),MAX($C$3:C113)+1,"")</f>
        <v>31</v>
      </c>
      <c r="D114" t="str">
        <f>IF(AND(H114=H115,J114=J115),"",MAX($D$3:D113)+1)</f>
        <v/>
      </c>
      <c r="E114" s="7" t="s">
        <v>41</v>
      </c>
      <c r="F114" s="7"/>
      <c r="G114" s="7"/>
      <c r="H114" s="7"/>
      <c r="I114" s="7"/>
      <c r="J114" s="7"/>
      <c r="K114" s="7" t="s">
        <v>383</v>
      </c>
      <c r="L114" s="7" t="s">
        <v>384</v>
      </c>
      <c r="M114" s="8">
        <v>205000</v>
      </c>
      <c r="N114" s="8">
        <v>205000</v>
      </c>
      <c r="O114" s="8"/>
      <c r="P114" s="8"/>
      <c r="Q114" s="8">
        <v>205000</v>
      </c>
      <c r="R114" s="8">
        <v>0</v>
      </c>
      <c r="S114" s="4">
        <f t="shared" si="13"/>
        <v>0</v>
      </c>
      <c r="T114" s="6">
        <f t="shared" si="14"/>
        <v>1</v>
      </c>
      <c r="U114" s="4">
        <f t="shared" si="15"/>
        <v>0</v>
      </c>
      <c r="V114" s="6">
        <f t="shared" si="16"/>
        <v>1</v>
      </c>
      <c r="W114" s="4">
        <f t="shared" si="17"/>
        <v>-205000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 t="s">
        <v>41</v>
      </c>
      <c r="F115" s="7"/>
      <c r="G115" s="7"/>
      <c r="H115" s="7"/>
      <c r="I115" s="7"/>
      <c r="J115" s="7"/>
      <c r="K115" s="7" t="s">
        <v>385</v>
      </c>
      <c r="L115" s="7" t="s">
        <v>148</v>
      </c>
      <c r="M115" s="8">
        <v>2000</v>
      </c>
      <c r="N115" s="8">
        <v>2000</v>
      </c>
      <c r="O115" s="8"/>
      <c r="P115" s="8"/>
      <c r="Q115" s="8">
        <v>6000</v>
      </c>
      <c r="R115" s="8">
        <v>2000</v>
      </c>
      <c r="S115" s="4">
        <f t="shared" si="13"/>
        <v>-4000</v>
      </c>
      <c r="T115" s="6">
        <f t="shared" si="14"/>
        <v>3</v>
      </c>
      <c r="U115" s="4">
        <f t="shared" si="15"/>
        <v>-4000</v>
      </c>
      <c r="V115" s="6">
        <f t="shared" si="16"/>
        <v>3</v>
      </c>
      <c r="W115" s="4">
        <f t="shared" si="17"/>
        <v>-4000</v>
      </c>
      <c r="X115" s="6">
        <f t="shared" si="18"/>
        <v>3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 t="s">
        <v>41</v>
      </c>
      <c r="F116" s="7"/>
      <c r="G116" s="7"/>
      <c r="H116" s="7"/>
      <c r="I116" s="7"/>
      <c r="J116" s="7"/>
      <c r="K116" s="7" t="s">
        <v>386</v>
      </c>
      <c r="L116" s="7" t="s">
        <v>149</v>
      </c>
      <c r="M116" s="8">
        <v>0</v>
      </c>
      <c r="N116" s="8">
        <v>0</v>
      </c>
      <c r="O116" s="8"/>
      <c r="P116" s="8"/>
      <c r="Q116" s="8">
        <v>2750</v>
      </c>
      <c r="R116" s="8">
        <v>0</v>
      </c>
      <c r="S116" s="4">
        <f t="shared" si="13"/>
        <v>-2750</v>
      </c>
      <c r="T116" s="6">
        <f t="shared" si="14"/>
        <v>0</v>
      </c>
      <c r="U116" s="4">
        <f t="shared" si="15"/>
        <v>-2750</v>
      </c>
      <c r="V116" s="6">
        <f t="shared" si="16"/>
        <v>0</v>
      </c>
      <c r="W116" s="4">
        <f t="shared" si="17"/>
        <v>-2750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 t="s">
        <v>41</v>
      </c>
      <c r="F117" s="7"/>
      <c r="G117" s="7"/>
      <c r="H117" s="7"/>
      <c r="I117" s="7"/>
      <c r="J117" s="7"/>
      <c r="K117" s="7" t="s">
        <v>387</v>
      </c>
      <c r="L117" s="7" t="s">
        <v>150</v>
      </c>
      <c r="M117" s="8">
        <v>5000</v>
      </c>
      <c r="N117" s="8">
        <v>5000</v>
      </c>
      <c r="O117" s="8"/>
      <c r="P117" s="8"/>
      <c r="Q117" s="8">
        <v>0</v>
      </c>
      <c r="R117" s="8">
        <v>5000</v>
      </c>
      <c r="S117" s="4">
        <f t="shared" si="13"/>
        <v>5000</v>
      </c>
      <c r="T117" s="6">
        <f t="shared" si="14"/>
        <v>0</v>
      </c>
      <c r="U117" s="4">
        <f t="shared" si="15"/>
        <v>5000</v>
      </c>
      <c r="V117" s="6">
        <f t="shared" si="16"/>
        <v>0</v>
      </c>
      <c r="W117" s="4">
        <f t="shared" si="17"/>
        <v>5000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 t="s">
        <v>41</v>
      </c>
      <c r="F118" s="7"/>
      <c r="G118" s="7"/>
      <c r="H118" s="7"/>
      <c r="I118" s="7"/>
      <c r="J118" s="7"/>
      <c r="K118" s="7" t="s">
        <v>388</v>
      </c>
      <c r="L118" s="7" t="s">
        <v>389</v>
      </c>
      <c r="M118" s="8">
        <v>0</v>
      </c>
      <c r="N118" s="8">
        <v>0</v>
      </c>
      <c r="O118" s="8"/>
      <c r="P118" s="8"/>
      <c r="Q118" s="8">
        <v>0</v>
      </c>
      <c r="R118" s="8">
        <v>0</v>
      </c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 t="s">
        <v>41</v>
      </c>
      <c r="F119" s="7"/>
      <c r="G119" s="7"/>
      <c r="H119" s="7"/>
      <c r="I119" s="7"/>
      <c r="J119" s="7"/>
      <c r="K119" s="7" t="s">
        <v>390</v>
      </c>
      <c r="L119" s="7" t="s">
        <v>151</v>
      </c>
      <c r="M119" s="8">
        <v>0</v>
      </c>
      <c r="N119" s="8">
        <v>0</v>
      </c>
      <c r="O119" s="8"/>
      <c r="P119" s="8"/>
      <c r="Q119" s="8">
        <v>0</v>
      </c>
      <c r="R119" s="8">
        <v>0</v>
      </c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 t="s">
        <v>41</v>
      </c>
      <c r="F120" s="7"/>
      <c r="G120" s="7"/>
      <c r="H120" s="7"/>
      <c r="I120" s="7"/>
      <c r="J120" s="7"/>
      <c r="K120" s="7" t="s">
        <v>391</v>
      </c>
      <c r="L120" s="7" t="s">
        <v>152</v>
      </c>
      <c r="M120" s="8">
        <v>0</v>
      </c>
      <c r="N120" s="8">
        <v>0</v>
      </c>
      <c r="O120" s="8"/>
      <c r="P120" s="8"/>
      <c r="Q120" s="8">
        <v>0</v>
      </c>
      <c r="R120" s="8">
        <v>0</v>
      </c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 t="s">
        <v>41</v>
      </c>
      <c r="F121" s="7"/>
      <c r="G121" s="7"/>
      <c r="H121" s="7"/>
      <c r="I121" s="7"/>
      <c r="J121" s="7"/>
      <c r="K121" s="7" t="s">
        <v>521</v>
      </c>
      <c r="L121" s="7" t="s">
        <v>522</v>
      </c>
      <c r="M121" s="8">
        <v>0</v>
      </c>
      <c r="N121" s="8">
        <v>1487.42</v>
      </c>
      <c r="O121" s="8"/>
      <c r="P121" s="8"/>
      <c r="Q121" s="8">
        <v>1487.42</v>
      </c>
      <c r="R121" s="8">
        <v>0</v>
      </c>
      <c r="S121" s="4">
        <f t="shared" si="13"/>
        <v>-1487.42</v>
      </c>
      <c r="T121" s="6">
        <f t="shared" si="14"/>
        <v>0</v>
      </c>
      <c r="U121" s="4">
        <f t="shared" si="15"/>
        <v>0</v>
      </c>
      <c r="V121" s="6">
        <f t="shared" si="16"/>
        <v>1</v>
      </c>
      <c r="W121" s="4">
        <f t="shared" si="17"/>
        <v>-1487.42</v>
      </c>
      <c r="X121" s="6">
        <f t="shared" si="18"/>
        <v>0</v>
      </c>
    </row>
    <row r="122" spans="1:24" x14ac:dyDescent="0.2">
      <c r="A122">
        <f>IF(AND(ABS(S122)&gt;Input!$A$3,ABS(1-T122)&gt;Input!$A$4),MAX($A$3:A121)+1,"")</f>
        <v>30</v>
      </c>
      <c r="B122">
        <f>IF(AND(ABS(U122)&gt;Input!$B$3,ABS(1-V122)&gt;Input!$B$4),MAX($B$3:B121)+1,"")</f>
        <v>30</v>
      </c>
      <c r="C122">
        <f>IF(AND(ABS(W122)&gt;Input!$C$3,ABS(1-X122)&gt;Input!$C$4),MAX($C$3:C121)+1,"")</f>
        <v>32</v>
      </c>
      <c r="D122" t="str">
        <f>IF(AND(H122=H123,J122=J123),"",MAX($D$3:D121)+1)</f>
        <v/>
      </c>
      <c r="E122" s="7" t="s">
        <v>41</v>
      </c>
      <c r="F122" s="7"/>
      <c r="G122" s="7"/>
      <c r="H122" s="7"/>
      <c r="I122" s="7"/>
      <c r="J122" s="7"/>
      <c r="K122" s="7" t="s">
        <v>392</v>
      </c>
      <c r="L122" s="7" t="s">
        <v>153</v>
      </c>
      <c r="M122" s="8">
        <v>65659</v>
      </c>
      <c r="N122" s="8">
        <v>87262</v>
      </c>
      <c r="O122" s="8"/>
      <c r="P122" s="8"/>
      <c r="Q122" s="8">
        <v>55561.11</v>
      </c>
      <c r="R122" s="8">
        <v>65659</v>
      </c>
      <c r="S122" s="4">
        <f t="shared" si="13"/>
        <v>10097.89</v>
      </c>
      <c r="T122" s="6">
        <f t="shared" si="14"/>
        <v>0.84619999999999995</v>
      </c>
      <c r="U122" s="4">
        <f t="shared" si="15"/>
        <v>31700.89</v>
      </c>
      <c r="V122" s="6">
        <f t="shared" si="16"/>
        <v>0.63670000000000004</v>
      </c>
      <c r="W122" s="4">
        <f t="shared" si="17"/>
        <v>10097.89</v>
      </c>
      <c r="X122" s="6">
        <f t="shared" si="18"/>
        <v>0.84619999999999995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 t="s">
        <v>41</v>
      </c>
      <c r="F123" s="7"/>
      <c r="G123" s="7"/>
      <c r="H123" s="7"/>
      <c r="I123" s="7"/>
      <c r="J123" s="7"/>
      <c r="K123" s="7" t="s">
        <v>393</v>
      </c>
      <c r="L123" s="7" t="s">
        <v>154</v>
      </c>
      <c r="M123" s="8">
        <v>0</v>
      </c>
      <c r="N123" s="8">
        <v>0</v>
      </c>
      <c r="O123" s="8"/>
      <c r="P123" s="8"/>
      <c r="Q123" s="8">
        <v>0</v>
      </c>
      <c r="R123" s="8">
        <v>0</v>
      </c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>
        <f>IF(AND(ABS(S124)&gt;Input!$A$3,ABS(1-T124)&gt;Input!$A$4),MAX($A$3:A123)+1,"")</f>
        <v>31</v>
      </c>
      <c r="B124">
        <f>IF(AND(ABS(U124)&gt;Input!$B$3,ABS(1-V124)&gt;Input!$B$4),MAX($B$3:B123)+1,"")</f>
        <v>31</v>
      </c>
      <c r="C124">
        <f>IF(AND(ABS(W124)&gt;Input!$C$3,ABS(1-X124)&gt;Input!$C$4),MAX($C$3:C123)+1,"")</f>
        <v>33</v>
      </c>
      <c r="D124" t="str">
        <f>IF(AND(H124=H125,J124=J125),"",MAX($D$3:D123)+1)</f>
        <v/>
      </c>
      <c r="E124" s="7" t="s">
        <v>41</v>
      </c>
      <c r="F124" s="7"/>
      <c r="G124" s="7"/>
      <c r="H124" s="7"/>
      <c r="I124" s="7"/>
      <c r="J124" s="7"/>
      <c r="K124" s="7" t="s">
        <v>394</v>
      </c>
      <c r="L124" s="7" t="s">
        <v>155</v>
      </c>
      <c r="M124" s="8">
        <v>180000</v>
      </c>
      <c r="N124" s="8">
        <v>180000</v>
      </c>
      <c r="O124" s="8"/>
      <c r="P124" s="8"/>
      <c r="Q124" s="8">
        <v>236829.29</v>
      </c>
      <c r="R124" s="8">
        <v>160000</v>
      </c>
      <c r="S124" s="4">
        <f t="shared" si="13"/>
        <v>-56829.290000000008</v>
      </c>
      <c r="T124" s="6">
        <f t="shared" si="14"/>
        <v>1.3157000000000001</v>
      </c>
      <c r="U124" s="4">
        <f t="shared" si="15"/>
        <v>-56829.290000000008</v>
      </c>
      <c r="V124" s="6">
        <f t="shared" si="16"/>
        <v>1.3157000000000001</v>
      </c>
      <c r="W124" s="4">
        <f t="shared" si="17"/>
        <v>-76829.290000000008</v>
      </c>
      <c r="X124" s="6">
        <f t="shared" si="18"/>
        <v>1.4802</v>
      </c>
    </row>
    <row r="125" spans="1:24" x14ac:dyDescent="0.2">
      <c r="A125">
        <f>IF(AND(ABS(S125)&gt;Input!$A$3,ABS(1-T125)&gt;Input!$A$4),MAX($A$3:A124)+1,"")</f>
        <v>32</v>
      </c>
      <c r="B125">
        <f>IF(AND(ABS(U125)&gt;Input!$B$3,ABS(1-V125)&gt;Input!$B$4),MAX($B$3:B124)+1,"")</f>
        <v>32</v>
      </c>
      <c r="C125">
        <f>IF(AND(ABS(W125)&gt;Input!$C$3,ABS(1-X125)&gt;Input!$C$4),MAX($C$3:C124)+1,"")</f>
        <v>34</v>
      </c>
      <c r="D125" t="str">
        <f>IF(AND(H125=H126,J125=J126),"",MAX($D$3:D124)+1)</f>
        <v/>
      </c>
      <c r="E125" s="7" t="s">
        <v>41</v>
      </c>
      <c r="F125" s="7"/>
      <c r="G125" s="7"/>
      <c r="H125" s="7"/>
      <c r="I125" s="7"/>
      <c r="J125" s="7"/>
      <c r="K125" s="7" t="s">
        <v>395</v>
      </c>
      <c r="L125" s="7" t="s">
        <v>128</v>
      </c>
      <c r="M125" s="8">
        <v>225000</v>
      </c>
      <c r="N125" s="8">
        <v>225000</v>
      </c>
      <c r="O125" s="8"/>
      <c r="P125" s="8"/>
      <c r="Q125" s="8">
        <v>98576.67</v>
      </c>
      <c r="R125" s="8">
        <v>200000</v>
      </c>
      <c r="S125" s="4">
        <f t="shared" si="13"/>
        <v>126423.33</v>
      </c>
      <c r="T125" s="6">
        <f t="shared" si="14"/>
        <v>0.43809999999999999</v>
      </c>
      <c r="U125" s="4">
        <f t="shared" si="15"/>
        <v>126423.33</v>
      </c>
      <c r="V125" s="6">
        <f t="shared" si="16"/>
        <v>0.43809999999999999</v>
      </c>
      <c r="W125" s="4">
        <f t="shared" si="17"/>
        <v>101423.33</v>
      </c>
      <c r="X125" s="6">
        <f t="shared" si="18"/>
        <v>0.4929</v>
      </c>
    </row>
    <row r="126" spans="1:24" x14ac:dyDescent="0.2">
      <c r="A126">
        <f>IF(AND(ABS(S126)&gt;Input!$A$3,ABS(1-T126)&gt;Input!$A$4),MAX($A$3:A125)+1,"")</f>
        <v>33</v>
      </c>
      <c r="B126">
        <f>IF(AND(ABS(U126)&gt;Input!$B$3,ABS(1-V126)&gt;Input!$B$4),MAX($B$3:B125)+1,"")</f>
        <v>33</v>
      </c>
      <c r="C126">
        <f>IF(AND(ABS(W126)&gt;Input!$C$3,ABS(1-X126)&gt;Input!$C$4),MAX($C$3:C125)+1,"")</f>
        <v>35</v>
      </c>
      <c r="D126" t="str">
        <f>IF(AND(H126=H127,J126=J127),"",MAX($D$3:D125)+1)</f>
        <v/>
      </c>
      <c r="E126" s="7" t="s">
        <v>41</v>
      </c>
      <c r="F126" s="7"/>
      <c r="G126" s="7"/>
      <c r="H126" s="7"/>
      <c r="I126" s="7"/>
      <c r="J126" s="7"/>
      <c r="K126" s="7" t="s">
        <v>396</v>
      </c>
      <c r="L126" s="7" t="s">
        <v>156</v>
      </c>
      <c r="M126" s="8">
        <v>68000</v>
      </c>
      <c r="N126" s="8">
        <v>68000</v>
      </c>
      <c r="O126" s="8"/>
      <c r="P126" s="8"/>
      <c r="Q126" s="8">
        <v>54766.28</v>
      </c>
      <c r="R126" s="8">
        <v>68000</v>
      </c>
      <c r="S126" s="4">
        <f t="shared" si="13"/>
        <v>13233.720000000001</v>
      </c>
      <c r="T126" s="6">
        <f t="shared" si="14"/>
        <v>0.8054</v>
      </c>
      <c r="U126" s="4">
        <f t="shared" si="15"/>
        <v>13233.720000000001</v>
      </c>
      <c r="V126" s="6">
        <f t="shared" si="16"/>
        <v>0.8054</v>
      </c>
      <c r="W126" s="4">
        <f t="shared" si="17"/>
        <v>13233.720000000001</v>
      </c>
      <c r="X126" s="6">
        <f t="shared" si="18"/>
        <v>0.8054</v>
      </c>
    </row>
    <row r="127" spans="1:24" x14ac:dyDescent="0.2">
      <c r="A127">
        <f>IF(AND(ABS(S127)&gt;Input!$A$3,ABS(1-T127)&gt;Input!$A$4),MAX($A$3:A126)+1,"")</f>
        <v>34</v>
      </c>
      <c r="B127">
        <f>IF(AND(ABS(U127)&gt;Input!$B$3,ABS(1-V127)&gt;Input!$B$4),MAX($B$3:B126)+1,"")</f>
        <v>34</v>
      </c>
      <c r="C127">
        <f>IF(AND(ABS(W127)&gt;Input!$C$3,ABS(1-X127)&gt;Input!$C$4),MAX($C$3:C126)+1,"")</f>
        <v>36</v>
      </c>
      <c r="D127" t="str">
        <f>IF(AND(H127=H128,J127=J128),"",MAX($D$3:D126)+1)</f>
        <v/>
      </c>
      <c r="E127" s="7" t="s">
        <v>41</v>
      </c>
      <c r="F127" s="7"/>
      <c r="G127" s="7"/>
      <c r="H127" s="7"/>
      <c r="I127" s="7"/>
      <c r="J127" s="7"/>
      <c r="K127" s="7" t="s">
        <v>397</v>
      </c>
      <c r="L127" s="7" t="s">
        <v>157</v>
      </c>
      <c r="M127" s="8">
        <v>437285</v>
      </c>
      <c r="N127" s="8">
        <v>437285</v>
      </c>
      <c r="O127" s="8"/>
      <c r="P127" s="8"/>
      <c r="Q127" s="8">
        <v>254035.62</v>
      </c>
      <c r="R127" s="8">
        <v>203910</v>
      </c>
      <c r="S127" s="4">
        <f t="shared" si="13"/>
        <v>183249.38</v>
      </c>
      <c r="T127" s="6">
        <f t="shared" si="14"/>
        <v>0.58089999999999997</v>
      </c>
      <c r="U127" s="4">
        <f t="shared" si="15"/>
        <v>183249.38</v>
      </c>
      <c r="V127" s="6">
        <f t="shared" si="16"/>
        <v>0.58089999999999997</v>
      </c>
      <c r="W127" s="4">
        <f t="shared" si="17"/>
        <v>-50125.619999999995</v>
      </c>
      <c r="X127" s="6">
        <f t="shared" si="18"/>
        <v>1.2458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 t="s">
        <v>41</v>
      </c>
      <c r="F128" s="7"/>
      <c r="G128" s="7"/>
      <c r="H128" s="7"/>
      <c r="I128" s="7"/>
      <c r="J128" s="7"/>
      <c r="K128" s="7" t="s">
        <v>398</v>
      </c>
      <c r="L128" s="7" t="s">
        <v>158</v>
      </c>
      <c r="M128" s="8">
        <v>72189</v>
      </c>
      <c r="N128" s="8">
        <v>72189</v>
      </c>
      <c r="O128" s="8"/>
      <c r="P128" s="8"/>
      <c r="Q128" s="8">
        <v>72189</v>
      </c>
      <c r="R128" s="8">
        <v>72189</v>
      </c>
      <c r="S128" s="4">
        <f t="shared" si="13"/>
        <v>0</v>
      </c>
      <c r="T128" s="6">
        <f t="shared" si="14"/>
        <v>1</v>
      </c>
      <c r="U128" s="4">
        <f t="shared" si="15"/>
        <v>0</v>
      </c>
      <c r="V128" s="6">
        <f t="shared" si="16"/>
        <v>1</v>
      </c>
      <c r="W128" s="4">
        <f t="shared" si="17"/>
        <v>0</v>
      </c>
      <c r="X128" s="6">
        <f t="shared" si="18"/>
        <v>1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 t="s">
        <v>41</v>
      </c>
      <c r="F129" s="7"/>
      <c r="G129" s="7"/>
      <c r="H129" s="7"/>
      <c r="I129" s="7"/>
      <c r="J129" s="7"/>
      <c r="K129" s="7" t="s">
        <v>399</v>
      </c>
      <c r="L129" s="7" t="s">
        <v>159</v>
      </c>
      <c r="M129" s="8">
        <v>0</v>
      </c>
      <c r="N129" s="8">
        <v>0</v>
      </c>
      <c r="O129" s="8"/>
      <c r="P129" s="8"/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>
        <f>IF(AND(ABS(S130)&gt;Input!$A$3,ABS(1-T130)&gt;Input!$A$4),MAX($A$3:A129)+1,"")</f>
        <v>35</v>
      </c>
      <c r="B130">
        <f>IF(AND(ABS(U130)&gt;Input!$B$3,ABS(1-V130)&gt;Input!$B$4),MAX($B$3:B129)+1,"")</f>
        <v>35</v>
      </c>
      <c r="C130">
        <f>IF(AND(ABS(W130)&gt;Input!$C$3,ABS(1-X130)&gt;Input!$C$4),MAX($C$3:C129)+1,"")</f>
        <v>37</v>
      </c>
      <c r="D130" t="str">
        <f>IF(AND(H130=H131,J130=J131),"",MAX($D$3:D129)+1)</f>
        <v/>
      </c>
      <c r="E130" s="7" t="s">
        <v>41</v>
      </c>
      <c r="F130" s="7"/>
      <c r="G130" s="7"/>
      <c r="H130" s="7"/>
      <c r="I130" s="7"/>
      <c r="J130" s="7"/>
      <c r="K130" s="7" t="s">
        <v>400</v>
      </c>
      <c r="L130" s="7" t="s">
        <v>160</v>
      </c>
      <c r="M130" s="8">
        <v>47000</v>
      </c>
      <c r="N130" s="8">
        <v>154752.54999999999</v>
      </c>
      <c r="O130" s="8"/>
      <c r="P130" s="8"/>
      <c r="Q130" s="8">
        <v>69002.960000000006</v>
      </c>
      <c r="R130" s="8">
        <v>47000</v>
      </c>
      <c r="S130" s="4">
        <f t="shared" si="13"/>
        <v>-22002.960000000006</v>
      </c>
      <c r="T130" s="6">
        <f t="shared" si="14"/>
        <v>1.4681</v>
      </c>
      <c r="U130" s="4">
        <f t="shared" si="15"/>
        <v>85749.589999999982</v>
      </c>
      <c r="V130" s="6">
        <f t="shared" si="16"/>
        <v>0.44590000000000002</v>
      </c>
      <c r="W130" s="4">
        <f t="shared" si="17"/>
        <v>-22002.960000000006</v>
      </c>
      <c r="X130" s="6">
        <f t="shared" si="18"/>
        <v>1.4681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 t="s">
        <v>41</v>
      </c>
      <c r="F131" s="7"/>
      <c r="G131" s="7"/>
      <c r="H131" s="7"/>
      <c r="I131" s="7"/>
      <c r="J131" s="7"/>
      <c r="K131" s="7" t="s">
        <v>401</v>
      </c>
      <c r="L131" s="7" t="s">
        <v>402</v>
      </c>
      <c r="M131" s="8">
        <v>0</v>
      </c>
      <c r="N131" s="8">
        <v>0</v>
      </c>
      <c r="O131" s="8"/>
      <c r="P131" s="8"/>
      <c r="Q131" s="8">
        <v>0</v>
      </c>
      <c r="R131" s="8">
        <v>0</v>
      </c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>
        <f>IF(AND(ABS(S132)&gt;Input!$A$3,ABS(1-T132)&gt;Input!$A$4),MAX($A$3:A131)+1,"")</f>
        <v>36</v>
      </c>
      <c r="B132">
        <f>IF(AND(ABS(U132)&gt;Input!$B$3,ABS(1-V132)&gt;Input!$B$4),MAX($B$3:B131)+1,"")</f>
        <v>36</v>
      </c>
      <c r="C132">
        <f>IF(AND(ABS(W132)&gt;Input!$C$3,ABS(1-X132)&gt;Input!$C$4),MAX($C$3:C131)+1,"")</f>
        <v>38</v>
      </c>
      <c r="D132" t="str">
        <f>IF(AND(H132=H133,J132=J133),"",MAX($D$3:D131)+1)</f>
        <v/>
      </c>
      <c r="E132" s="7" t="s">
        <v>41</v>
      </c>
      <c r="F132" s="7"/>
      <c r="G132" s="7"/>
      <c r="H132" s="7"/>
      <c r="I132" s="7"/>
      <c r="J132" s="7"/>
      <c r="K132" s="7" t="s">
        <v>403</v>
      </c>
      <c r="L132" s="7" t="s">
        <v>161</v>
      </c>
      <c r="M132" s="8">
        <v>450000</v>
      </c>
      <c r="N132" s="8">
        <v>450000</v>
      </c>
      <c r="O132" s="8"/>
      <c r="P132" s="8"/>
      <c r="Q132" s="8">
        <v>462462.05</v>
      </c>
      <c r="R132" s="8">
        <v>450000</v>
      </c>
      <c r="S132" s="4">
        <f t="shared" si="13"/>
        <v>-12462.049999999988</v>
      </c>
      <c r="T132" s="6">
        <f t="shared" si="14"/>
        <v>1.0277000000000001</v>
      </c>
      <c r="U132" s="4">
        <f t="shared" si="15"/>
        <v>-12462.049999999988</v>
      </c>
      <c r="V132" s="6">
        <f t="shared" si="16"/>
        <v>1.0277000000000001</v>
      </c>
      <c r="W132" s="4">
        <f t="shared" si="17"/>
        <v>-12462.049999999988</v>
      </c>
      <c r="X132" s="6">
        <f t="shared" si="18"/>
        <v>1.0277000000000001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 t="s">
        <v>41</v>
      </c>
      <c r="F133" s="7"/>
      <c r="G133" s="7"/>
      <c r="H133" s="7"/>
      <c r="I133" s="7"/>
      <c r="J133" s="7"/>
      <c r="K133" s="7" t="s">
        <v>404</v>
      </c>
      <c r="L133" s="7" t="s">
        <v>162</v>
      </c>
      <c r="M133" s="8">
        <v>0</v>
      </c>
      <c r="N133" s="8">
        <v>0</v>
      </c>
      <c r="O133" s="8"/>
      <c r="P133" s="8"/>
      <c r="Q133" s="8">
        <v>0</v>
      </c>
      <c r="R133" s="8">
        <v>0</v>
      </c>
      <c r="S133" s="4">
        <f t="shared" ref="S133:S196" si="19">M133-O133-Q133</f>
        <v>0</v>
      </c>
      <c r="T133" s="6">
        <f t="shared" ref="T133:T196" si="20">IF(M133=0,0,ROUND((O133+Q133)/M133,4))</f>
        <v>0</v>
      </c>
      <c r="U133" s="4">
        <f t="shared" ref="U133:U196" si="21">N133-O133-Q133</f>
        <v>0</v>
      </c>
      <c r="V133" s="6">
        <f t="shared" ref="V133:V196" si="22">IF(N133=0,0,ROUND((O133+Q133)/N133,4))</f>
        <v>0</v>
      </c>
      <c r="W133" s="4">
        <f t="shared" ref="W133:W196" si="23">R133-O133-Q133</f>
        <v>0</v>
      </c>
      <c r="X133" s="6">
        <f t="shared" ref="X133:X196" si="24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 t="s">
        <v>41</v>
      </c>
      <c r="F134" s="7"/>
      <c r="G134" s="7"/>
      <c r="H134" s="7"/>
      <c r="I134" s="7"/>
      <c r="J134" s="7"/>
      <c r="K134" s="7" t="s">
        <v>405</v>
      </c>
      <c r="L134" s="7" t="s">
        <v>163</v>
      </c>
      <c r="M134" s="8">
        <v>0</v>
      </c>
      <c r="N134" s="8">
        <v>0</v>
      </c>
      <c r="O134" s="8"/>
      <c r="P134" s="8"/>
      <c r="Q134" s="8">
        <v>0</v>
      </c>
      <c r="R134" s="8">
        <v>0</v>
      </c>
      <c r="S134" s="4">
        <f t="shared" si="19"/>
        <v>0</v>
      </c>
      <c r="T134" s="6">
        <f t="shared" si="20"/>
        <v>0</v>
      </c>
      <c r="U134" s="4">
        <f t="shared" si="21"/>
        <v>0</v>
      </c>
      <c r="V134" s="6">
        <f t="shared" si="22"/>
        <v>0</v>
      </c>
      <c r="W134" s="4">
        <f t="shared" si="23"/>
        <v>0</v>
      </c>
      <c r="X134" s="6">
        <f t="shared" si="24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 t="s">
        <v>41</v>
      </c>
      <c r="F135" s="7"/>
      <c r="G135" s="7"/>
      <c r="H135" s="7"/>
      <c r="I135" s="7"/>
      <c r="J135" s="7"/>
      <c r="K135" s="7" t="s">
        <v>406</v>
      </c>
      <c r="L135" s="7" t="s">
        <v>164</v>
      </c>
      <c r="M135" s="8">
        <v>0</v>
      </c>
      <c r="N135" s="8">
        <v>0</v>
      </c>
      <c r="O135" s="8"/>
      <c r="P135" s="8"/>
      <c r="Q135" s="8">
        <v>0</v>
      </c>
      <c r="R135" s="8">
        <v>0</v>
      </c>
      <c r="S135" s="4">
        <f t="shared" si="19"/>
        <v>0</v>
      </c>
      <c r="T135" s="6">
        <f t="shared" si="20"/>
        <v>0</v>
      </c>
      <c r="U135" s="4">
        <f t="shared" si="21"/>
        <v>0</v>
      </c>
      <c r="V135" s="6">
        <f t="shared" si="22"/>
        <v>0</v>
      </c>
      <c r="W135" s="4">
        <f t="shared" si="23"/>
        <v>0</v>
      </c>
      <c r="X135" s="6">
        <f t="shared" si="24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 t="s">
        <v>41</v>
      </c>
      <c r="F136" s="7"/>
      <c r="G136" s="7"/>
      <c r="H136" s="7"/>
      <c r="I136" s="7"/>
      <c r="J136" s="7"/>
      <c r="K136" s="7" t="s">
        <v>407</v>
      </c>
      <c r="L136" s="7" t="s">
        <v>165</v>
      </c>
      <c r="M136" s="8">
        <v>0</v>
      </c>
      <c r="N136" s="8">
        <v>0</v>
      </c>
      <c r="O136" s="8"/>
      <c r="P136" s="8"/>
      <c r="Q136" s="8">
        <v>0</v>
      </c>
      <c r="R136" s="8">
        <v>0</v>
      </c>
      <c r="S136" s="4">
        <f t="shared" si="19"/>
        <v>0</v>
      </c>
      <c r="T136" s="6">
        <f t="shared" si="20"/>
        <v>0</v>
      </c>
      <c r="U136" s="4">
        <f t="shared" si="21"/>
        <v>0</v>
      </c>
      <c r="V136" s="6">
        <f t="shared" si="22"/>
        <v>0</v>
      </c>
      <c r="W136" s="4">
        <f t="shared" si="23"/>
        <v>0</v>
      </c>
      <c r="X136" s="6">
        <f t="shared" si="24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 t="s">
        <v>41</v>
      </c>
      <c r="F137" s="7"/>
      <c r="G137" s="7"/>
      <c r="H137" s="7"/>
      <c r="I137" s="7"/>
      <c r="J137" s="7"/>
      <c r="K137" s="7" t="s">
        <v>408</v>
      </c>
      <c r="L137" s="7" t="s">
        <v>166</v>
      </c>
      <c r="M137" s="8">
        <v>110913</v>
      </c>
      <c r="N137" s="8">
        <v>110913</v>
      </c>
      <c r="O137" s="8"/>
      <c r="P137" s="8"/>
      <c r="Q137" s="8">
        <v>110913</v>
      </c>
      <c r="R137" s="8">
        <v>110913</v>
      </c>
      <c r="S137" s="4">
        <f t="shared" si="19"/>
        <v>0</v>
      </c>
      <c r="T137" s="6">
        <f t="shared" si="20"/>
        <v>1</v>
      </c>
      <c r="U137" s="4">
        <f t="shared" si="21"/>
        <v>0</v>
      </c>
      <c r="V137" s="6">
        <f t="shared" si="22"/>
        <v>1</v>
      </c>
      <c r="W137" s="4">
        <f t="shared" si="23"/>
        <v>0</v>
      </c>
      <c r="X137" s="6">
        <f t="shared" si="24"/>
        <v>1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 t="s">
        <v>41</v>
      </c>
      <c r="F138" s="7"/>
      <c r="G138" s="7"/>
      <c r="H138" s="7"/>
      <c r="I138" s="7"/>
      <c r="J138" s="7"/>
      <c r="K138" s="7" t="s">
        <v>523</v>
      </c>
      <c r="L138" s="7" t="s">
        <v>524</v>
      </c>
      <c r="M138" s="8">
        <v>0</v>
      </c>
      <c r="N138" s="8">
        <v>0</v>
      </c>
      <c r="O138" s="8"/>
      <c r="P138" s="8"/>
      <c r="Q138" s="8">
        <v>0</v>
      </c>
      <c r="R138" s="8">
        <v>0</v>
      </c>
      <c r="S138" s="4">
        <f t="shared" si="19"/>
        <v>0</v>
      </c>
      <c r="T138" s="6">
        <f t="shared" si="20"/>
        <v>0</v>
      </c>
      <c r="U138" s="4">
        <f t="shared" si="21"/>
        <v>0</v>
      </c>
      <c r="V138" s="6">
        <f t="shared" si="22"/>
        <v>0</v>
      </c>
      <c r="W138" s="4">
        <f t="shared" si="23"/>
        <v>0</v>
      </c>
      <c r="X138" s="6">
        <f t="shared" si="24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 t="s">
        <v>41</v>
      </c>
      <c r="F139" s="7"/>
      <c r="G139" s="7"/>
      <c r="H139" s="7"/>
      <c r="I139" s="7"/>
      <c r="J139" s="7"/>
      <c r="K139" s="7" t="s">
        <v>409</v>
      </c>
      <c r="L139" s="7" t="s">
        <v>167</v>
      </c>
      <c r="M139" s="8">
        <v>800</v>
      </c>
      <c r="N139" s="8">
        <v>800</v>
      </c>
      <c r="O139" s="8"/>
      <c r="P139" s="8"/>
      <c r="Q139" s="8">
        <v>0</v>
      </c>
      <c r="R139" s="8">
        <v>800</v>
      </c>
      <c r="S139" s="4">
        <f t="shared" si="19"/>
        <v>800</v>
      </c>
      <c r="T139" s="6">
        <f t="shared" si="20"/>
        <v>0</v>
      </c>
      <c r="U139" s="4">
        <f t="shared" si="21"/>
        <v>800</v>
      </c>
      <c r="V139" s="6">
        <f t="shared" si="22"/>
        <v>0</v>
      </c>
      <c r="W139" s="4">
        <f t="shared" si="23"/>
        <v>800</v>
      </c>
      <c r="X139" s="6">
        <f t="shared" si="24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 t="s">
        <v>41</v>
      </c>
      <c r="F140" s="7"/>
      <c r="G140" s="7"/>
      <c r="H140" s="7"/>
      <c r="I140" s="7"/>
      <c r="J140" s="7"/>
      <c r="K140" s="7" t="s">
        <v>410</v>
      </c>
      <c r="L140" s="7" t="s">
        <v>168</v>
      </c>
      <c r="M140" s="8">
        <v>0</v>
      </c>
      <c r="N140" s="8">
        <v>0</v>
      </c>
      <c r="O140" s="8"/>
      <c r="P140" s="8"/>
      <c r="Q140" s="8">
        <v>0</v>
      </c>
      <c r="R140" s="8">
        <v>0</v>
      </c>
      <c r="S140" s="4">
        <f t="shared" si="19"/>
        <v>0</v>
      </c>
      <c r="T140" s="6">
        <f t="shared" si="20"/>
        <v>0</v>
      </c>
      <c r="U140" s="4">
        <f t="shared" si="21"/>
        <v>0</v>
      </c>
      <c r="V140" s="6">
        <f t="shared" si="22"/>
        <v>0</v>
      </c>
      <c r="W140" s="4">
        <f t="shared" si="23"/>
        <v>0</v>
      </c>
      <c r="X140" s="6">
        <f t="shared" si="24"/>
        <v>0</v>
      </c>
    </row>
    <row r="141" spans="1:24" x14ac:dyDescent="0.2">
      <c r="A141">
        <f>IF(AND(ABS(S141)&gt;Input!$A$3,ABS(1-T141)&gt;Input!$A$4),MAX($A$3:A140)+1,"")</f>
        <v>37</v>
      </c>
      <c r="B141">
        <f>IF(AND(ABS(U141)&gt;Input!$B$3,ABS(1-V141)&gt;Input!$B$4),MAX($B$3:B140)+1,"")</f>
        <v>37</v>
      </c>
      <c r="C141">
        <f>IF(AND(ABS(W141)&gt;Input!$C$3,ABS(1-X141)&gt;Input!$C$4),MAX($C$3:C140)+1,"")</f>
        <v>39</v>
      </c>
      <c r="D141" t="str">
        <f>IF(AND(H141=H142,J141=J142),"",MAX($D$3:D140)+1)</f>
        <v/>
      </c>
      <c r="E141" s="7" t="s">
        <v>41</v>
      </c>
      <c r="F141" s="7"/>
      <c r="G141" s="7"/>
      <c r="H141" s="7"/>
      <c r="I141" s="7"/>
      <c r="J141" s="7"/>
      <c r="K141" s="7" t="s">
        <v>411</v>
      </c>
      <c r="L141" s="7" t="s">
        <v>169</v>
      </c>
      <c r="M141" s="8">
        <v>401199</v>
      </c>
      <c r="N141" s="8">
        <v>401199</v>
      </c>
      <c r="O141" s="8"/>
      <c r="P141" s="8"/>
      <c r="Q141" s="8">
        <v>351205.83</v>
      </c>
      <c r="R141" s="8">
        <v>401199</v>
      </c>
      <c r="S141" s="4">
        <f t="shared" si="19"/>
        <v>49993.169999999984</v>
      </c>
      <c r="T141" s="6">
        <f t="shared" si="20"/>
        <v>0.87539999999999996</v>
      </c>
      <c r="U141" s="4">
        <f t="shared" si="21"/>
        <v>49993.169999999984</v>
      </c>
      <c r="V141" s="6">
        <f t="shared" si="22"/>
        <v>0.87539999999999996</v>
      </c>
      <c r="W141" s="4">
        <f t="shared" si="23"/>
        <v>49993.169999999984</v>
      </c>
      <c r="X141" s="6">
        <f t="shared" si="24"/>
        <v>0.87539999999999996</v>
      </c>
    </row>
    <row r="142" spans="1:24" x14ac:dyDescent="0.2">
      <c r="A142">
        <f>IF(AND(ABS(S142)&gt;Input!$A$3,ABS(1-T142)&gt;Input!$A$4),MAX($A$3:A141)+1,"")</f>
        <v>38</v>
      </c>
      <c r="B142">
        <f>IF(AND(ABS(U142)&gt;Input!$B$3,ABS(1-V142)&gt;Input!$B$4),MAX($B$3:B141)+1,"")</f>
        <v>38</v>
      </c>
      <c r="C142">
        <f>IF(AND(ABS(W142)&gt;Input!$C$3,ABS(1-X142)&gt;Input!$C$4),MAX($C$3:C141)+1,"")</f>
        <v>40</v>
      </c>
      <c r="D142" t="str">
        <f>IF(AND(H142=H143,J142=J143),"",MAX($D$3:D141)+1)</f>
        <v/>
      </c>
      <c r="E142" s="7" t="s">
        <v>41</v>
      </c>
      <c r="F142" s="7"/>
      <c r="G142" s="7"/>
      <c r="H142" s="7"/>
      <c r="I142" s="7"/>
      <c r="J142" s="7"/>
      <c r="K142" s="7" t="s">
        <v>412</v>
      </c>
      <c r="L142" s="7" t="s">
        <v>170</v>
      </c>
      <c r="M142" s="8">
        <v>130000</v>
      </c>
      <c r="N142" s="8">
        <v>130000</v>
      </c>
      <c r="O142" s="8"/>
      <c r="P142" s="8"/>
      <c r="Q142" s="8">
        <v>115526</v>
      </c>
      <c r="R142" s="8">
        <v>130000</v>
      </c>
      <c r="S142" s="4">
        <f t="shared" si="19"/>
        <v>14474</v>
      </c>
      <c r="T142" s="6">
        <f t="shared" si="20"/>
        <v>0.88870000000000005</v>
      </c>
      <c r="U142" s="4">
        <f t="shared" si="21"/>
        <v>14474</v>
      </c>
      <c r="V142" s="6">
        <f t="shared" si="22"/>
        <v>0.88870000000000005</v>
      </c>
      <c r="W142" s="4">
        <f t="shared" si="23"/>
        <v>14474</v>
      </c>
      <c r="X142" s="6">
        <f t="shared" si="24"/>
        <v>0.88870000000000005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 t="s">
        <v>41</v>
      </c>
      <c r="F143" s="7"/>
      <c r="G143" s="7"/>
      <c r="H143" s="7"/>
      <c r="I143" s="7"/>
      <c r="J143" s="7"/>
      <c r="K143" s="7" t="s">
        <v>413</v>
      </c>
      <c r="L143" s="7" t="s">
        <v>171</v>
      </c>
      <c r="M143" s="8">
        <v>30200</v>
      </c>
      <c r="N143" s="8">
        <v>30200</v>
      </c>
      <c r="O143" s="8"/>
      <c r="P143" s="8"/>
      <c r="Q143" s="8">
        <v>21708.240000000002</v>
      </c>
      <c r="R143" s="8">
        <v>30200</v>
      </c>
      <c r="S143" s="4">
        <f t="shared" si="19"/>
        <v>8491.7599999999984</v>
      </c>
      <c r="T143" s="6">
        <f t="shared" si="20"/>
        <v>0.71879999999999999</v>
      </c>
      <c r="U143" s="4">
        <f t="shared" si="21"/>
        <v>8491.7599999999984</v>
      </c>
      <c r="V143" s="6">
        <f t="shared" si="22"/>
        <v>0.71879999999999999</v>
      </c>
      <c r="W143" s="4">
        <f t="shared" si="23"/>
        <v>8491.7599999999984</v>
      </c>
      <c r="X143" s="6">
        <f t="shared" si="24"/>
        <v>0.71879999999999999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 t="s">
        <v>41</v>
      </c>
      <c r="F144" s="7"/>
      <c r="G144" s="7"/>
      <c r="H144" s="7"/>
      <c r="I144" s="7"/>
      <c r="J144" s="7"/>
      <c r="K144" s="7" t="s">
        <v>525</v>
      </c>
      <c r="L144" s="7" t="s">
        <v>526</v>
      </c>
      <c r="M144" s="8">
        <v>0</v>
      </c>
      <c r="N144" s="8">
        <v>0</v>
      </c>
      <c r="O144" s="8"/>
      <c r="P144" s="8"/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 t="s">
        <v>41</v>
      </c>
      <c r="F145" s="7"/>
      <c r="G145" s="7"/>
      <c r="H145" s="7"/>
      <c r="I145" s="7"/>
      <c r="J145" s="7"/>
      <c r="K145" s="7" t="s">
        <v>414</v>
      </c>
      <c r="L145" s="7" t="s">
        <v>172</v>
      </c>
      <c r="M145" s="8">
        <v>0</v>
      </c>
      <c r="N145" s="8">
        <v>0</v>
      </c>
      <c r="O145" s="8"/>
      <c r="P145" s="8"/>
      <c r="Q145" s="8">
        <v>0</v>
      </c>
      <c r="R145" s="8">
        <v>0</v>
      </c>
      <c r="S145" s="4">
        <f t="shared" si="19"/>
        <v>0</v>
      </c>
      <c r="T145" s="6">
        <f t="shared" si="20"/>
        <v>0</v>
      </c>
      <c r="U145" s="4">
        <f t="shared" si="21"/>
        <v>0</v>
      </c>
      <c r="V145" s="6">
        <f t="shared" si="22"/>
        <v>0</v>
      </c>
      <c r="W145" s="4">
        <f t="shared" si="23"/>
        <v>0</v>
      </c>
      <c r="X145" s="6">
        <f t="shared" si="24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 t="s">
        <v>41</v>
      </c>
      <c r="F146" s="7"/>
      <c r="G146" s="7"/>
      <c r="H146" s="7"/>
      <c r="I146" s="7"/>
      <c r="J146" s="7"/>
      <c r="K146" s="7" t="s">
        <v>415</v>
      </c>
      <c r="L146" s="7" t="s">
        <v>173</v>
      </c>
      <c r="M146" s="8">
        <v>0</v>
      </c>
      <c r="N146" s="8">
        <v>0</v>
      </c>
      <c r="O146" s="8"/>
      <c r="P146" s="8"/>
      <c r="Q146" s="8">
        <v>0</v>
      </c>
      <c r="R146" s="8">
        <v>0</v>
      </c>
      <c r="S146" s="4">
        <f t="shared" si="19"/>
        <v>0</v>
      </c>
      <c r="T146" s="6">
        <f t="shared" si="20"/>
        <v>0</v>
      </c>
      <c r="U146" s="4">
        <f t="shared" si="21"/>
        <v>0</v>
      </c>
      <c r="V146" s="6">
        <f t="shared" si="22"/>
        <v>0</v>
      </c>
      <c r="W146" s="4">
        <f t="shared" si="23"/>
        <v>0</v>
      </c>
      <c r="X146" s="6">
        <f t="shared" si="24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 t="s">
        <v>41</v>
      </c>
      <c r="F147" s="7"/>
      <c r="G147" s="7"/>
      <c r="H147" s="7"/>
      <c r="I147" s="7"/>
      <c r="J147" s="7"/>
      <c r="K147" s="7" t="s">
        <v>416</v>
      </c>
      <c r="L147" s="7" t="s">
        <v>174</v>
      </c>
      <c r="M147" s="8">
        <v>4500</v>
      </c>
      <c r="N147" s="8">
        <v>6724.63</v>
      </c>
      <c r="O147" s="8"/>
      <c r="P147" s="8"/>
      <c r="Q147" s="8">
        <v>2224.4899999999998</v>
      </c>
      <c r="R147" s="8">
        <v>4500</v>
      </c>
      <c r="S147" s="4">
        <f t="shared" si="19"/>
        <v>2275.5100000000002</v>
      </c>
      <c r="T147" s="6">
        <f t="shared" si="20"/>
        <v>0.49430000000000002</v>
      </c>
      <c r="U147" s="4">
        <f t="shared" si="21"/>
        <v>4500.1400000000003</v>
      </c>
      <c r="V147" s="6">
        <f t="shared" si="22"/>
        <v>0.33079999999999998</v>
      </c>
      <c r="W147" s="4">
        <f t="shared" si="23"/>
        <v>2275.5100000000002</v>
      </c>
      <c r="X147" s="6">
        <f t="shared" si="24"/>
        <v>0.49430000000000002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 t="s">
        <v>41</v>
      </c>
      <c r="F148" s="7"/>
      <c r="G148" s="7"/>
      <c r="H148" s="7"/>
      <c r="I148" s="7"/>
      <c r="J148" s="7"/>
      <c r="K148" s="7" t="s">
        <v>417</v>
      </c>
      <c r="L148" s="7" t="s">
        <v>175</v>
      </c>
      <c r="M148" s="8">
        <v>0</v>
      </c>
      <c r="N148" s="8">
        <v>0</v>
      </c>
      <c r="O148" s="8"/>
      <c r="P148" s="8"/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 t="s">
        <v>41</v>
      </c>
      <c r="F149" s="7"/>
      <c r="G149" s="7"/>
      <c r="H149" s="7"/>
      <c r="I149" s="7"/>
      <c r="J149" s="7"/>
      <c r="K149" s="7" t="s">
        <v>418</v>
      </c>
      <c r="L149" s="7" t="s">
        <v>176</v>
      </c>
      <c r="M149" s="8">
        <v>2170</v>
      </c>
      <c r="N149" s="8">
        <v>2170</v>
      </c>
      <c r="O149" s="8"/>
      <c r="P149" s="8"/>
      <c r="Q149" s="8">
        <v>2299.87</v>
      </c>
      <c r="R149" s="8">
        <v>2170</v>
      </c>
      <c r="S149" s="4">
        <f t="shared" si="19"/>
        <v>-129.86999999999989</v>
      </c>
      <c r="T149" s="6">
        <f t="shared" si="20"/>
        <v>1.0598000000000001</v>
      </c>
      <c r="U149" s="4">
        <f t="shared" si="21"/>
        <v>-129.86999999999989</v>
      </c>
      <c r="V149" s="6">
        <f t="shared" si="22"/>
        <v>1.0598000000000001</v>
      </c>
      <c r="W149" s="4">
        <f t="shared" si="23"/>
        <v>-129.86999999999989</v>
      </c>
      <c r="X149" s="6">
        <f t="shared" si="24"/>
        <v>1.0598000000000001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 t="s">
        <v>41</v>
      </c>
      <c r="F150" s="7"/>
      <c r="G150" s="7"/>
      <c r="H150" s="7"/>
      <c r="I150" s="7"/>
      <c r="J150" s="7"/>
      <c r="K150" s="7" t="s">
        <v>419</v>
      </c>
      <c r="L150" s="7" t="s">
        <v>177</v>
      </c>
      <c r="M150" s="8">
        <v>5835</v>
      </c>
      <c r="N150" s="8">
        <v>5835</v>
      </c>
      <c r="O150" s="8"/>
      <c r="P150" s="8"/>
      <c r="Q150" s="8">
        <v>4593.55</v>
      </c>
      <c r="R150" s="8">
        <v>5835</v>
      </c>
      <c r="S150" s="4">
        <f t="shared" si="19"/>
        <v>1241.4499999999998</v>
      </c>
      <c r="T150" s="6">
        <f t="shared" si="20"/>
        <v>0.78720000000000001</v>
      </c>
      <c r="U150" s="4">
        <f t="shared" si="21"/>
        <v>1241.4499999999998</v>
      </c>
      <c r="V150" s="6">
        <f t="shared" si="22"/>
        <v>0.78720000000000001</v>
      </c>
      <c r="W150" s="4">
        <f t="shared" si="23"/>
        <v>1241.4499999999998</v>
      </c>
      <c r="X150" s="6">
        <f t="shared" si="24"/>
        <v>0.78720000000000001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 t="s">
        <v>41</v>
      </c>
      <c r="F151" s="7"/>
      <c r="G151" s="7"/>
      <c r="H151" s="7"/>
      <c r="I151" s="7"/>
      <c r="J151" s="7"/>
      <c r="K151" s="7" t="s">
        <v>420</v>
      </c>
      <c r="L151" s="7" t="s">
        <v>178</v>
      </c>
      <c r="M151" s="8">
        <v>0</v>
      </c>
      <c r="N151" s="8">
        <v>0</v>
      </c>
      <c r="O151" s="8"/>
      <c r="P151" s="8"/>
      <c r="Q151" s="8">
        <v>0</v>
      </c>
      <c r="R151" s="8">
        <v>0</v>
      </c>
      <c r="S151" s="4">
        <f t="shared" si="19"/>
        <v>0</v>
      </c>
      <c r="T151" s="6">
        <f t="shared" si="20"/>
        <v>0</v>
      </c>
      <c r="U151" s="4">
        <f t="shared" si="21"/>
        <v>0</v>
      </c>
      <c r="V151" s="6">
        <f t="shared" si="22"/>
        <v>0</v>
      </c>
      <c r="W151" s="4">
        <f t="shared" si="23"/>
        <v>0</v>
      </c>
      <c r="X151" s="6">
        <f t="shared" si="24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 t="s">
        <v>41</v>
      </c>
      <c r="F152" s="7"/>
      <c r="G152" s="7"/>
      <c r="H152" s="7"/>
      <c r="I152" s="7"/>
      <c r="J152" s="7"/>
      <c r="K152" s="7" t="s">
        <v>421</v>
      </c>
      <c r="L152" s="7" t="s">
        <v>179</v>
      </c>
      <c r="M152" s="8">
        <v>0</v>
      </c>
      <c r="N152" s="8">
        <v>0</v>
      </c>
      <c r="O152" s="8"/>
      <c r="P152" s="8"/>
      <c r="Q152" s="8">
        <v>0</v>
      </c>
      <c r="R152" s="8">
        <v>0</v>
      </c>
      <c r="S152" s="4">
        <f t="shared" si="19"/>
        <v>0</v>
      </c>
      <c r="T152" s="6">
        <f t="shared" si="20"/>
        <v>0</v>
      </c>
      <c r="U152" s="4">
        <f t="shared" si="21"/>
        <v>0</v>
      </c>
      <c r="V152" s="6">
        <f t="shared" si="22"/>
        <v>0</v>
      </c>
      <c r="W152" s="4">
        <f t="shared" si="23"/>
        <v>0</v>
      </c>
      <c r="X152" s="6">
        <f t="shared" si="24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 t="s">
        <v>41</v>
      </c>
      <c r="F153" s="7"/>
      <c r="G153" s="7"/>
      <c r="H153" s="7"/>
      <c r="I153" s="7"/>
      <c r="J153" s="7"/>
      <c r="K153" s="7" t="s">
        <v>422</v>
      </c>
      <c r="L153" s="7" t="s">
        <v>180</v>
      </c>
      <c r="M153" s="8">
        <v>0</v>
      </c>
      <c r="N153" s="8">
        <v>0</v>
      </c>
      <c r="O153" s="8"/>
      <c r="P153" s="8"/>
      <c r="Q153" s="8">
        <v>0</v>
      </c>
      <c r="R153" s="8">
        <v>0</v>
      </c>
      <c r="S153" s="4">
        <f t="shared" si="19"/>
        <v>0</v>
      </c>
      <c r="T153" s="6">
        <f t="shared" si="20"/>
        <v>0</v>
      </c>
      <c r="U153" s="4">
        <f t="shared" si="21"/>
        <v>0</v>
      </c>
      <c r="V153" s="6">
        <f t="shared" si="22"/>
        <v>0</v>
      </c>
      <c r="W153" s="4">
        <f t="shared" si="23"/>
        <v>0</v>
      </c>
      <c r="X153" s="6">
        <f t="shared" si="24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 t="s">
        <v>41</v>
      </c>
      <c r="F154" s="7"/>
      <c r="G154" s="7"/>
      <c r="H154" s="7"/>
      <c r="I154" s="7"/>
      <c r="J154" s="7"/>
      <c r="K154" s="7" t="s">
        <v>423</v>
      </c>
      <c r="L154" s="7" t="s">
        <v>181</v>
      </c>
      <c r="M154" s="8">
        <v>0</v>
      </c>
      <c r="N154" s="8">
        <v>0</v>
      </c>
      <c r="O154" s="8"/>
      <c r="P154" s="8"/>
      <c r="Q154" s="8">
        <v>0</v>
      </c>
      <c r="R154" s="8">
        <v>0</v>
      </c>
      <c r="S154" s="4">
        <f t="shared" si="19"/>
        <v>0</v>
      </c>
      <c r="T154" s="6">
        <f t="shared" si="20"/>
        <v>0</v>
      </c>
      <c r="U154" s="4">
        <f t="shared" si="21"/>
        <v>0</v>
      </c>
      <c r="V154" s="6">
        <f t="shared" si="22"/>
        <v>0</v>
      </c>
      <c r="W154" s="4">
        <f t="shared" si="23"/>
        <v>0</v>
      </c>
      <c r="X154" s="6">
        <f t="shared" si="24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 t="s">
        <v>41</v>
      </c>
      <c r="F155" s="7"/>
      <c r="G155" s="7"/>
      <c r="H155" s="7"/>
      <c r="I155" s="7"/>
      <c r="J155" s="7"/>
      <c r="K155" s="7" t="s">
        <v>424</v>
      </c>
      <c r="L155" s="7" t="s">
        <v>425</v>
      </c>
      <c r="M155" s="8">
        <v>0</v>
      </c>
      <c r="N155" s="8">
        <v>0</v>
      </c>
      <c r="O155" s="8"/>
      <c r="P155" s="8"/>
      <c r="Q155" s="8">
        <v>0</v>
      </c>
      <c r="R155" s="8">
        <v>0</v>
      </c>
      <c r="S155" s="4">
        <f t="shared" si="19"/>
        <v>0</v>
      </c>
      <c r="T155" s="6">
        <f t="shared" si="20"/>
        <v>0</v>
      </c>
      <c r="U155" s="4">
        <f t="shared" si="21"/>
        <v>0</v>
      </c>
      <c r="V155" s="6">
        <f t="shared" si="22"/>
        <v>0</v>
      </c>
      <c r="W155" s="4">
        <f t="shared" si="23"/>
        <v>0</v>
      </c>
      <c r="X155" s="6">
        <f t="shared" si="24"/>
        <v>0</v>
      </c>
    </row>
    <row r="156" spans="1:24" x14ac:dyDescent="0.2">
      <c r="A156">
        <f>IF(AND(ABS(S156)&gt;Input!$A$3,ABS(1-T156)&gt;Input!$A$4),MAX($A$3:A155)+1,"")</f>
        <v>39</v>
      </c>
      <c r="B156">
        <f>IF(AND(ABS(U156)&gt;Input!$B$3,ABS(1-V156)&gt;Input!$B$4),MAX($B$3:B155)+1,"")</f>
        <v>39</v>
      </c>
      <c r="C156">
        <f>IF(AND(ABS(W156)&gt;Input!$C$3,ABS(1-X156)&gt;Input!$C$4),MAX($C$3:C155)+1,"")</f>
        <v>41</v>
      </c>
      <c r="D156" t="str">
        <f>IF(AND(H156=H157,J156=J157),"",MAX($D$3:D155)+1)</f>
        <v/>
      </c>
      <c r="E156" s="7" t="s">
        <v>41</v>
      </c>
      <c r="F156" s="7"/>
      <c r="G156" s="7"/>
      <c r="H156" s="7"/>
      <c r="I156" s="7"/>
      <c r="J156" s="7"/>
      <c r="K156" s="7" t="s">
        <v>426</v>
      </c>
      <c r="L156" s="7" t="s">
        <v>182</v>
      </c>
      <c r="M156" s="8">
        <v>940383</v>
      </c>
      <c r="N156" s="8">
        <v>940383</v>
      </c>
      <c r="O156" s="8"/>
      <c r="P156" s="8"/>
      <c r="Q156" s="8">
        <v>691371.51</v>
      </c>
      <c r="R156" s="8">
        <v>940383</v>
      </c>
      <c r="S156" s="4">
        <f t="shared" si="19"/>
        <v>249011.49</v>
      </c>
      <c r="T156" s="6">
        <f t="shared" si="20"/>
        <v>0.73519999999999996</v>
      </c>
      <c r="U156" s="4">
        <f t="shared" si="21"/>
        <v>249011.49</v>
      </c>
      <c r="V156" s="6">
        <f t="shared" si="22"/>
        <v>0.73519999999999996</v>
      </c>
      <c r="W156" s="4">
        <f t="shared" si="23"/>
        <v>249011.49</v>
      </c>
      <c r="X156" s="6">
        <f t="shared" si="24"/>
        <v>0.73519999999999996</v>
      </c>
    </row>
    <row r="157" spans="1:24" x14ac:dyDescent="0.2">
      <c r="A157">
        <f>IF(AND(ABS(S157)&gt;Input!$A$3,ABS(1-T157)&gt;Input!$A$4),MAX($A$3:A156)+1,"")</f>
        <v>40</v>
      </c>
      <c r="B157">
        <f>IF(AND(ABS(U157)&gt;Input!$B$3,ABS(1-V157)&gt;Input!$B$4),MAX($B$3:B156)+1,"")</f>
        <v>40</v>
      </c>
      <c r="C157">
        <f>IF(AND(ABS(W157)&gt;Input!$C$3,ABS(1-X157)&gt;Input!$C$4),MAX($C$3:C156)+1,"")</f>
        <v>42</v>
      </c>
      <c r="D157" t="str">
        <f>IF(AND(H157=H158,J157=J158),"",MAX($D$3:D156)+1)</f>
        <v/>
      </c>
      <c r="E157" s="7" t="s">
        <v>41</v>
      </c>
      <c r="F157" s="7"/>
      <c r="G157" s="7"/>
      <c r="H157" s="7"/>
      <c r="I157" s="7"/>
      <c r="J157" s="7"/>
      <c r="K157" s="7" t="s">
        <v>427</v>
      </c>
      <c r="L157" s="7" t="s">
        <v>183</v>
      </c>
      <c r="M157" s="8">
        <v>120000</v>
      </c>
      <c r="N157" s="8">
        <v>120000</v>
      </c>
      <c r="O157" s="8"/>
      <c r="P157" s="8"/>
      <c r="Q157" s="8">
        <v>109890</v>
      </c>
      <c r="R157" s="8">
        <v>120000</v>
      </c>
      <c r="S157" s="4">
        <f t="shared" si="19"/>
        <v>10110</v>
      </c>
      <c r="T157" s="6">
        <f t="shared" si="20"/>
        <v>0.91579999999999995</v>
      </c>
      <c r="U157" s="4">
        <f t="shared" si="21"/>
        <v>10110</v>
      </c>
      <c r="V157" s="6">
        <f t="shared" si="22"/>
        <v>0.91579999999999995</v>
      </c>
      <c r="W157" s="4">
        <f t="shared" si="23"/>
        <v>10110</v>
      </c>
      <c r="X157" s="6">
        <f t="shared" si="24"/>
        <v>0.91579999999999995</v>
      </c>
    </row>
    <row r="158" spans="1:24" x14ac:dyDescent="0.2">
      <c r="A158">
        <f>IF(AND(ABS(S158)&gt;Input!$A$3,ABS(1-T158)&gt;Input!$A$4),MAX($A$3:A157)+1,"")</f>
        <v>41</v>
      </c>
      <c r="B158">
        <f>IF(AND(ABS(U158)&gt;Input!$B$3,ABS(1-V158)&gt;Input!$B$4),MAX($B$3:B157)+1,"")</f>
        <v>41</v>
      </c>
      <c r="C158">
        <f>IF(AND(ABS(W158)&gt;Input!$C$3,ABS(1-X158)&gt;Input!$C$4),MAX($C$3:C157)+1,"")</f>
        <v>43</v>
      </c>
      <c r="D158" t="str">
        <f>IF(AND(H158=H159,J158=J159),"",MAX($D$3:D157)+1)</f>
        <v/>
      </c>
      <c r="E158" s="7" t="s">
        <v>41</v>
      </c>
      <c r="F158" s="7"/>
      <c r="G158" s="7"/>
      <c r="H158" s="7"/>
      <c r="I158" s="7"/>
      <c r="J158" s="7"/>
      <c r="K158" s="7" t="s">
        <v>428</v>
      </c>
      <c r="L158" s="7" t="s">
        <v>184</v>
      </c>
      <c r="M158" s="8">
        <v>593511</v>
      </c>
      <c r="N158" s="8">
        <v>674065</v>
      </c>
      <c r="O158" s="8"/>
      <c r="P158" s="8"/>
      <c r="Q158" s="8">
        <v>646918.21</v>
      </c>
      <c r="R158" s="8">
        <v>495000</v>
      </c>
      <c r="S158" s="4">
        <f t="shared" si="19"/>
        <v>-53407.209999999963</v>
      </c>
      <c r="T158" s="6">
        <f t="shared" si="20"/>
        <v>1.0900000000000001</v>
      </c>
      <c r="U158" s="4">
        <f t="shared" si="21"/>
        <v>27146.790000000037</v>
      </c>
      <c r="V158" s="6">
        <f t="shared" si="22"/>
        <v>0.9597</v>
      </c>
      <c r="W158" s="4">
        <f t="shared" si="23"/>
        <v>-151918.20999999996</v>
      </c>
      <c r="X158" s="6">
        <f t="shared" si="24"/>
        <v>1.3069</v>
      </c>
    </row>
    <row r="159" spans="1:24" x14ac:dyDescent="0.2">
      <c r="A159">
        <f>IF(AND(ABS(S159)&gt;Input!$A$3,ABS(1-T159)&gt;Input!$A$4),MAX($A$3:A158)+1,"")</f>
        <v>42</v>
      </c>
      <c r="B159" t="str">
        <f>IF(AND(ABS(U159)&gt;Input!$B$3,ABS(1-V159)&gt;Input!$B$4),MAX($B$3:B158)+1,"")</f>
        <v/>
      </c>
      <c r="C159">
        <f>IF(AND(ABS(W159)&gt;Input!$C$3,ABS(1-X159)&gt;Input!$C$4),MAX($C$3:C158)+1,"")</f>
        <v>44</v>
      </c>
      <c r="D159" t="str">
        <f>IF(AND(H159=H160,J159=J160),"",MAX($D$3:D158)+1)</f>
        <v/>
      </c>
      <c r="E159" s="7" t="s">
        <v>41</v>
      </c>
      <c r="F159" s="7"/>
      <c r="G159" s="7"/>
      <c r="H159" s="7"/>
      <c r="I159" s="7"/>
      <c r="J159" s="7"/>
      <c r="K159" s="7" t="s">
        <v>429</v>
      </c>
      <c r="L159" s="7" t="s">
        <v>185</v>
      </c>
      <c r="M159" s="8">
        <v>31050</v>
      </c>
      <c r="N159" s="8">
        <v>44616</v>
      </c>
      <c r="O159" s="8"/>
      <c r="P159" s="8"/>
      <c r="Q159" s="8">
        <v>47594.54</v>
      </c>
      <c r="R159" s="8">
        <v>31050</v>
      </c>
      <c r="S159" s="4">
        <f t="shared" si="19"/>
        <v>-16544.54</v>
      </c>
      <c r="T159" s="6">
        <f t="shared" si="20"/>
        <v>1.5327999999999999</v>
      </c>
      <c r="U159" s="4">
        <f t="shared" si="21"/>
        <v>-2978.5400000000009</v>
      </c>
      <c r="V159" s="6">
        <f t="shared" si="22"/>
        <v>1.0668</v>
      </c>
      <c r="W159" s="4">
        <f t="shared" si="23"/>
        <v>-16544.54</v>
      </c>
      <c r="X159" s="6">
        <f t="shared" si="24"/>
        <v>1.5327999999999999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 t="s">
        <v>41</v>
      </c>
      <c r="F160" s="7"/>
      <c r="G160" s="7"/>
      <c r="H160" s="7"/>
      <c r="I160" s="7"/>
      <c r="J160" s="7"/>
      <c r="K160" s="7" t="s">
        <v>430</v>
      </c>
      <c r="L160" s="7" t="s">
        <v>186</v>
      </c>
      <c r="M160" s="8">
        <v>1250</v>
      </c>
      <c r="N160" s="8">
        <v>1250</v>
      </c>
      <c r="O160" s="8"/>
      <c r="P160" s="8"/>
      <c r="Q160" s="8">
        <v>0</v>
      </c>
      <c r="R160" s="8">
        <v>1250</v>
      </c>
      <c r="S160" s="4">
        <f t="shared" si="19"/>
        <v>1250</v>
      </c>
      <c r="T160" s="6">
        <f t="shared" si="20"/>
        <v>0</v>
      </c>
      <c r="U160" s="4">
        <f t="shared" si="21"/>
        <v>1250</v>
      </c>
      <c r="V160" s="6">
        <f t="shared" si="22"/>
        <v>0</v>
      </c>
      <c r="W160" s="4">
        <f t="shared" si="23"/>
        <v>1250</v>
      </c>
      <c r="X160" s="6">
        <f t="shared" si="24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 t="s">
        <v>41</v>
      </c>
      <c r="F161" s="7"/>
      <c r="G161" s="7"/>
      <c r="H161" s="7"/>
      <c r="I161" s="7"/>
      <c r="J161" s="7"/>
      <c r="K161" s="7" t="s">
        <v>431</v>
      </c>
      <c r="L161" s="7" t="s">
        <v>187</v>
      </c>
      <c r="M161" s="8">
        <v>45000</v>
      </c>
      <c r="N161" s="8">
        <v>45000</v>
      </c>
      <c r="O161" s="8"/>
      <c r="P161" s="8"/>
      <c r="Q161" s="8">
        <v>47817.71</v>
      </c>
      <c r="R161" s="8">
        <v>45000</v>
      </c>
      <c r="S161" s="4">
        <f t="shared" si="19"/>
        <v>-2817.7099999999991</v>
      </c>
      <c r="T161" s="6">
        <f t="shared" si="20"/>
        <v>1.0626</v>
      </c>
      <c r="U161" s="4">
        <f t="shared" si="21"/>
        <v>-2817.7099999999991</v>
      </c>
      <c r="V161" s="6">
        <f t="shared" si="22"/>
        <v>1.0626</v>
      </c>
      <c r="W161" s="4">
        <f t="shared" si="23"/>
        <v>-2817.7099999999991</v>
      </c>
      <c r="X161" s="6">
        <f t="shared" si="24"/>
        <v>1.0626</v>
      </c>
    </row>
    <row r="162" spans="1:24" x14ac:dyDescent="0.2">
      <c r="A162">
        <f>IF(AND(ABS(S162)&gt;Input!$A$3,ABS(1-T162)&gt;Input!$A$4),MAX($A$3:A161)+1,"")</f>
        <v>43</v>
      </c>
      <c r="B162">
        <f>IF(AND(ABS(U162)&gt;Input!$B$3,ABS(1-V162)&gt;Input!$B$4),MAX($B$3:B161)+1,"")</f>
        <v>42</v>
      </c>
      <c r="C162">
        <f>IF(AND(ABS(W162)&gt;Input!$C$3,ABS(1-X162)&gt;Input!$C$4),MAX($C$3:C161)+1,"")</f>
        <v>45</v>
      </c>
      <c r="D162" t="str">
        <f>IF(AND(H162=H163,J162=J163),"",MAX($D$3:D161)+1)</f>
        <v/>
      </c>
      <c r="E162" s="7" t="s">
        <v>41</v>
      </c>
      <c r="F162" s="7"/>
      <c r="G162" s="7"/>
      <c r="H162" s="7"/>
      <c r="I162" s="7"/>
      <c r="J162" s="7"/>
      <c r="K162" s="7" t="s">
        <v>432</v>
      </c>
      <c r="L162" s="7" t="s">
        <v>188</v>
      </c>
      <c r="M162" s="8">
        <v>38000</v>
      </c>
      <c r="N162" s="8">
        <v>38000</v>
      </c>
      <c r="O162" s="8"/>
      <c r="P162" s="8"/>
      <c r="Q162" s="8">
        <v>59806.1</v>
      </c>
      <c r="R162" s="8">
        <v>38000</v>
      </c>
      <c r="S162" s="4">
        <f t="shared" si="19"/>
        <v>-21806.1</v>
      </c>
      <c r="T162" s="6">
        <f t="shared" si="20"/>
        <v>1.5738000000000001</v>
      </c>
      <c r="U162" s="4">
        <f t="shared" si="21"/>
        <v>-21806.1</v>
      </c>
      <c r="V162" s="6">
        <f t="shared" si="22"/>
        <v>1.5738000000000001</v>
      </c>
      <c r="W162" s="4">
        <f t="shared" si="23"/>
        <v>-21806.1</v>
      </c>
      <c r="X162" s="6">
        <f t="shared" si="24"/>
        <v>1.5738000000000001</v>
      </c>
    </row>
    <row r="163" spans="1:24" x14ac:dyDescent="0.2">
      <c r="A163">
        <f>IF(AND(ABS(S163)&gt;Input!$A$3,ABS(1-T163)&gt;Input!$A$4),MAX($A$3:A162)+1,"")</f>
        <v>44</v>
      </c>
      <c r="B163">
        <f>IF(AND(ABS(U163)&gt;Input!$B$3,ABS(1-V163)&gt;Input!$B$4),MAX($B$3:B162)+1,"")</f>
        <v>43</v>
      </c>
      <c r="C163">
        <f>IF(AND(ABS(W163)&gt;Input!$C$3,ABS(1-X163)&gt;Input!$C$4),MAX($C$3:C162)+1,"")</f>
        <v>46</v>
      </c>
      <c r="D163" t="str">
        <f>IF(AND(H163=H164,J163=J164),"",MAX($D$3:D162)+1)</f>
        <v/>
      </c>
      <c r="E163" s="7" t="s">
        <v>41</v>
      </c>
      <c r="F163" s="7"/>
      <c r="G163" s="7"/>
      <c r="H163" s="7"/>
      <c r="I163" s="7"/>
      <c r="J163" s="7"/>
      <c r="K163" s="7" t="s">
        <v>433</v>
      </c>
      <c r="L163" s="7" t="s">
        <v>189</v>
      </c>
      <c r="M163" s="8">
        <v>105758</v>
      </c>
      <c r="N163" s="8">
        <v>105758</v>
      </c>
      <c r="O163" s="8"/>
      <c r="P163" s="8"/>
      <c r="Q163" s="8">
        <v>73833.87</v>
      </c>
      <c r="R163" s="8">
        <v>105758</v>
      </c>
      <c r="S163" s="4">
        <f t="shared" si="19"/>
        <v>31924.130000000005</v>
      </c>
      <c r="T163" s="6">
        <f t="shared" si="20"/>
        <v>0.69810000000000005</v>
      </c>
      <c r="U163" s="4">
        <f t="shared" si="21"/>
        <v>31924.130000000005</v>
      </c>
      <c r="V163" s="6">
        <f t="shared" si="22"/>
        <v>0.69810000000000005</v>
      </c>
      <c r="W163" s="4">
        <f t="shared" si="23"/>
        <v>31924.130000000005</v>
      </c>
      <c r="X163" s="6">
        <f t="shared" si="24"/>
        <v>0.69810000000000005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 t="s">
        <v>41</v>
      </c>
      <c r="F164" s="7"/>
      <c r="G164" s="7"/>
      <c r="H164" s="7"/>
      <c r="I164" s="7"/>
      <c r="J164" s="7"/>
      <c r="K164" s="7" t="s">
        <v>434</v>
      </c>
      <c r="L164" s="7" t="s">
        <v>190</v>
      </c>
      <c r="M164" s="8">
        <v>8750</v>
      </c>
      <c r="N164" s="8">
        <v>8750</v>
      </c>
      <c r="O164" s="8"/>
      <c r="P164" s="8"/>
      <c r="Q164" s="8">
        <v>8143.04</v>
      </c>
      <c r="R164" s="8">
        <v>8750</v>
      </c>
      <c r="S164" s="4">
        <f t="shared" si="19"/>
        <v>606.96</v>
      </c>
      <c r="T164" s="6">
        <f t="shared" si="20"/>
        <v>0.93059999999999998</v>
      </c>
      <c r="U164" s="4">
        <f t="shared" si="21"/>
        <v>606.96</v>
      </c>
      <c r="V164" s="6">
        <f t="shared" si="22"/>
        <v>0.93059999999999998</v>
      </c>
      <c r="W164" s="4">
        <f t="shared" si="23"/>
        <v>606.96</v>
      </c>
      <c r="X164" s="6">
        <f t="shared" si="24"/>
        <v>0.93059999999999998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 t="s">
        <v>41</v>
      </c>
      <c r="F165" s="7"/>
      <c r="G165" s="7"/>
      <c r="H165" s="7"/>
      <c r="I165" s="7"/>
      <c r="J165" s="7"/>
      <c r="K165" s="7" t="s">
        <v>527</v>
      </c>
      <c r="L165" s="7" t="s">
        <v>528</v>
      </c>
      <c r="M165" s="8">
        <v>0</v>
      </c>
      <c r="N165" s="8">
        <v>6785</v>
      </c>
      <c r="O165" s="8"/>
      <c r="P165" s="8"/>
      <c r="Q165" s="8">
        <v>6785</v>
      </c>
      <c r="R165" s="8">
        <v>0</v>
      </c>
      <c r="S165" s="4">
        <f t="shared" si="19"/>
        <v>-6785</v>
      </c>
      <c r="T165" s="6">
        <f t="shared" si="20"/>
        <v>0</v>
      </c>
      <c r="U165" s="4">
        <f t="shared" si="21"/>
        <v>0</v>
      </c>
      <c r="V165" s="6">
        <f t="shared" si="22"/>
        <v>1</v>
      </c>
      <c r="W165" s="4">
        <f t="shared" si="23"/>
        <v>-6785</v>
      </c>
      <c r="X165" s="6">
        <f t="shared" si="24"/>
        <v>0</v>
      </c>
    </row>
    <row r="166" spans="1:24" x14ac:dyDescent="0.2">
      <c r="A166">
        <f>IF(AND(ABS(S166)&gt;Input!$A$3,ABS(1-T166)&gt;Input!$A$4),MAX($A$3:A165)+1,"")</f>
        <v>45</v>
      </c>
      <c r="B166">
        <f>IF(AND(ABS(U166)&gt;Input!$B$3,ABS(1-V166)&gt;Input!$B$4),MAX($B$3:B165)+1,"")</f>
        <v>44</v>
      </c>
      <c r="C166">
        <f>IF(AND(ABS(W166)&gt;Input!$C$3,ABS(1-X166)&gt;Input!$C$4),MAX($C$3:C165)+1,"")</f>
        <v>47</v>
      </c>
      <c r="D166" t="str">
        <f>IF(AND(H166=H167,J166=J167),"",MAX($D$3:D165)+1)</f>
        <v/>
      </c>
      <c r="E166" s="7" t="s">
        <v>41</v>
      </c>
      <c r="F166" s="7"/>
      <c r="G166" s="7"/>
      <c r="H166" s="7"/>
      <c r="I166" s="7"/>
      <c r="J166" s="7"/>
      <c r="K166" s="7" t="s">
        <v>435</v>
      </c>
      <c r="L166" s="7" t="s">
        <v>191</v>
      </c>
      <c r="M166" s="8">
        <v>1688674</v>
      </c>
      <c r="N166" s="8">
        <v>1706906</v>
      </c>
      <c r="O166" s="8"/>
      <c r="P166" s="8"/>
      <c r="Q166" s="8">
        <v>1670204</v>
      </c>
      <c r="R166" s="8">
        <v>1688674</v>
      </c>
      <c r="S166" s="4">
        <f t="shared" si="19"/>
        <v>18470</v>
      </c>
      <c r="T166" s="6">
        <f t="shared" si="20"/>
        <v>0.98909999999999998</v>
      </c>
      <c r="U166" s="4">
        <f t="shared" si="21"/>
        <v>36702</v>
      </c>
      <c r="V166" s="6">
        <f t="shared" si="22"/>
        <v>0.97850000000000004</v>
      </c>
      <c r="W166" s="4">
        <f t="shared" si="23"/>
        <v>18470</v>
      </c>
      <c r="X166" s="6">
        <f t="shared" si="24"/>
        <v>0.98909999999999998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 t="s">
        <v>41</v>
      </c>
      <c r="F167" s="7"/>
      <c r="G167" s="7"/>
      <c r="H167" s="7"/>
      <c r="I167" s="7"/>
      <c r="J167" s="7"/>
      <c r="K167" s="7" t="s">
        <v>436</v>
      </c>
      <c r="L167" s="7" t="s">
        <v>192</v>
      </c>
      <c r="M167" s="8">
        <v>0</v>
      </c>
      <c r="N167" s="8">
        <v>0</v>
      </c>
      <c r="O167" s="8"/>
      <c r="P167" s="8"/>
      <c r="Q167" s="8">
        <v>0</v>
      </c>
      <c r="R167" s="8">
        <v>0</v>
      </c>
      <c r="S167" s="4">
        <f t="shared" si="19"/>
        <v>0</v>
      </c>
      <c r="T167" s="6">
        <f t="shared" si="20"/>
        <v>0</v>
      </c>
      <c r="U167" s="4">
        <f t="shared" si="21"/>
        <v>0</v>
      </c>
      <c r="V167" s="6">
        <f t="shared" si="22"/>
        <v>0</v>
      </c>
      <c r="W167" s="4">
        <f t="shared" si="23"/>
        <v>0</v>
      </c>
      <c r="X167" s="6">
        <f t="shared" si="24"/>
        <v>0</v>
      </c>
    </row>
    <row r="168" spans="1:24" x14ac:dyDescent="0.2">
      <c r="A168">
        <f>IF(AND(ABS(S168)&gt;Input!$A$3,ABS(1-T168)&gt;Input!$A$4),MAX($A$3:A167)+1,"")</f>
        <v>46</v>
      </c>
      <c r="B168">
        <f>IF(AND(ABS(U168)&gt;Input!$B$3,ABS(1-V168)&gt;Input!$B$4),MAX($B$3:B167)+1,"")</f>
        <v>45</v>
      </c>
      <c r="C168">
        <f>IF(AND(ABS(W168)&gt;Input!$C$3,ABS(1-X168)&gt;Input!$C$4),MAX($C$3:C167)+1,"")</f>
        <v>48</v>
      </c>
      <c r="D168" t="str">
        <f>IF(AND(H168=H169,J168=J169),"",MAX($D$3:D167)+1)</f>
        <v/>
      </c>
      <c r="E168" s="7" t="s">
        <v>41</v>
      </c>
      <c r="F168" s="7"/>
      <c r="G168" s="7"/>
      <c r="H168" s="7"/>
      <c r="I168" s="7"/>
      <c r="J168" s="7"/>
      <c r="K168" s="7" t="s">
        <v>437</v>
      </c>
      <c r="L168" s="7" t="s">
        <v>193</v>
      </c>
      <c r="M168" s="8">
        <v>487295</v>
      </c>
      <c r="N168" s="8">
        <v>537295</v>
      </c>
      <c r="O168" s="8"/>
      <c r="P168" s="8"/>
      <c r="Q168" s="8">
        <v>503846</v>
      </c>
      <c r="R168" s="8">
        <v>487295</v>
      </c>
      <c r="S168" s="4">
        <f t="shared" si="19"/>
        <v>-16551</v>
      </c>
      <c r="T168" s="6">
        <f t="shared" si="20"/>
        <v>1.034</v>
      </c>
      <c r="U168" s="4">
        <f t="shared" si="21"/>
        <v>33449</v>
      </c>
      <c r="V168" s="6">
        <f t="shared" si="22"/>
        <v>0.93769999999999998</v>
      </c>
      <c r="W168" s="4">
        <f t="shared" si="23"/>
        <v>-16551</v>
      </c>
      <c r="X168" s="6">
        <f t="shared" si="24"/>
        <v>1.034</v>
      </c>
    </row>
    <row r="169" spans="1:24" x14ac:dyDescent="0.2">
      <c r="A169">
        <f>IF(AND(ABS(S169)&gt;Input!$A$3,ABS(1-T169)&gt;Input!$A$4),MAX($A$3:A168)+1,"")</f>
        <v>47</v>
      </c>
      <c r="B169">
        <f>IF(AND(ABS(U169)&gt;Input!$B$3,ABS(1-V169)&gt;Input!$B$4),MAX($B$3:B168)+1,"")</f>
        <v>46</v>
      </c>
      <c r="C169">
        <f>IF(AND(ABS(W169)&gt;Input!$C$3,ABS(1-X169)&gt;Input!$C$4),MAX($C$3:C168)+1,"")</f>
        <v>49</v>
      </c>
      <c r="D169" t="str">
        <f>IF(AND(H169=H170,J169=J170),"",MAX($D$3:D168)+1)</f>
        <v/>
      </c>
      <c r="E169" s="7" t="s">
        <v>41</v>
      </c>
      <c r="F169" s="7"/>
      <c r="G169" s="7"/>
      <c r="H169" s="7"/>
      <c r="I169" s="7"/>
      <c r="J169" s="7"/>
      <c r="K169" s="7" t="s">
        <v>438</v>
      </c>
      <c r="L169" s="7" t="s">
        <v>194</v>
      </c>
      <c r="M169" s="8">
        <v>25876</v>
      </c>
      <c r="N169" s="8">
        <v>25876</v>
      </c>
      <c r="O169" s="8"/>
      <c r="P169" s="8"/>
      <c r="Q169" s="8">
        <v>11568.97</v>
      </c>
      <c r="R169" s="8">
        <v>25876</v>
      </c>
      <c r="S169" s="4">
        <f t="shared" si="19"/>
        <v>14307.03</v>
      </c>
      <c r="T169" s="6">
        <f t="shared" si="20"/>
        <v>0.4471</v>
      </c>
      <c r="U169" s="4">
        <f t="shared" si="21"/>
        <v>14307.03</v>
      </c>
      <c r="V169" s="6">
        <f t="shared" si="22"/>
        <v>0.4471</v>
      </c>
      <c r="W169" s="4">
        <f t="shared" si="23"/>
        <v>14307.03</v>
      </c>
      <c r="X169" s="6">
        <f t="shared" si="24"/>
        <v>0.4471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 t="s">
        <v>41</v>
      </c>
      <c r="F170" s="7"/>
      <c r="G170" s="7"/>
      <c r="H170" s="7"/>
      <c r="I170" s="7"/>
      <c r="J170" s="7"/>
      <c r="K170" s="7" t="s">
        <v>439</v>
      </c>
      <c r="L170" s="7" t="s">
        <v>195</v>
      </c>
      <c r="M170" s="8">
        <v>0</v>
      </c>
      <c r="N170" s="8">
        <v>0</v>
      </c>
      <c r="O170" s="8"/>
      <c r="P170" s="8"/>
      <c r="Q170" s="8">
        <v>0</v>
      </c>
      <c r="R170" s="8">
        <v>0</v>
      </c>
      <c r="S170" s="4">
        <f t="shared" si="19"/>
        <v>0</v>
      </c>
      <c r="T170" s="6">
        <f t="shared" si="20"/>
        <v>0</v>
      </c>
      <c r="U170" s="4">
        <f t="shared" si="21"/>
        <v>0</v>
      </c>
      <c r="V170" s="6">
        <f t="shared" si="22"/>
        <v>0</v>
      </c>
      <c r="W170" s="4">
        <f t="shared" si="23"/>
        <v>0</v>
      </c>
      <c r="X170" s="6">
        <f t="shared" si="24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 t="s">
        <v>41</v>
      </c>
      <c r="F171" s="7"/>
      <c r="G171" s="7"/>
      <c r="H171" s="7"/>
      <c r="I171" s="7"/>
      <c r="J171" s="7"/>
      <c r="K171" s="7" t="s">
        <v>440</v>
      </c>
      <c r="L171" s="7" t="s">
        <v>196</v>
      </c>
      <c r="M171" s="8">
        <v>9664</v>
      </c>
      <c r="N171" s="8">
        <v>9664</v>
      </c>
      <c r="O171" s="8"/>
      <c r="P171" s="8"/>
      <c r="Q171" s="8">
        <v>8293.51</v>
      </c>
      <c r="R171" s="8">
        <v>9664</v>
      </c>
      <c r="S171" s="4">
        <f t="shared" si="19"/>
        <v>1370.4899999999998</v>
      </c>
      <c r="T171" s="6">
        <f t="shared" si="20"/>
        <v>0.85819999999999996</v>
      </c>
      <c r="U171" s="4">
        <f t="shared" si="21"/>
        <v>1370.4899999999998</v>
      </c>
      <c r="V171" s="6">
        <f t="shared" si="22"/>
        <v>0.85819999999999996</v>
      </c>
      <c r="W171" s="4">
        <f t="shared" si="23"/>
        <v>1370.4899999999998</v>
      </c>
      <c r="X171" s="6">
        <f t="shared" si="24"/>
        <v>0.85819999999999996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 t="s">
        <v>41</v>
      </c>
      <c r="F172" s="7"/>
      <c r="G172" s="7"/>
      <c r="H172" s="7"/>
      <c r="I172" s="7"/>
      <c r="J172" s="7"/>
      <c r="K172" s="7" t="s">
        <v>441</v>
      </c>
      <c r="L172" s="7" t="s">
        <v>197</v>
      </c>
      <c r="M172" s="8">
        <v>28798</v>
      </c>
      <c r="N172" s="8">
        <v>28798</v>
      </c>
      <c r="O172" s="8"/>
      <c r="P172" s="8"/>
      <c r="Q172" s="8">
        <v>23897.45</v>
      </c>
      <c r="R172" s="8">
        <v>28798</v>
      </c>
      <c r="S172" s="4">
        <f t="shared" si="19"/>
        <v>4900.5499999999993</v>
      </c>
      <c r="T172" s="6">
        <f t="shared" si="20"/>
        <v>0.82979999999999998</v>
      </c>
      <c r="U172" s="4">
        <f t="shared" si="21"/>
        <v>4900.5499999999993</v>
      </c>
      <c r="V172" s="6">
        <f t="shared" si="22"/>
        <v>0.82979999999999998</v>
      </c>
      <c r="W172" s="4">
        <f t="shared" si="23"/>
        <v>4900.5499999999993</v>
      </c>
      <c r="X172" s="6">
        <f t="shared" si="24"/>
        <v>0.82979999999999998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 t="s">
        <v>41</v>
      </c>
      <c r="F173" s="7"/>
      <c r="G173" s="7"/>
      <c r="H173" s="7"/>
      <c r="I173" s="7"/>
      <c r="J173" s="7"/>
      <c r="K173" s="7" t="s">
        <v>442</v>
      </c>
      <c r="L173" s="7" t="s">
        <v>198</v>
      </c>
      <c r="M173" s="8">
        <v>99175</v>
      </c>
      <c r="N173" s="8">
        <v>99175</v>
      </c>
      <c r="O173" s="8"/>
      <c r="P173" s="8"/>
      <c r="Q173" s="8">
        <v>94916</v>
      </c>
      <c r="R173" s="8">
        <v>99175</v>
      </c>
      <c r="S173" s="4">
        <f t="shared" si="19"/>
        <v>4259</v>
      </c>
      <c r="T173" s="6">
        <f t="shared" si="20"/>
        <v>0.95709999999999995</v>
      </c>
      <c r="U173" s="4">
        <f t="shared" si="21"/>
        <v>4259</v>
      </c>
      <c r="V173" s="6">
        <f t="shared" si="22"/>
        <v>0.95709999999999995</v>
      </c>
      <c r="W173" s="4">
        <f t="shared" si="23"/>
        <v>4259</v>
      </c>
      <c r="X173" s="6">
        <f t="shared" si="24"/>
        <v>0.95709999999999995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>
        <f>IF(AND(ABS(W174)&gt;Input!$C$3,ABS(1-X174)&gt;Input!$C$4),MAX($C$3:C173)+1,"")</f>
        <v>50</v>
      </c>
      <c r="D174" t="str">
        <f>IF(AND(H174=H175,J174=J175),"",MAX($D$3:D173)+1)</f>
        <v/>
      </c>
      <c r="E174" s="7" t="s">
        <v>41</v>
      </c>
      <c r="F174" s="7"/>
      <c r="G174" s="7"/>
      <c r="H174" s="7"/>
      <c r="I174" s="7"/>
      <c r="J174" s="7"/>
      <c r="K174" s="7" t="s">
        <v>443</v>
      </c>
      <c r="L174" s="7" t="s">
        <v>199</v>
      </c>
      <c r="M174" s="8">
        <v>156009</v>
      </c>
      <c r="N174" s="8">
        <v>157496.5</v>
      </c>
      <c r="O174" s="8"/>
      <c r="P174" s="8"/>
      <c r="Q174" s="8">
        <v>160982.93</v>
      </c>
      <c r="R174" s="8">
        <v>170985</v>
      </c>
      <c r="S174" s="4">
        <f t="shared" si="19"/>
        <v>-4973.929999999993</v>
      </c>
      <c r="T174" s="6">
        <f t="shared" si="20"/>
        <v>1.0319</v>
      </c>
      <c r="U174" s="4">
        <f t="shared" si="21"/>
        <v>-3486.429999999993</v>
      </c>
      <c r="V174" s="6">
        <f t="shared" si="22"/>
        <v>1.0221</v>
      </c>
      <c r="W174" s="4">
        <f t="shared" si="23"/>
        <v>10002.070000000007</v>
      </c>
      <c r="X174" s="6">
        <f t="shared" si="24"/>
        <v>0.9415</v>
      </c>
    </row>
    <row r="175" spans="1:24" x14ac:dyDescent="0.2">
      <c r="A175">
        <f>IF(AND(ABS(S175)&gt;Input!$A$3,ABS(1-T175)&gt;Input!$A$4),MAX($A$3:A174)+1,"")</f>
        <v>48</v>
      </c>
      <c r="B175">
        <f>IF(AND(ABS(U175)&gt;Input!$B$3,ABS(1-V175)&gt;Input!$B$4),MAX($B$3:B174)+1,"")</f>
        <v>47</v>
      </c>
      <c r="C175">
        <f>IF(AND(ABS(W175)&gt;Input!$C$3,ABS(1-X175)&gt;Input!$C$4),MAX($C$3:C174)+1,"")</f>
        <v>51</v>
      </c>
      <c r="D175" t="str">
        <f>IF(AND(H175=H176,J175=J176),"",MAX($D$3:D174)+1)</f>
        <v/>
      </c>
      <c r="E175" s="7" t="s">
        <v>41</v>
      </c>
      <c r="F175" s="7"/>
      <c r="G175" s="7"/>
      <c r="H175" s="7"/>
      <c r="I175" s="7"/>
      <c r="J175" s="7"/>
      <c r="K175" s="7" t="s">
        <v>444</v>
      </c>
      <c r="L175" s="7" t="s">
        <v>200</v>
      </c>
      <c r="M175" s="8">
        <v>460000</v>
      </c>
      <c r="N175" s="8">
        <v>460000</v>
      </c>
      <c r="O175" s="8"/>
      <c r="P175" s="8"/>
      <c r="Q175" s="8">
        <v>374625.33</v>
      </c>
      <c r="R175" s="8">
        <v>460000</v>
      </c>
      <c r="S175" s="4">
        <f t="shared" si="19"/>
        <v>85374.669999999984</v>
      </c>
      <c r="T175" s="6">
        <f t="shared" si="20"/>
        <v>0.81440000000000001</v>
      </c>
      <c r="U175" s="4">
        <f t="shared" si="21"/>
        <v>85374.669999999984</v>
      </c>
      <c r="V175" s="6">
        <f t="shared" si="22"/>
        <v>0.81440000000000001</v>
      </c>
      <c r="W175" s="4">
        <f t="shared" si="23"/>
        <v>85374.669999999984</v>
      </c>
      <c r="X175" s="6">
        <f t="shared" si="24"/>
        <v>0.81440000000000001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 t="s">
        <v>41</v>
      </c>
      <c r="F176" s="7"/>
      <c r="G176" s="7"/>
      <c r="H176" s="7"/>
      <c r="I176" s="7"/>
      <c r="J176" s="7"/>
      <c r="K176" s="7" t="s">
        <v>445</v>
      </c>
      <c r="L176" s="7" t="s">
        <v>201</v>
      </c>
      <c r="M176" s="8">
        <v>0</v>
      </c>
      <c r="N176" s="8">
        <v>0</v>
      </c>
      <c r="O176" s="8"/>
      <c r="P176" s="8"/>
      <c r="Q176" s="8">
        <v>0</v>
      </c>
      <c r="R176" s="8">
        <v>0</v>
      </c>
      <c r="S176" s="4">
        <f t="shared" si="19"/>
        <v>0</v>
      </c>
      <c r="T176" s="6">
        <f t="shared" si="20"/>
        <v>0</v>
      </c>
      <c r="U176" s="4">
        <f t="shared" si="21"/>
        <v>0</v>
      </c>
      <c r="V176" s="6">
        <f t="shared" si="22"/>
        <v>0</v>
      </c>
      <c r="W176" s="4">
        <f t="shared" si="23"/>
        <v>0</v>
      </c>
      <c r="X176" s="6">
        <f t="shared" si="24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 t="s">
        <v>41</v>
      </c>
      <c r="F177" s="7"/>
      <c r="G177" s="7"/>
      <c r="H177" s="7"/>
      <c r="I177" s="7"/>
      <c r="J177" s="7"/>
      <c r="K177" s="7" t="s">
        <v>446</v>
      </c>
      <c r="L177" s="7" t="s">
        <v>202</v>
      </c>
      <c r="M177" s="8">
        <v>0</v>
      </c>
      <c r="N177" s="8">
        <v>0</v>
      </c>
      <c r="O177" s="8"/>
      <c r="P177" s="8"/>
      <c r="Q177" s="8">
        <v>0</v>
      </c>
      <c r="R177" s="8">
        <v>0</v>
      </c>
      <c r="S177" s="4">
        <f t="shared" si="19"/>
        <v>0</v>
      </c>
      <c r="T177" s="6">
        <f t="shared" si="20"/>
        <v>0</v>
      </c>
      <c r="U177" s="4">
        <f t="shared" si="21"/>
        <v>0</v>
      </c>
      <c r="V177" s="6">
        <f t="shared" si="22"/>
        <v>0</v>
      </c>
      <c r="W177" s="4">
        <f t="shared" si="23"/>
        <v>0</v>
      </c>
      <c r="X177" s="6">
        <f t="shared" si="24"/>
        <v>0</v>
      </c>
    </row>
    <row r="178" spans="1:24" x14ac:dyDescent="0.2">
      <c r="A178">
        <f>IF(AND(ABS(S178)&gt;Input!$A$3,ABS(1-T178)&gt;Input!$A$4),MAX($A$3:A177)+1,"")</f>
        <v>49</v>
      </c>
      <c r="B178">
        <f>IF(AND(ABS(U178)&gt;Input!$B$3,ABS(1-V178)&gt;Input!$B$4),MAX($B$3:B177)+1,"")</f>
        <v>48</v>
      </c>
      <c r="C178">
        <f>IF(AND(ABS(W178)&gt;Input!$C$3,ABS(1-X178)&gt;Input!$C$4),MAX($C$3:C177)+1,"")</f>
        <v>52</v>
      </c>
      <c r="D178" t="str">
        <f>IF(AND(H178=H179,J178=J179),"",MAX($D$3:D177)+1)</f>
        <v/>
      </c>
      <c r="E178" s="7" t="s">
        <v>41</v>
      </c>
      <c r="F178" s="7"/>
      <c r="G178" s="7"/>
      <c r="H178" s="7"/>
      <c r="I178" s="7"/>
      <c r="J178" s="7"/>
      <c r="K178" s="7" t="s">
        <v>447</v>
      </c>
      <c r="L178" s="7" t="s">
        <v>203</v>
      </c>
      <c r="M178" s="8">
        <v>400</v>
      </c>
      <c r="N178" s="8">
        <v>400</v>
      </c>
      <c r="O178" s="8"/>
      <c r="P178" s="8"/>
      <c r="Q178" s="8">
        <v>26430</v>
      </c>
      <c r="R178" s="8">
        <v>400</v>
      </c>
      <c r="S178" s="4">
        <f t="shared" si="19"/>
        <v>-26030</v>
      </c>
      <c r="T178" s="6">
        <f t="shared" si="20"/>
        <v>66.075000000000003</v>
      </c>
      <c r="U178" s="4">
        <f t="shared" si="21"/>
        <v>-26030</v>
      </c>
      <c r="V178" s="6">
        <f t="shared" si="22"/>
        <v>66.075000000000003</v>
      </c>
      <c r="W178" s="4">
        <f t="shared" si="23"/>
        <v>-26030</v>
      </c>
      <c r="X178" s="6">
        <f t="shared" si="24"/>
        <v>66.075000000000003</v>
      </c>
    </row>
    <row r="179" spans="1:24" x14ac:dyDescent="0.2">
      <c r="A179">
        <f>IF(AND(ABS(S179)&gt;Input!$A$3,ABS(1-T179)&gt;Input!$A$4),MAX($A$3:A178)+1,"")</f>
        <v>50</v>
      </c>
      <c r="B179">
        <f>IF(AND(ABS(U179)&gt;Input!$B$3,ABS(1-V179)&gt;Input!$B$4),MAX($B$3:B178)+1,"")</f>
        <v>49</v>
      </c>
      <c r="C179">
        <f>IF(AND(ABS(W179)&gt;Input!$C$3,ABS(1-X179)&gt;Input!$C$4),MAX($C$3:C178)+1,"")</f>
        <v>53</v>
      </c>
      <c r="D179" t="str">
        <f>IF(AND(H179=H180,J179=J180),"",MAX($D$3:D178)+1)</f>
        <v/>
      </c>
      <c r="E179" s="7" t="s">
        <v>41</v>
      </c>
      <c r="F179" s="7"/>
      <c r="G179" s="7"/>
      <c r="H179" s="7"/>
      <c r="I179" s="7"/>
      <c r="J179" s="7"/>
      <c r="K179" s="7" t="s">
        <v>448</v>
      </c>
      <c r="L179" s="7" t="s">
        <v>204</v>
      </c>
      <c r="M179" s="8">
        <v>1065617</v>
      </c>
      <c r="N179" s="8">
        <v>1215031.6000000001</v>
      </c>
      <c r="O179" s="8"/>
      <c r="P179" s="8"/>
      <c r="Q179" s="8">
        <v>779479</v>
      </c>
      <c r="R179" s="8">
        <v>1065617</v>
      </c>
      <c r="S179" s="4">
        <f t="shared" si="19"/>
        <v>286138</v>
      </c>
      <c r="T179" s="6">
        <f t="shared" si="20"/>
        <v>0.73150000000000004</v>
      </c>
      <c r="U179" s="4">
        <f t="shared" si="21"/>
        <v>435552.60000000009</v>
      </c>
      <c r="V179" s="6">
        <f t="shared" si="22"/>
        <v>0.64149999999999996</v>
      </c>
      <c r="W179" s="4">
        <f t="shared" si="23"/>
        <v>286138</v>
      </c>
      <c r="X179" s="6">
        <f t="shared" si="24"/>
        <v>0.73150000000000004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 t="s">
        <v>41</v>
      </c>
      <c r="F180" s="7"/>
      <c r="G180" s="7"/>
      <c r="H180" s="7"/>
      <c r="I180" s="7"/>
      <c r="J180" s="7"/>
      <c r="K180" s="7" t="s">
        <v>449</v>
      </c>
      <c r="L180" s="7" t="s">
        <v>450</v>
      </c>
      <c r="M180" s="8">
        <v>0</v>
      </c>
      <c r="N180" s="8">
        <v>0</v>
      </c>
      <c r="O180" s="8"/>
      <c r="P180" s="8"/>
      <c r="Q180" s="8">
        <v>0</v>
      </c>
      <c r="R180" s="8">
        <v>0</v>
      </c>
      <c r="S180" s="4">
        <f t="shared" si="19"/>
        <v>0</v>
      </c>
      <c r="T180" s="6">
        <f t="shared" si="20"/>
        <v>0</v>
      </c>
      <c r="U180" s="4">
        <f t="shared" si="21"/>
        <v>0</v>
      </c>
      <c r="V180" s="6">
        <f t="shared" si="22"/>
        <v>0</v>
      </c>
      <c r="W180" s="4">
        <f t="shared" si="23"/>
        <v>0</v>
      </c>
      <c r="X180" s="6">
        <f t="shared" si="24"/>
        <v>0</v>
      </c>
    </row>
    <row r="181" spans="1:24" x14ac:dyDescent="0.2">
      <c r="A181">
        <f>IF(AND(ABS(S181)&gt;Input!$A$3,ABS(1-T181)&gt;Input!$A$4),MAX($A$3:A180)+1,"")</f>
        <v>51</v>
      </c>
      <c r="B181">
        <f>IF(AND(ABS(U181)&gt;Input!$B$3,ABS(1-V181)&gt;Input!$B$4),MAX($B$3:B180)+1,"")</f>
        <v>50</v>
      </c>
      <c r="C181">
        <f>IF(AND(ABS(W181)&gt;Input!$C$3,ABS(1-X181)&gt;Input!$C$4),MAX($C$3:C180)+1,"")</f>
        <v>54</v>
      </c>
      <c r="D181" t="str">
        <f>IF(AND(H181=H182,J181=J182),"",MAX($D$3:D180)+1)</f>
        <v/>
      </c>
      <c r="E181" s="7" t="s">
        <v>41</v>
      </c>
      <c r="F181" s="7"/>
      <c r="G181" s="7"/>
      <c r="H181" s="7"/>
      <c r="I181" s="7"/>
      <c r="J181" s="7"/>
      <c r="K181" s="7" t="s">
        <v>451</v>
      </c>
      <c r="L181" s="7" t="s">
        <v>205</v>
      </c>
      <c r="M181" s="8">
        <v>1353057</v>
      </c>
      <c r="N181" s="8">
        <v>1356539.5</v>
      </c>
      <c r="O181" s="8"/>
      <c r="P181" s="8"/>
      <c r="Q181" s="8">
        <v>1261999</v>
      </c>
      <c r="R181" s="8">
        <v>1353057</v>
      </c>
      <c r="S181" s="4">
        <f t="shared" si="19"/>
        <v>91058</v>
      </c>
      <c r="T181" s="6">
        <f t="shared" si="20"/>
        <v>0.93269999999999997</v>
      </c>
      <c r="U181" s="4">
        <f t="shared" si="21"/>
        <v>94540.5</v>
      </c>
      <c r="V181" s="6">
        <f t="shared" si="22"/>
        <v>0.93030000000000002</v>
      </c>
      <c r="W181" s="4">
        <f t="shared" si="23"/>
        <v>91058</v>
      </c>
      <c r="X181" s="6">
        <f t="shared" si="24"/>
        <v>0.93269999999999997</v>
      </c>
    </row>
    <row r="182" spans="1:24" x14ac:dyDescent="0.2">
      <c r="A182">
        <f>IF(AND(ABS(S182)&gt;Input!$A$3,ABS(1-T182)&gt;Input!$A$4),MAX($A$3:A181)+1,"")</f>
        <v>52</v>
      </c>
      <c r="B182">
        <f>IF(AND(ABS(U182)&gt;Input!$B$3,ABS(1-V182)&gt;Input!$B$4),MAX($B$3:B181)+1,"")</f>
        <v>51</v>
      </c>
      <c r="C182">
        <f>IF(AND(ABS(W182)&gt;Input!$C$3,ABS(1-X182)&gt;Input!$C$4),MAX($C$3:C181)+1,"")</f>
        <v>55</v>
      </c>
      <c r="D182" t="str">
        <f>IF(AND(H182=H183,J182=J183),"",MAX($D$3:D181)+1)</f>
        <v/>
      </c>
      <c r="E182" s="7" t="s">
        <v>41</v>
      </c>
      <c r="F182" s="7"/>
      <c r="G182" s="7"/>
      <c r="H182" s="7"/>
      <c r="I182" s="7"/>
      <c r="J182" s="7"/>
      <c r="K182" s="7" t="s">
        <v>452</v>
      </c>
      <c r="L182" s="7" t="s">
        <v>206</v>
      </c>
      <c r="M182" s="8">
        <v>42000</v>
      </c>
      <c r="N182" s="8">
        <v>42000</v>
      </c>
      <c r="O182" s="8"/>
      <c r="P182" s="8"/>
      <c r="Q182" s="8">
        <v>26549</v>
      </c>
      <c r="R182" s="8">
        <v>42000</v>
      </c>
      <c r="S182" s="4">
        <f t="shared" si="19"/>
        <v>15451</v>
      </c>
      <c r="T182" s="6">
        <f t="shared" si="20"/>
        <v>0.6321</v>
      </c>
      <c r="U182" s="4">
        <f t="shared" si="21"/>
        <v>15451</v>
      </c>
      <c r="V182" s="6">
        <f t="shared" si="22"/>
        <v>0.6321</v>
      </c>
      <c r="W182" s="4">
        <f t="shared" si="23"/>
        <v>15451</v>
      </c>
      <c r="X182" s="6">
        <f t="shared" si="24"/>
        <v>0.6321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 t="s">
        <v>41</v>
      </c>
      <c r="F183" s="7"/>
      <c r="G183" s="7"/>
      <c r="H183" s="7"/>
      <c r="I183" s="7"/>
      <c r="J183" s="7"/>
      <c r="K183" s="7" t="s">
        <v>453</v>
      </c>
      <c r="L183" s="7" t="s">
        <v>207</v>
      </c>
      <c r="M183" s="8">
        <v>159000</v>
      </c>
      <c r="N183" s="8">
        <v>159000</v>
      </c>
      <c r="O183" s="8"/>
      <c r="P183" s="8"/>
      <c r="Q183" s="8">
        <v>157775</v>
      </c>
      <c r="R183" s="8">
        <v>159000</v>
      </c>
      <c r="S183" s="4">
        <f t="shared" si="19"/>
        <v>1225</v>
      </c>
      <c r="T183" s="6">
        <f t="shared" si="20"/>
        <v>0.99229999999999996</v>
      </c>
      <c r="U183" s="4">
        <f t="shared" si="21"/>
        <v>1225</v>
      </c>
      <c r="V183" s="6">
        <f t="shared" si="22"/>
        <v>0.99229999999999996</v>
      </c>
      <c r="W183" s="4">
        <f t="shared" si="23"/>
        <v>1225</v>
      </c>
      <c r="X183" s="6">
        <f t="shared" si="24"/>
        <v>0.99229999999999996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 t="s">
        <v>41</v>
      </c>
      <c r="F184" s="7"/>
      <c r="G184" s="7"/>
      <c r="H184" s="7"/>
      <c r="I184" s="7"/>
      <c r="J184" s="7"/>
      <c r="K184" s="7" t="s">
        <v>454</v>
      </c>
      <c r="L184" s="7" t="s">
        <v>208</v>
      </c>
      <c r="M184" s="8">
        <v>15000</v>
      </c>
      <c r="N184" s="8">
        <v>15000</v>
      </c>
      <c r="O184" s="8"/>
      <c r="P184" s="8"/>
      <c r="Q184" s="8">
        <v>9461</v>
      </c>
      <c r="R184" s="8">
        <v>15000</v>
      </c>
      <c r="S184" s="4">
        <f t="shared" si="19"/>
        <v>5539</v>
      </c>
      <c r="T184" s="6">
        <f t="shared" si="20"/>
        <v>0.63070000000000004</v>
      </c>
      <c r="U184" s="4">
        <f t="shared" si="21"/>
        <v>5539</v>
      </c>
      <c r="V184" s="6">
        <f t="shared" si="22"/>
        <v>0.63070000000000004</v>
      </c>
      <c r="W184" s="4">
        <f t="shared" si="23"/>
        <v>5539</v>
      </c>
      <c r="X184" s="6">
        <f t="shared" si="24"/>
        <v>0.63070000000000004</v>
      </c>
    </row>
    <row r="185" spans="1:24" x14ac:dyDescent="0.2">
      <c r="A185" t="str">
        <f>IF(AND(ABS(S185)&gt;Input!$A$3,ABS(1-T185)&gt;Input!$A$4),MAX($A$3:A184)+1,"")</f>
        <v/>
      </c>
      <c r="B185">
        <f>IF(AND(ABS(U185)&gt;Input!$B$3,ABS(1-V185)&gt;Input!$B$4),MAX($B$3:B184)+1,"")</f>
        <v>52</v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 t="s">
        <v>41</v>
      </c>
      <c r="F185" s="7"/>
      <c r="G185" s="7"/>
      <c r="H185" s="7"/>
      <c r="I185" s="7"/>
      <c r="J185" s="7"/>
      <c r="K185" s="7" t="s">
        <v>455</v>
      </c>
      <c r="L185" s="7" t="s">
        <v>95</v>
      </c>
      <c r="M185" s="8">
        <v>430000</v>
      </c>
      <c r="N185" s="8">
        <v>505000</v>
      </c>
      <c r="O185" s="8"/>
      <c r="P185" s="8"/>
      <c r="Q185" s="8">
        <v>425591</v>
      </c>
      <c r="R185" s="8">
        <v>430000</v>
      </c>
      <c r="S185" s="4">
        <f t="shared" si="19"/>
        <v>4409</v>
      </c>
      <c r="T185" s="6">
        <f t="shared" si="20"/>
        <v>0.98970000000000002</v>
      </c>
      <c r="U185" s="4">
        <f t="shared" si="21"/>
        <v>79409</v>
      </c>
      <c r="V185" s="6">
        <f t="shared" si="22"/>
        <v>0.84279999999999999</v>
      </c>
      <c r="W185" s="4">
        <f t="shared" si="23"/>
        <v>4409</v>
      </c>
      <c r="X185" s="6">
        <f t="shared" si="24"/>
        <v>0.98970000000000002</v>
      </c>
    </row>
    <row r="186" spans="1:24" x14ac:dyDescent="0.2">
      <c r="A186">
        <f>IF(AND(ABS(S186)&gt;Input!$A$3,ABS(1-T186)&gt;Input!$A$4),MAX($A$3:A185)+1,"")</f>
        <v>53</v>
      </c>
      <c r="B186">
        <f>IF(AND(ABS(U186)&gt;Input!$B$3,ABS(1-V186)&gt;Input!$B$4),MAX($B$3:B185)+1,"")</f>
        <v>53</v>
      </c>
      <c r="C186">
        <f>IF(AND(ABS(W186)&gt;Input!$C$3,ABS(1-X186)&gt;Input!$C$4),MAX($C$3:C185)+1,"")</f>
        <v>56</v>
      </c>
      <c r="D186" t="str">
        <f>IF(AND(H186=H187,J186=J187),"",MAX($D$3:D185)+1)</f>
        <v/>
      </c>
      <c r="E186" s="7" t="s">
        <v>41</v>
      </c>
      <c r="F186" s="7"/>
      <c r="G186" s="7"/>
      <c r="H186" s="7"/>
      <c r="I186" s="7"/>
      <c r="J186" s="7"/>
      <c r="K186" s="7" t="s">
        <v>456</v>
      </c>
      <c r="L186" s="7" t="s">
        <v>209</v>
      </c>
      <c r="M186" s="8">
        <v>684000</v>
      </c>
      <c r="N186" s="8">
        <v>684000</v>
      </c>
      <c r="O186" s="8"/>
      <c r="P186" s="8"/>
      <c r="Q186" s="8">
        <v>552209</v>
      </c>
      <c r="R186" s="8">
        <v>684000</v>
      </c>
      <c r="S186" s="4">
        <f t="shared" si="19"/>
        <v>131791</v>
      </c>
      <c r="T186" s="6">
        <f t="shared" si="20"/>
        <v>0.80730000000000002</v>
      </c>
      <c r="U186" s="4">
        <f t="shared" si="21"/>
        <v>131791</v>
      </c>
      <c r="V186" s="6">
        <f t="shared" si="22"/>
        <v>0.80730000000000002</v>
      </c>
      <c r="W186" s="4">
        <f t="shared" si="23"/>
        <v>131791</v>
      </c>
      <c r="X186" s="6">
        <f t="shared" si="24"/>
        <v>0.80730000000000002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 t="s">
        <v>41</v>
      </c>
      <c r="F187" s="7"/>
      <c r="G187" s="7"/>
      <c r="H187" s="7"/>
      <c r="I187" s="7"/>
      <c r="J187" s="7"/>
      <c r="K187" s="7" t="s">
        <v>457</v>
      </c>
      <c r="L187" s="7" t="s">
        <v>210</v>
      </c>
      <c r="M187" s="8">
        <v>10000</v>
      </c>
      <c r="N187" s="8">
        <v>10000</v>
      </c>
      <c r="O187" s="8"/>
      <c r="P187" s="8"/>
      <c r="Q187" s="8">
        <v>10000</v>
      </c>
      <c r="R187" s="8">
        <v>0</v>
      </c>
      <c r="S187" s="4">
        <f t="shared" si="19"/>
        <v>0</v>
      </c>
      <c r="T187" s="6">
        <f t="shared" si="20"/>
        <v>1</v>
      </c>
      <c r="U187" s="4">
        <f t="shared" si="21"/>
        <v>0</v>
      </c>
      <c r="V187" s="6">
        <f t="shared" si="22"/>
        <v>1</v>
      </c>
      <c r="W187" s="4">
        <f t="shared" si="23"/>
        <v>-10000</v>
      </c>
      <c r="X187" s="6">
        <f t="shared" si="24"/>
        <v>0</v>
      </c>
    </row>
    <row r="188" spans="1:24" x14ac:dyDescent="0.2">
      <c r="A188">
        <f>IF(AND(ABS(S188)&gt;Input!$A$3,ABS(1-T188)&gt;Input!$A$4),MAX($A$3:A187)+1,"")</f>
        <v>54</v>
      </c>
      <c r="B188" t="str">
        <f>IF(AND(ABS(U188)&gt;Input!$B$3,ABS(1-V188)&gt;Input!$B$4),MAX($B$3:B187)+1,"")</f>
        <v/>
      </c>
      <c r="C188">
        <f>IF(AND(ABS(W188)&gt;Input!$C$3,ABS(1-X188)&gt;Input!$C$4),MAX($C$3:C187)+1,"")</f>
        <v>57</v>
      </c>
      <c r="D188" t="str">
        <f>IF(AND(H188=H189,J188=J189),"",MAX($D$3:D187)+1)</f>
        <v/>
      </c>
      <c r="E188" s="7" t="s">
        <v>41</v>
      </c>
      <c r="F188" s="7"/>
      <c r="G188" s="7"/>
      <c r="H188" s="7"/>
      <c r="I188" s="7"/>
      <c r="J188" s="7"/>
      <c r="K188" s="7" t="s">
        <v>458</v>
      </c>
      <c r="L188" s="7" t="s">
        <v>211</v>
      </c>
      <c r="M188" s="8">
        <v>0</v>
      </c>
      <c r="N188" s="8">
        <v>23400</v>
      </c>
      <c r="O188" s="8"/>
      <c r="P188" s="8"/>
      <c r="Q188" s="8">
        <v>23397.23</v>
      </c>
      <c r="R188" s="8">
        <v>0</v>
      </c>
      <c r="S188" s="4">
        <f t="shared" si="19"/>
        <v>-23397.23</v>
      </c>
      <c r="T188" s="6">
        <f t="shared" si="20"/>
        <v>0</v>
      </c>
      <c r="U188" s="4">
        <f t="shared" si="21"/>
        <v>2.7700000000004366</v>
      </c>
      <c r="V188" s="6">
        <f t="shared" si="22"/>
        <v>0.99990000000000001</v>
      </c>
      <c r="W188" s="4">
        <f t="shared" si="23"/>
        <v>-23397.23</v>
      </c>
      <c r="X188" s="6">
        <f t="shared" si="24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 t="s">
        <v>41</v>
      </c>
      <c r="F189" s="7"/>
      <c r="G189" s="7"/>
      <c r="H189" s="7"/>
      <c r="I189" s="7"/>
      <c r="J189" s="7"/>
      <c r="K189" s="7" t="s">
        <v>459</v>
      </c>
      <c r="L189" s="7" t="s">
        <v>212</v>
      </c>
      <c r="M189" s="8">
        <v>0</v>
      </c>
      <c r="N189" s="8">
        <v>0</v>
      </c>
      <c r="O189" s="8"/>
      <c r="P189" s="8"/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>
        <f>IF(AND(ABS(S190)&gt;Input!$A$3,ABS(1-T190)&gt;Input!$A$4),MAX($A$3:A189)+1,"")</f>
        <v>55</v>
      </c>
      <c r="B190">
        <f>IF(AND(ABS(U190)&gt;Input!$B$3,ABS(1-V190)&gt;Input!$B$4),MAX($B$3:B189)+1,"")</f>
        <v>54</v>
      </c>
      <c r="C190">
        <f>IF(AND(ABS(W190)&gt;Input!$C$3,ABS(1-X190)&gt;Input!$C$4),MAX($C$3:C189)+1,"")</f>
        <v>58</v>
      </c>
      <c r="D190" t="str">
        <f>IF(AND(H190=H191,J190=J191),"",MAX($D$3:D189)+1)</f>
        <v/>
      </c>
      <c r="E190" s="7" t="s">
        <v>41</v>
      </c>
      <c r="F190" s="7"/>
      <c r="G190" s="7"/>
      <c r="H190" s="7"/>
      <c r="I190" s="7"/>
      <c r="J190" s="7"/>
      <c r="K190" s="7" t="s">
        <v>460</v>
      </c>
      <c r="L190" s="7" t="s">
        <v>213</v>
      </c>
      <c r="M190" s="8">
        <v>872760</v>
      </c>
      <c r="N190" s="8">
        <v>981716</v>
      </c>
      <c r="O190" s="8"/>
      <c r="P190" s="8"/>
      <c r="Q190" s="8">
        <v>1177183.6599999999</v>
      </c>
      <c r="R190" s="8">
        <v>872760</v>
      </c>
      <c r="S190" s="4">
        <f t="shared" si="19"/>
        <v>-304423.65999999992</v>
      </c>
      <c r="T190" s="6">
        <f t="shared" si="20"/>
        <v>1.3488</v>
      </c>
      <c r="U190" s="4">
        <f t="shared" si="21"/>
        <v>-195467.65999999992</v>
      </c>
      <c r="V190" s="6">
        <f t="shared" si="22"/>
        <v>1.1991000000000001</v>
      </c>
      <c r="W190" s="4">
        <f t="shared" si="23"/>
        <v>-304423.65999999992</v>
      </c>
      <c r="X190" s="6">
        <f t="shared" si="24"/>
        <v>1.3488</v>
      </c>
    </row>
    <row r="191" spans="1:24" x14ac:dyDescent="0.2">
      <c r="A191">
        <f>IF(AND(ABS(S191)&gt;Input!$A$3,ABS(1-T191)&gt;Input!$A$4),MAX($A$3:A190)+1,"")</f>
        <v>56</v>
      </c>
      <c r="B191" t="str">
        <f>IF(AND(ABS(U191)&gt;Input!$B$3,ABS(1-V191)&gt;Input!$B$4),MAX($B$3:B190)+1,"")</f>
        <v/>
      </c>
      <c r="C191">
        <f>IF(AND(ABS(W191)&gt;Input!$C$3,ABS(1-X191)&gt;Input!$C$4),MAX($C$3:C190)+1,"")</f>
        <v>59</v>
      </c>
      <c r="D191" t="str">
        <f>IF(AND(H191=H192,J191=J192),"",MAX($D$3:D190)+1)</f>
        <v/>
      </c>
      <c r="E191" s="7" t="s">
        <v>41</v>
      </c>
      <c r="F191" s="7"/>
      <c r="G191" s="7"/>
      <c r="H191" s="7"/>
      <c r="I191" s="7"/>
      <c r="J191" s="7"/>
      <c r="K191" s="7" t="s">
        <v>461</v>
      </c>
      <c r="L191" s="7" t="s">
        <v>214</v>
      </c>
      <c r="M191" s="8">
        <v>22050</v>
      </c>
      <c r="N191" s="8">
        <v>40565</v>
      </c>
      <c r="O191" s="8"/>
      <c r="P191" s="8"/>
      <c r="Q191" s="8">
        <v>47166</v>
      </c>
      <c r="R191" s="8">
        <v>22050</v>
      </c>
      <c r="S191" s="4">
        <f t="shared" si="19"/>
        <v>-25116</v>
      </c>
      <c r="T191" s="6">
        <f t="shared" si="20"/>
        <v>2.1389999999999998</v>
      </c>
      <c r="U191" s="4">
        <f t="shared" si="21"/>
        <v>-6601</v>
      </c>
      <c r="V191" s="6">
        <f t="shared" si="22"/>
        <v>1.1627000000000001</v>
      </c>
      <c r="W191" s="4">
        <f t="shared" si="23"/>
        <v>-25116</v>
      </c>
      <c r="X191" s="6">
        <f t="shared" si="24"/>
        <v>2.1389999999999998</v>
      </c>
    </row>
    <row r="192" spans="1:24" x14ac:dyDescent="0.2">
      <c r="A192">
        <f>IF(AND(ABS(S192)&gt;Input!$A$3,ABS(1-T192)&gt;Input!$A$4),MAX($A$3:A191)+1,"")</f>
        <v>57</v>
      </c>
      <c r="B192">
        <f>IF(AND(ABS(U192)&gt;Input!$B$3,ABS(1-V192)&gt;Input!$B$4),MAX($B$3:B191)+1,"")</f>
        <v>55</v>
      </c>
      <c r="C192">
        <f>IF(AND(ABS(W192)&gt;Input!$C$3,ABS(1-X192)&gt;Input!$C$4),MAX($C$3:C191)+1,"")</f>
        <v>60</v>
      </c>
      <c r="D192" t="str">
        <f>IF(AND(H192=H193,J192=J193),"",MAX($D$3:D191)+1)</f>
        <v/>
      </c>
      <c r="E192" s="7" t="s">
        <v>41</v>
      </c>
      <c r="F192" s="7"/>
      <c r="G192" s="7"/>
      <c r="H192" s="7"/>
      <c r="I192" s="7"/>
      <c r="J192" s="7"/>
      <c r="K192" s="7" t="s">
        <v>462</v>
      </c>
      <c r="L192" s="7" t="s">
        <v>215</v>
      </c>
      <c r="M192" s="8">
        <v>0</v>
      </c>
      <c r="N192" s="8">
        <v>0</v>
      </c>
      <c r="O192" s="8"/>
      <c r="P192" s="8"/>
      <c r="Q192" s="8">
        <v>135051.76999999999</v>
      </c>
      <c r="R192" s="8">
        <v>0</v>
      </c>
      <c r="S192" s="4">
        <f t="shared" si="19"/>
        <v>-135051.76999999999</v>
      </c>
      <c r="T192" s="6">
        <f t="shared" si="20"/>
        <v>0</v>
      </c>
      <c r="U192" s="4">
        <f t="shared" si="21"/>
        <v>-135051.76999999999</v>
      </c>
      <c r="V192" s="6">
        <f t="shared" si="22"/>
        <v>0</v>
      </c>
      <c r="W192" s="4">
        <f t="shared" si="23"/>
        <v>-135051.76999999999</v>
      </c>
      <c r="X192" s="6">
        <f t="shared" si="24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 t="s">
        <v>41</v>
      </c>
      <c r="F193" s="7"/>
      <c r="G193" s="7"/>
      <c r="H193" s="7"/>
      <c r="I193" s="7"/>
      <c r="J193" s="7"/>
      <c r="K193" s="7" t="s">
        <v>463</v>
      </c>
      <c r="L193" s="7" t="s">
        <v>216</v>
      </c>
      <c r="M193" s="8">
        <v>0</v>
      </c>
      <c r="N193" s="8">
        <v>0</v>
      </c>
      <c r="O193" s="8"/>
      <c r="P193" s="8"/>
      <c r="Q193" s="8">
        <v>0</v>
      </c>
      <c r="R193" s="8">
        <v>0</v>
      </c>
      <c r="S193" s="4">
        <f t="shared" si="19"/>
        <v>0</v>
      </c>
      <c r="T193" s="6">
        <f t="shared" si="20"/>
        <v>0</v>
      </c>
      <c r="U193" s="4">
        <f t="shared" si="21"/>
        <v>0</v>
      </c>
      <c r="V193" s="6">
        <f t="shared" si="22"/>
        <v>0</v>
      </c>
      <c r="W193" s="4">
        <f t="shared" si="23"/>
        <v>0</v>
      </c>
      <c r="X193" s="6">
        <f t="shared" si="24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 t="s">
        <v>41</v>
      </c>
      <c r="F194" s="7"/>
      <c r="G194" s="7"/>
      <c r="H194" s="7"/>
      <c r="I194" s="7"/>
      <c r="J194" s="7"/>
      <c r="K194" s="7" t="s">
        <v>464</v>
      </c>
      <c r="L194" s="7" t="s">
        <v>217</v>
      </c>
      <c r="M194" s="8">
        <v>2646</v>
      </c>
      <c r="N194" s="8">
        <v>2646</v>
      </c>
      <c r="O194" s="8"/>
      <c r="P194" s="8"/>
      <c r="Q194" s="8">
        <v>1405.88</v>
      </c>
      <c r="R194" s="8">
        <v>2646</v>
      </c>
      <c r="S194" s="4">
        <f t="shared" si="19"/>
        <v>1240.1199999999999</v>
      </c>
      <c r="T194" s="6">
        <f t="shared" si="20"/>
        <v>0.53129999999999999</v>
      </c>
      <c r="U194" s="4">
        <f t="shared" si="21"/>
        <v>1240.1199999999999</v>
      </c>
      <c r="V194" s="6">
        <f t="shared" si="22"/>
        <v>0.53129999999999999</v>
      </c>
      <c r="W194" s="4">
        <f t="shared" si="23"/>
        <v>1240.1199999999999</v>
      </c>
      <c r="X194" s="6">
        <f t="shared" si="24"/>
        <v>0.53129999999999999</v>
      </c>
    </row>
    <row r="195" spans="1:24" x14ac:dyDescent="0.2">
      <c r="A195">
        <f>IF(AND(ABS(S195)&gt;Input!$A$3,ABS(1-T195)&gt;Input!$A$4),MAX($A$3:A194)+1,"")</f>
        <v>58</v>
      </c>
      <c r="B195">
        <f>IF(AND(ABS(U195)&gt;Input!$B$3,ABS(1-V195)&gt;Input!$B$4),MAX($B$3:B194)+1,"")</f>
        <v>56</v>
      </c>
      <c r="C195">
        <f>IF(AND(ABS(W195)&gt;Input!$C$3,ABS(1-X195)&gt;Input!$C$4),MAX($C$3:C194)+1,"")</f>
        <v>61</v>
      </c>
      <c r="D195" t="str">
        <f>IF(AND(H195=H196,J195=J196),"",MAX($D$3:D194)+1)</f>
        <v/>
      </c>
      <c r="E195" s="7" t="s">
        <v>41</v>
      </c>
      <c r="F195" s="7"/>
      <c r="G195" s="7"/>
      <c r="H195" s="7"/>
      <c r="I195" s="7"/>
      <c r="J195" s="7"/>
      <c r="K195" s="7" t="s">
        <v>465</v>
      </c>
      <c r="L195" s="7" t="s">
        <v>218</v>
      </c>
      <c r="M195" s="8">
        <v>59678</v>
      </c>
      <c r="N195" s="8">
        <v>59678</v>
      </c>
      <c r="O195" s="8"/>
      <c r="P195" s="8"/>
      <c r="Q195" s="8">
        <v>40908.49</v>
      </c>
      <c r="R195" s="8">
        <v>29678</v>
      </c>
      <c r="S195" s="4">
        <f t="shared" si="19"/>
        <v>18769.510000000002</v>
      </c>
      <c r="T195" s="6">
        <f t="shared" si="20"/>
        <v>0.6855</v>
      </c>
      <c r="U195" s="4">
        <f t="shared" si="21"/>
        <v>18769.510000000002</v>
      </c>
      <c r="V195" s="6">
        <f t="shared" si="22"/>
        <v>0.6855</v>
      </c>
      <c r="W195" s="4">
        <f t="shared" si="23"/>
        <v>-11230.489999999998</v>
      </c>
      <c r="X195" s="6">
        <f t="shared" si="24"/>
        <v>1.3784000000000001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 t="s">
        <v>41</v>
      </c>
      <c r="F196" s="7"/>
      <c r="G196" s="7"/>
      <c r="H196" s="7"/>
      <c r="I196" s="7"/>
      <c r="J196" s="7"/>
      <c r="K196" s="7" t="s">
        <v>466</v>
      </c>
      <c r="L196" s="7" t="s">
        <v>219</v>
      </c>
      <c r="M196" s="8">
        <v>0</v>
      </c>
      <c r="N196" s="8">
        <v>0</v>
      </c>
      <c r="O196" s="8"/>
      <c r="P196" s="8"/>
      <c r="Q196" s="8">
        <v>0</v>
      </c>
      <c r="R196" s="8">
        <v>0</v>
      </c>
      <c r="S196" s="4">
        <f t="shared" si="19"/>
        <v>0</v>
      </c>
      <c r="T196" s="6">
        <f t="shared" si="20"/>
        <v>0</v>
      </c>
      <c r="U196" s="4">
        <f t="shared" si="21"/>
        <v>0</v>
      </c>
      <c r="V196" s="6">
        <f t="shared" si="22"/>
        <v>0</v>
      </c>
      <c r="W196" s="4">
        <f t="shared" si="23"/>
        <v>0</v>
      </c>
      <c r="X196" s="6">
        <f t="shared" si="24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 t="s">
        <v>41</v>
      </c>
      <c r="F197" s="7"/>
      <c r="G197" s="7"/>
      <c r="H197" s="7"/>
      <c r="I197" s="7"/>
      <c r="J197" s="7"/>
      <c r="K197" s="7" t="s">
        <v>467</v>
      </c>
      <c r="L197" s="7" t="s">
        <v>220</v>
      </c>
      <c r="M197" s="8">
        <v>0</v>
      </c>
      <c r="N197" s="8">
        <v>0</v>
      </c>
      <c r="O197" s="8"/>
      <c r="P197" s="8"/>
      <c r="Q197" s="8">
        <v>0</v>
      </c>
      <c r="R197" s="8">
        <v>0</v>
      </c>
      <c r="S197" s="4">
        <f t="shared" ref="S197:S260" si="25">M197-O197-Q197</f>
        <v>0</v>
      </c>
      <c r="T197" s="6">
        <f t="shared" ref="T197:T260" si="26">IF(M197=0,0,ROUND((O197+Q197)/M197,4))</f>
        <v>0</v>
      </c>
      <c r="U197" s="4">
        <f t="shared" ref="U197:U260" si="27">N197-O197-Q197</f>
        <v>0</v>
      </c>
      <c r="V197" s="6">
        <f t="shared" ref="V197:V260" si="28">IF(N197=0,0,ROUND((O197+Q197)/N197,4))</f>
        <v>0</v>
      </c>
      <c r="W197" s="4">
        <f t="shared" ref="W197:W260" si="29">R197-O197-Q197</f>
        <v>0</v>
      </c>
      <c r="X197" s="6">
        <f t="shared" ref="X197:X260" si="30">IF(R197=0,0,ROUND((O197+Q197)/R197,4))</f>
        <v>0</v>
      </c>
    </row>
    <row r="198" spans="1:24" x14ac:dyDescent="0.2">
      <c r="A198">
        <f>IF(AND(ABS(S198)&gt;Input!$A$3,ABS(1-T198)&gt;Input!$A$4),MAX($A$3:A197)+1,"")</f>
        <v>59</v>
      </c>
      <c r="B198" t="str">
        <f>IF(AND(ABS(U198)&gt;Input!$B$3,ABS(1-V198)&gt;Input!$B$4),MAX($B$3:B197)+1,"")</f>
        <v/>
      </c>
      <c r="C198">
        <f>IF(AND(ABS(W198)&gt;Input!$C$3,ABS(1-X198)&gt;Input!$C$4),MAX($C$3:C197)+1,"")</f>
        <v>62</v>
      </c>
      <c r="D198" t="str">
        <f>IF(AND(H198=H199,J198=J199),"",MAX($D$3:D197)+1)</f>
        <v/>
      </c>
      <c r="E198" s="7" t="s">
        <v>41</v>
      </c>
      <c r="F198" s="7"/>
      <c r="G198" s="7"/>
      <c r="H198" s="7"/>
      <c r="I198" s="7"/>
      <c r="J198" s="7"/>
      <c r="K198" s="7" t="s">
        <v>529</v>
      </c>
      <c r="L198" s="7" t="s">
        <v>530</v>
      </c>
      <c r="M198" s="8">
        <v>0</v>
      </c>
      <c r="N198" s="8">
        <v>10447.5</v>
      </c>
      <c r="O198" s="8"/>
      <c r="P198" s="8"/>
      <c r="Q198" s="8">
        <v>19402.75</v>
      </c>
      <c r="R198" s="8">
        <v>0</v>
      </c>
      <c r="S198" s="4">
        <f t="shared" si="25"/>
        <v>-19402.75</v>
      </c>
      <c r="T198" s="6">
        <f t="shared" si="26"/>
        <v>0</v>
      </c>
      <c r="U198" s="4">
        <f t="shared" si="27"/>
        <v>-8955.25</v>
      </c>
      <c r="V198" s="6">
        <f t="shared" si="28"/>
        <v>1.8572</v>
      </c>
      <c r="W198" s="4">
        <f t="shared" si="29"/>
        <v>-19402.75</v>
      </c>
      <c r="X198" s="6">
        <f t="shared" si="30"/>
        <v>0</v>
      </c>
    </row>
    <row r="199" spans="1:24" x14ac:dyDescent="0.2">
      <c r="A199">
        <f>IF(AND(ABS(S199)&gt;Input!$A$3,ABS(1-T199)&gt;Input!$A$4),MAX($A$3:A198)+1,"")</f>
        <v>60</v>
      </c>
      <c r="B199">
        <f>IF(AND(ABS(U199)&gt;Input!$B$3,ABS(1-V199)&gt;Input!$B$4),MAX($B$3:B198)+1,"")</f>
        <v>57</v>
      </c>
      <c r="C199">
        <f>IF(AND(ABS(W199)&gt;Input!$C$3,ABS(1-X199)&gt;Input!$C$4),MAX($C$3:C198)+1,"")</f>
        <v>63</v>
      </c>
      <c r="D199" t="str">
        <f>IF(AND(H199=H200,J199=J200),"",MAX($D$3:D198)+1)</f>
        <v/>
      </c>
      <c r="E199" s="7" t="s">
        <v>41</v>
      </c>
      <c r="F199" s="7"/>
      <c r="G199" s="7"/>
      <c r="H199" s="7"/>
      <c r="I199" s="7"/>
      <c r="J199" s="7"/>
      <c r="K199" s="7" t="s">
        <v>468</v>
      </c>
      <c r="L199" s="7" t="s">
        <v>221</v>
      </c>
      <c r="M199" s="8">
        <v>0</v>
      </c>
      <c r="N199" s="8">
        <v>0</v>
      </c>
      <c r="O199" s="8"/>
      <c r="P199" s="8"/>
      <c r="Q199" s="8">
        <v>48145</v>
      </c>
      <c r="R199" s="8">
        <v>0</v>
      </c>
      <c r="S199" s="4">
        <f t="shared" si="25"/>
        <v>-48145</v>
      </c>
      <c r="T199" s="6">
        <f t="shared" si="26"/>
        <v>0</v>
      </c>
      <c r="U199" s="4">
        <f t="shared" si="27"/>
        <v>-48145</v>
      </c>
      <c r="V199" s="6">
        <f t="shared" si="28"/>
        <v>0</v>
      </c>
      <c r="W199" s="4">
        <f t="shared" si="29"/>
        <v>-48145</v>
      </c>
      <c r="X199" s="6">
        <f t="shared" si="30"/>
        <v>0</v>
      </c>
    </row>
    <row r="200" spans="1:24" x14ac:dyDescent="0.2">
      <c r="A200" t="str">
        <f>IF(AND(ABS(S200)&gt;Input!$A$3,ABS(1-T200)&gt;Input!$A$4),MAX($A$3:A199)+1,"")</f>
        <v/>
      </c>
      <c r="B200">
        <f>IF(AND(ABS(U200)&gt;Input!$B$3,ABS(1-V200)&gt;Input!$B$4),MAX($B$3:B199)+1,"")</f>
        <v>58</v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 t="s">
        <v>41</v>
      </c>
      <c r="F200" s="7"/>
      <c r="G200" s="7"/>
      <c r="H200" s="7"/>
      <c r="I200" s="7"/>
      <c r="J200" s="7"/>
      <c r="K200" s="7" t="s">
        <v>469</v>
      </c>
      <c r="L200" s="7" t="s">
        <v>222</v>
      </c>
      <c r="M200" s="8">
        <v>6000</v>
      </c>
      <c r="N200" s="8">
        <v>15500</v>
      </c>
      <c r="O200" s="8"/>
      <c r="P200" s="8"/>
      <c r="Q200" s="8">
        <v>0</v>
      </c>
      <c r="R200" s="8">
        <v>6000</v>
      </c>
      <c r="S200" s="4">
        <f t="shared" si="25"/>
        <v>6000</v>
      </c>
      <c r="T200" s="6">
        <f t="shared" si="26"/>
        <v>0</v>
      </c>
      <c r="U200" s="4">
        <f t="shared" si="27"/>
        <v>15500</v>
      </c>
      <c r="V200" s="6">
        <f t="shared" si="28"/>
        <v>0</v>
      </c>
      <c r="W200" s="4">
        <f t="shared" si="29"/>
        <v>6000</v>
      </c>
      <c r="X200" s="6">
        <f t="shared" si="30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 t="s">
        <v>41</v>
      </c>
      <c r="F201" s="7"/>
      <c r="G201" s="7"/>
      <c r="H201" s="7"/>
      <c r="I201" s="7"/>
      <c r="J201" s="7"/>
      <c r="K201" s="7" t="s">
        <v>470</v>
      </c>
      <c r="L201" s="7" t="s">
        <v>223</v>
      </c>
      <c r="M201" s="8">
        <v>0</v>
      </c>
      <c r="N201" s="8">
        <v>0</v>
      </c>
      <c r="O201" s="8"/>
      <c r="P201" s="8"/>
      <c r="Q201" s="8">
        <v>0</v>
      </c>
      <c r="R201" s="8">
        <v>0</v>
      </c>
      <c r="S201" s="4">
        <f t="shared" si="25"/>
        <v>0</v>
      </c>
      <c r="T201" s="6">
        <f t="shared" si="26"/>
        <v>0</v>
      </c>
      <c r="U201" s="4">
        <f t="shared" si="27"/>
        <v>0</v>
      </c>
      <c r="V201" s="6">
        <f t="shared" si="28"/>
        <v>0</v>
      </c>
      <c r="W201" s="4">
        <f t="shared" si="29"/>
        <v>0</v>
      </c>
      <c r="X201" s="6">
        <f t="shared" si="30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 t="s">
        <v>41</v>
      </c>
      <c r="F202" s="7"/>
      <c r="G202" s="7"/>
      <c r="H202" s="7"/>
      <c r="I202" s="7"/>
      <c r="J202" s="7"/>
      <c r="K202" s="7" t="s">
        <v>471</v>
      </c>
      <c r="L202" s="7" t="s">
        <v>224</v>
      </c>
      <c r="M202" s="8">
        <v>0</v>
      </c>
      <c r="N202" s="8">
        <v>0</v>
      </c>
      <c r="O202" s="8"/>
      <c r="P202" s="8"/>
      <c r="Q202" s="8">
        <v>0</v>
      </c>
      <c r="R202" s="8">
        <v>0</v>
      </c>
      <c r="S202" s="4">
        <f t="shared" si="25"/>
        <v>0</v>
      </c>
      <c r="T202" s="6">
        <f t="shared" si="26"/>
        <v>0</v>
      </c>
      <c r="U202" s="4">
        <f t="shared" si="27"/>
        <v>0</v>
      </c>
      <c r="V202" s="6">
        <f t="shared" si="28"/>
        <v>0</v>
      </c>
      <c r="W202" s="4">
        <f t="shared" si="29"/>
        <v>0</v>
      </c>
      <c r="X202" s="6">
        <f t="shared" si="30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 t="s">
        <v>41</v>
      </c>
      <c r="F203" s="7"/>
      <c r="G203" s="7"/>
      <c r="H203" s="7"/>
      <c r="I203" s="7"/>
      <c r="J203" s="7"/>
      <c r="K203" s="7" t="s">
        <v>472</v>
      </c>
      <c r="L203" s="7" t="s">
        <v>225</v>
      </c>
      <c r="M203" s="8">
        <v>0</v>
      </c>
      <c r="N203" s="8">
        <v>0</v>
      </c>
      <c r="O203" s="8"/>
      <c r="P203" s="8"/>
      <c r="Q203" s="8">
        <v>0</v>
      </c>
      <c r="R203" s="8">
        <v>0</v>
      </c>
      <c r="S203" s="4">
        <f t="shared" si="25"/>
        <v>0</v>
      </c>
      <c r="T203" s="6">
        <f t="shared" si="26"/>
        <v>0</v>
      </c>
      <c r="U203" s="4">
        <f t="shared" si="27"/>
        <v>0</v>
      </c>
      <c r="V203" s="6">
        <f t="shared" si="28"/>
        <v>0</v>
      </c>
      <c r="W203" s="4">
        <f t="shared" si="29"/>
        <v>0</v>
      </c>
      <c r="X203" s="6">
        <f t="shared" si="30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 t="s">
        <v>41</v>
      </c>
      <c r="F204" s="7"/>
      <c r="G204" s="7"/>
      <c r="H204" s="7"/>
      <c r="I204" s="7"/>
      <c r="J204" s="7"/>
      <c r="K204" s="7" t="s">
        <v>473</v>
      </c>
      <c r="L204" s="7" t="s">
        <v>226</v>
      </c>
      <c r="M204" s="8">
        <v>0</v>
      </c>
      <c r="N204" s="8">
        <v>0</v>
      </c>
      <c r="O204" s="8"/>
      <c r="P204" s="8"/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 t="str">
        <f>IF(AND(ABS(S205)&gt;Input!$A$3,ABS(1-T205)&gt;Input!$A$4),MAX($A$3:A204)+1,"")</f>
        <v/>
      </c>
      <c r="B205">
        <f>IF(AND(ABS(U205)&gt;Input!$B$3,ABS(1-V205)&gt;Input!$B$4),MAX($B$3:B204)+1,"")</f>
        <v>59</v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 t="s">
        <v>41</v>
      </c>
      <c r="F205" s="7"/>
      <c r="G205" s="7"/>
      <c r="H205" s="7"/>
      <c r="I205" s="7"/>
      <c r="J205" s="7"/>
      <c r="K205" s="7" t="s">
        <v>474</v>
      </c>
      <c r="L205" s="7" t="s">
        <v>227</v>
      </c>
      <c r="M205" s="8">
        <v>0</v>
      </c>
      <c r="N205" s="8">
        <v>21066.6</v>
      </c>
      <c r="O205" s="8"/>
      <c r="P205" s="8"/>
      <c r="Q205" s="8">
        <v>0</v>
      </c>
      <c r="R205" s="8">
        <v>0</v>
      </c>
      <c r="S205" s="4">
        <f t="shared" si="25"/>
        <v>0</v>
      </c>
      <c r="T205" s="6">
        <f t="shared" si="26"/>
        <v>0</v>
      </c>
      <c r="U205" s="4">
        <f t="shared" si="27"/>
        <v>21066.6</v>
      </c>
      <c r="V205" s="6">
        <f t="shared" si="28"/>
        <v>0</v>
      </c>
      <c r="W205" s="4">
        <f t="shared" si="29"/>
        <v>0</v>
      </c>
      <c r="X205" s="6">
        <f t="shared" si="30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 t="s">
        <v>41</v>
      </c>
      <c r="F206" s="7"/>
      <c r="G206" s="7"/>
      <c r="H206" s="7"/>
      <c r="I206" s="7"/>
      <c r="J206" s="7"/>
      <c r="K206" s="7" t="s">
        <v>475</v>
      </c>
      <c r="L206" s="7" t="s">
        <v>228</v>
      </c>
      <c r="M206" s="8">
        <v>0</v>
      </c>
      <c r="N206" s="8">
        <v>0</v>
      </c>
      <c r="O206" s="8"/>
      <c r="P206" s="8"/>
      <c r="Q206" s="8">
        <v>0</v>
      </c>
      <c r="R206" s="8">
        <v>0</v>
      </c>
      <c r="S206" s="4">
        <f t="shared" si="25"/>
        <v>0</v>
      </c>
      <c r="T206" s="6">
        <f t="shared" si="26"/>
        <v>0</v>
      </c>
      <c r="U206" s="4">
        <f t="shared" si="27"/>
        <v>0</v>
      </c>
      <c r="V206" s="6">
        <f t="shared" si="28"/>
        <v>0</v>
      </c>
      <c r="W206" s="4">
        <f t="shared" si="29"/>
        <v>0</v>
      </c>
      <c r="X206" s="6">
        <f t="shared" si="30"/>
        <v>0</v>
      </c>
    </row>
    <row r="207" spans="1:24" x14ac:dyDescent="0.2">
      <c r="A207" t="str">
        <f>IF(AND(ABS(S207)&gt;Input!$A$3,ABS(1-T207)&gt;Input!$A$4),MAX($A$3:A206)+1,"")</f>
        <v/>
      </c>
      <c r="B207">
        <f>IF(AND(ABS(U207)&gt;Input!$B$3,ABS(1-V207)&gt;Input!$B$4),MAX($B$3:B206)+1,"")</f>
        <v>60</v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 t="s">
        <v>41</v>
      </c>
      <c r="F207" s="7"/>
      <c r="G207" s="7"/>
      <c r="H207" s="7"/>
      <c r="I207" s="7"/>
      <c r="J207" s="7"/>
      <c r="K207" s="7" t="s">
        <v>476</v>
      </c>
      <c r="L207" s="7" t="s">
        <v>477</v>
      </c>
      <c r="M207" s="8">
        <v>0</v>
      </c>
      <c r="N207" s="8">
        <v>49500</v>
      </c>
      <c r="O207" s="8"/>
      <c r="P207" s="8"/>
      <c r="Q207" s="8">
        <v>7125.54</v>
      </c>
      <c r="R207" s="8">
        <v>0</v>
      </c>
      <c r="S207" s="4">
        <f t="shared" si="25"/>
        <v>-7125.54</v>
      </c>
      <c r="T207" s="6">
        <f t="shared" si="26"/>
        <v>0</v>
      </c>
      <c r="U207" s="4">
        <f t="shared" si="27"/>
        <v>42374.46</v>
      </c>
      <c r="V207" s="6">
        <f t="shared" si="28"/>
        <v>0.14399999999999999</v>
      </c>
      <c r="W207" s="4">
        <f t="shared" si="29"/>
        <v>-7125.54</v>
      </c>
      <c r="X207" s="6">
        <f t="shared" si="30"/>
        <v>0</v>
      </c>
    </row>
    <row r="208" spans="1:24" x14ac:dyDescent="0.2">
      <c r="A208">
        <f>IF(AND(ABS(S208)&gt;Input!$A$3,ABS(1-T208)&gt;Input!$A$4),MAX($A$3:A207)+1,"")</f>
        <v>61</v>
      </c>
      <c r="B208">
        <f>IF(AND(ABS(U208)&gt;Input!$B$3,ABS(1-V208)&gt;Input!$B$4),MAX($B$3:B207)+1,"")</f>
        <v>61</v>
      </c>
      <c r="C208">
        <f>IF(AND(ABS(W208)&gt;Input!$C$3,ABS(1-X208)&gt;Input!$C$4),MAX($C$3:C207)+1,"")</f>
        <v>64</v>
      </c>
      <c r="D208" t="str">
        <f>IF(AND(H208=H209,J208=J209),"",MAX($D$3:D207)+1)</f>
        <v/>
      </c>
      <c r="E208" s="7" t="s">
        <v>41</v>
      </c>
      <c r="F208" s="7"/>
      <c r="G208" s="7"/>
      <c r="H208" s="7"/>
      <c r="I208" s="7"/>
      <c r="J208" s="7"/>
      <c r="K208" s="7" t="s">
        <v>478</v>
      </c>
      <c r="L208" s="7" t="s">
        <v>229</v>
      </c>
      <c r="M208" s="8">
        <v>17322</v>
      </c>
      <c r="N208" s="8">
        <v>17322</v>
      </c>
      <c r="O208" s="8"/>
      <c r="P208" s="8"/>
      <c r="Q208" s="8">
        <v>44015</v>
      </c>
      <c r="R208" s="8">
        <v>17322</v>
      </c>
      <c r="S208" s="4">
        <f t="shared" si="25"/>
        <v>-26693</v>
      </c>
      <c r="T208" s="6">
        <f t="shared" si="26"/>
        <v>2.5409999999999999</v>
      </c>
      <c r="U208" s="4">
        <f t="shared" si="27"/>
        <v>-26693</v>
      </c>
      <c r="V208" s="6">
        <f t="shared" si="28"/>
        <v>2.5409999999999999</v>
      </c>
      <c r="W208" s="4">
        <f t="shared" si="29"/>
        <v>-26693</v>
      </c>
      <c r="X208" s="6">
        <f t="shared" si="30"/>
        <v>2.5409999999999999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 t="s">
        <v>41</v>
      </c>
      <c r="F209" s="7"/>
      <c r="G209" s="7"/>
      <c r="H209" s="7"/>
      <c r="I209" s="7"/>
      <c r="J209" s="7"/>
      <c r="K209" s="7" t="s">
        <v>479</v>
      </c>
      <c r="L209" s="7" t="s">
        <v>230</v>
      </c>
      <c r="M209" s="8">
        <v>0</v>
      </c>
      <c r="N209" s="8">
        <v>0</v>
      </c>
      <c r="O209" s="8"/>
      <c r="P209" s="8"/>
      <c r="Q209" s="8">
        <v>0</v>
      </c>
      <c r="R209" s="8">
        <v>0</v>
      </c>
      <c r="S209" s="4">
        <f t="shared" si="25"/>
        <v>0</v>
      </c>
      <c r="T209" s="6">
        <f t="shared" si="26"/>
        <v>0</v>
      </c>
      <c r="U209" s="4">
        <f t="shared" si="27"/>
        <v>0</v>
      </c>
      <c r="V209" s="6">
        <f t="shared" si="28"/>
        <v>0</v>
      </c>
      <c r="W209" s="4">
        <f t="shared" si="29"/>
        <v>0</v>
      </c>
      <c r="X209" s="6">
        <f t="shared" si="30"/>
        <v>0</v>
      </c>
    </row>
    <row r="210" spans="1:24" x14ac:dyDescent="0.2">
      <c r="A210">
        <f>IF(AND(ABS(S210)&gt;Input!$A$3,ABS(1-T210)&gt;Input!$A$4),MAX($A$3:A209)+1,"")</f>
        <v>62</v>
      </c>
      <c r="B210">
        <f>IF(AND(ABS(U210)&gt;Input!$B$3,ABS(1-V210)&gt;Input!$B$4),MAX($B$3:B209)+1,"")</f>
        <v>62</v>
      </c>
      <c r="C210">
        <f>IF(AND(ABS(W210)&gt;Input!$C$3,ABS(1-X210)&gt;Input!$C$4),MAX($C$3:C209)+1,"")</f>
        <v>65</v>
      </c>
      <c r="D210" t="str">
        <f>IF(AND(H210=H211,J210=J211),"",MAX($D$3:D209)+1)</f>
        <v/>
      </c>
      <c r="E210" s="7" t="s">
        <v>41</v>
      </c>
      <c r="F210" s="7"/>
      <c r="G210" s="7"/>
      <c r="H210" s="7"/>
      <c r="I210" s="7"/>
      <c r="J210" s="7"/>
      <c r="K210" s="7" t="s">
        <v>480</v>
      </c>
      <c r="L210" s="7" t="s">
        <v>231</v>
      </c>
      <c r="M210" s="8">
        <v>47486</v>
      </c>
      <c r="N210" s="8">
        <v>47486</v>
      </c>
      <c r="O210" s="8"/>
      <c r="P210" s="8"/>
      <c r="Q210" s="8">
        <v>20082.53</v>
      </c>
      <c r="R210" s="8">
        <v>47486</v>
      </c>
      <c r="S210" s="4">
        <f t="shared" si="25"/>
        <v>27403.47</v>
      </c>
      <c r="T210" s="6">
        <f t="shared" si="26"/>
        <v>0.4229</v>
      </c>
      <c r="U210" s="4">
        <f t="shared" si="27"/>
        <v>27403.47</v>
      </c>
      <c r="V210" s="6">
        <f t="shared" si="28"/>
        <v>0.4229</v>
      </c>
      <c r="W210" s="4">
        <f t="shared" si="29"/>
        <v>27403.47</v>
      </c>
      <c r="X210" s="6">
        <f t="shared" si="30"/>
        <v>0.4229</v>
      </c>
    </row>
    <row r="211" spans="1:24" x14ac:dyDescent="0.2">
      <c r="A211">
        <f>IF(AND(ABS(S211)&gt;Input!$A$3,ABS(1-T211)&gt;Input!$A$4),MAX($A$3:A210)+1,"")</f>
        <v>63</v>
      </c>
      <c r="B211">
        <f>IF(AND(ABS(U211)&gt;Input!$B$3,ABS(1-V211)&gt;Input!$B$4),MAX($B$3:B210)+1,"")</f>
        <v>63</v>
      </c>
      <c r="C211">
        <f>IF(AND(ABS(W211)&gt;Input!$C$3,ABS(1-X211)&gt;Input!$C$4),MAX($C$3:C210)+1,"")</f>
        <v>66</v>
      </c>
      <c r="D211" t="str">
        <f>IF(AND(H211=H212,J211=J212),"",MAX($D$3:D210)+1)</f>
        <v/>
      </c>
      <c r="E211" s="7" t="s">
        <v>41</v>
      </c>
      <c r="F211" s="7"/>
      <c r="G211" s="7"/>
      <c r="H211" s="7"/>
      <c r="I211" s="7"/>
      <c r="J211" s="7"/>
      <c r="K211" s="7" t="s">
        <v>481</v>
      </c>
      <c r="L211" s="7" t="s">
        <v>232</v>
      </c>
      <c r="M211" s="8">
        <v>235600</v>
      </c>
      <c r="N211" s="8">
        <v>235600</v>
      </c>
      <c r="O211" s="8"/>
      <c r="P211" s="8"/>
      <c r="Q211" s="8">
        <v>86819.69</v>
      </c>
      <c r="R211" s="8">
        <v>235600</v>
      </c>
      <c r="S211" s="4">
        <f t="shared" si="25"/>
        <v>148780.31</v>
      </c>
      <c r="T211" s="6">
        <f t="shared" si="26"/>
        <v>0.36849999999999999</v>
      </c>
      <c r="U211" s="4">
        <f t="shared" si="27"/>
        <v>148780.31</v>
      </c>
      <c r="V211" s="6">
        <f t="shared" si="28"/>
        <v>0.36849999999999999</v>
      </c>
      <c r="W211" s="4">
        <f t="shared" si="29"/>
        <v>148780.31</v>
      </c>
      <c r="X211" s="6">
        <f t="shared" si="30"/>
        <v>0.36849999999999999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 t="s">
        <v>41</v>
      </c>
      <c r="F212" s="7"/>
      <c r="G212" s="7"/>
      <c r="H212" s="7"/>
      <c r="I212" s="7"/>
      <c r="J212" s="7"/>
      <c r="K212" s="7" t="s">
        <v>482</v>
      </c>
      <c r="L212" s="7" t="s">
        <v>233</v>
      </c>
      <c r="M212" s="8">
        <v>5000</v>
      </c>
      <c r="N212" s="8">
        <v>5000</v>
      </c>
      <c r="O212" s="8"/>
      <c r="P212" s="8"/>
      <c r="Q212" s="8">
        <v>5180.76</v>
      </c>
      <c r="R212" s="8">
        <v>5000</v>
      </c>
      <c r="S212" s="4">
        <f t="shared" si="25"/>
        <v>-180.76000000000022</v>
      </c>
      <c r="T212" s="6">
        <f t="shared" si="26"/>
        <v>1.0362</v>
      </c>
      <c r="U212" s="4">
        <f t="shared" si="27"/>
        <v>-180.76000000000022</v>
      </c>
      <c r="V212" s="6">
        <f t="shared" si="28"/>
        <v>1.0362</v>
      </c>
      <c r="W212" s="4">
        <f t="shared" si="29"/>
        <v>-180.76000000000022</v>
      </c>
      <c r="X212" s="6">
        <f t="shared" si="30"/>
        <v>1.0362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 t="s">
        <v>41</v>
      </c>
      <c r="F213" s="7"/>
      <c r="G213" s="7"/>
      <c r="H213" s="7"/>
      <c r="I213" s="7"/>
      <c r="J213" s="7"/>
      <c r="K213" s="7" t="s">
        <v>483</v>
      </c>
      <c r="L213" s="7" t="s">
        <v>234</v>
      </c>
      <c r="M213" s="8">
        <v>0</v>
      </c>
      <c r="N213" s="8">
        <v>0</v>
      </c>
      <c r="O213" s="8"/>
      <c r="P213" s="8"/>
      <c r="Q213" s="8">
        <v>0</v>
      </c>
      <c r="R213" s="8">
        <v>0</v>
      </c>
      <c r="S213" s="4">
        <f t="shared" si="25"/>
        <v>0</v>
      </c>
      <c r="T213" s="6">
        <f t="shared" si="26"/>
        <v>0</v>
      </c>
      <c r="U213" s="4">
        <f t="shared" si="27"/>
        <v>0</v>
      </c>
      <c r="V213" s="6">
        <f t="shared" si="28"/>
        <v>0</v>
      </c>
      <c r="W213" s="4">
        <f t="shared" si="29"/>
        <v>0</v>
      </c>
      <c r="X213" s="6">
        <f t="shared" si="30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 t="s">
        <v>41</v>
      </c>
      <c r="F214" s="7"/>
      <c r="G214" s="7"/>
      <c r="H214" s="7"/>
      <c r="I214" s="7"/>
      <c r="J214" s="7"/>
      <c r="K214" s="7" t="s">
        <v>484</v>
      </c>
      <c r="L214" s="7" t="s">
        <v>235</v>
      </c>
      <c r="M214" s="8">
        <v>26680</v>
      </c>
      <c r="N214" s="8">
        <v>26680</v>
      </c>
      <c r="O214" s="8"/>
      <c r="P214" s="8"/>
      <c r="Q214" s="8">
        <v>27776</v>
      </c>
      <c r="R214" s="8">
        <v>26680</v>
      </c>
      <c r="S214" s="4">
        <f t="shared" si="25"/>
        <v>-1096</v>
      </c>
      <c r="T214" s="6">
        <f t="shared" si="26"/>
        <v>1.0410999999999999</v>
      </c>
      <c r="U214" s="4">
        <f t="shared" si="27"/>
        <v>-1096</v>
      </c>
      <c r="V214" s="6">
        <f t="shared" si="28"/>
        <v>1.0410999999999999</v>
      </c>
      <c r="W214" s="4">
        <f t="shared" si="29"/>
        <v>-1096</v>
      </c>
      <c r="X214" s="6">
        <f t="shared" si="30"/>
        <v>1.0410999999999999</v>
      </c>
    </row>
    <row r="215" spans="1:24" x14ac:dyDescent="0.2">
      <c r="A215" t="str">
        <f>IF(AND(ABS(S215)&gt;Input!$A$3,ABS(1-T215)&gt;Input!$A$4),MAX($A$3:A214)+1,"")</f>
        <v/>
      </c>
      <c r="B215">
        <f>IF(AND(ABS(U215)&gt;Input!$B$3,ABS(1-V215)&gt;Input!$B$4),MAX($B$3:B214)+1,"")</f>
        <v>64</v>
      </c>
      <c r="C215">
        <f>IF(AND(ABS(W215)&gt;Input!$C$3,ABS(1-X215)&gt;Input!$C$4),MAX($C$3:C214)+1,"")</f>
        <v>67</v>
      </c>
      <c r="D215" t="str">
        <f>IF(AND(H215=H216,J215=J216),"",MAX($D$3:D214)+1)</f>
        <v/>
      </c>
      <c r="E215" s="7" t="s">
        <v>41</v>
      </c>
      <c r="F215" s="7"/>
      <c r="G215" s="7"/>
      <c r="H215" s="7"/>
      <c r="I215" s="7"/>
      <c r="J215" s="7"/>
      <c r="K215" s="7" t="s">
        <v>485</v>
      </c>
      <c r="L215" s="7" t="s">
        <v>236</v>
      </c>
      <c r="M215" s="8">
        <v>0</v>
      </c>
      <c r="N215" s="8">
        <v>21679</v>
      </c>
      <c r="O215" s="8"/>
      <c r="P215" s="8"/>
      <c r="Q215" s="8">
        <v>504.34</v>
      </c>
      <c r="R215" s="8">
        <v>112325</v>
      </c>
      <c r="S215" s="4">
        <f t="shared" si="25"/>
        <v>-504.34</v>
      </c>
      <c r="T215" s="6">
        <f t="shared" si="26"/>
        <v>0</v>
      </c>
      <c r="U215" s="4">
        <f t="shared" si="27"/>
        <v>21174.66</v>
      </c>
      <c r="V215" s="6">
        <f t="shared" si="28"/>
        <v>2.3300000000000001E-2</v>
      </c>
      <c r="W215" s="4">
        <f t="shared" si="29"/>
        <v>111820.66</v>
      </c>
      <c r="X215" s="6">
        <f t="shared" si="30"/>
        <v>4.4999999999999997E-3</v>
      </c>
    </row>
    <row r="216" spans="1:24" x14ac:dyDescent="0.2">
      <c r="A216">
        <f>IF(AND(ABS(S216)&gt;Input!$A$3,ABS(1-T216)&gt;Input!$A$4),MAX($A$3:A215)+1,"")</f>
        <v>64</v>
      </c>
      <c r="B216">
        <f>IF(AND(ABS(U216)&gt;Input!$B$3,ABS(1-V216)&gt;Input!$B$4),MAX($B$3:B215)+1,"")</f>
        <v>65</v>
      </c>
      <c r="C216">
        <f>IF(AND(ABS(W216)&gt;Input!$C$3,ABS(1-X216)&gt;Input!$C$4),MAX($C$3:C215)+1,"")</f>
        <v>68</v>
      </c>
      <c r="D216" t="str">
        <f>IF(AND(H216=H217,J216=J217),"",MAX($D$3:D215)+1)</f>
        <v/>
      </c>
      <c r="E216" s="7" t="s">
        <v>41</v>
      </c>
      <c r="F216" s="7"/>
      <c r="G216" s="7"/>
      <c r="H216" s="7"/>
      <c r="I216" s="7"/>
      <c r="J216" s="7"/>
      <c r="K216" s="7" t="s">
        <v>486</v>
      </c>
      <c r="L216" s="7" t="s">
        <v>237</v>
      </c>
      <c r="M216" s="8">
        <v>112325</v>
      </c>
      <c r="N216" s="8">
        <v>187515</v>
      </c>
      <c r="O216" s="8"/>
      <c r="P216" s="8"/>
      <c r="Q216" s="8">
        <v>161986.78</v>
      </c>
      <c r="R216" s="8">
        <v>0</v>
      </c>
      <c r="S216" s="4">
        <f t="shared" si="25"/>
        <v>-49661.78</v>
      </c>
      <c r="T216" s="6">
        <f t="shared" si="26"/>
        <v>1.4420999999999999</v>
      </c>
      <c r="U216" s="4">
        <f t="shared" si="27"/>
        <v>25528.22</v>
      </c>
      <c r="V216" s="6">
        <f t="shared" si="28"/>
        <v>0.8639</v>
      </c>
      <c r="W216" s="4">
        <f t="shared" si="29"/>
        <v>-161986.78</v>
      </c>
      <c r="X216" s="6">
        <f t="shared" si="30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 t="s">
        <v>41</v>
      </c>
      <c r="F217" s="7"/>
      <c r="G217" s="7"/>
      <c r="H217" s="7"/>
      <c r="I217" s="7"/>
      <c r="J217" s="7"/>
      <c r="K217" s="7" t="s">
        <v>487</v>
      </c>
      <c r="L217" s="7" t="s">
        <v>238</v>
      </c>
      <c r="M217" s="8">
        <v>0</v>
      </c>
      <c r="N217" s="8">
        <v>0</v>
      </c>
      <c r="O217" s="8"/>
      <c r="P217" s="8"/>
      <c r="Q217" s="8">
        <v>0</v>
      </c>
      <c r="R217" s="8">
        <v>0</v>
      </c>
      <c r="S217" s="4">
        <f t="shared" si="25"/>
        <v>0</v>
      </c>
      <c r="T217" s="6">
        <f t="shared" si="26"/>
        <v>0</v>
      </c>
      <c r="U217" s="4">
        <f t="shared" si="27"/>
        <v>0</v>
      </c>
      <c r="V217" s="6">
        <f t="shared" si="28"/>
        <v>0</v>
      </c>
      <c r="W217" s="4">
        <f t="shared" si="29"/>
        <v>0</v>
      </c>
      <c r="X217" s="6">
        <f t="shared" si="30"/>
        <v>0</v>
      </c>
    </row>
    <row r="218" spans="1:24" x14ac:dyDescent="0.2">
      <c r="A218" t="str">
        <f>IF(AND(ABS(S218)&gt;Input!$A$3,ABS(1-T218)&gt;Input!$A$4),MAX($A$3:A217)+1,"")</f>
        <v/>
      </c>
      <c r="B218">
        <f>IF(AND(ABS(U218)&gt;Input!$B$3,ABS(1-V218)&gt;Input!$B$4),MAX($B$3:B217)+1,"")</f>
        <v>66</v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 t="s">
        <v>41</v>
      </c>
      <c r="F218" s="7"/>
      <c r="G218" s="7"/>
      <c r="H218" s="7"/>
      <c r="I218" s="7"/>
      <c r="J218" s="7"/>
      <c r="K218" s="7" t="s">
        <v>531</v>
      </c>
      <c r="L218" s="7" t="s">
        <v>532</v>
      </c>
      <c r="M218" s="8">
        <v>0</v>
      </c>
      <c r="N218" s="8">
        <v>151858</v>
      </c>
      <c r="O218" s="8"/>
      <c r="P218" s="8"/>
      <c r="Q218" s="8">
        <v>0</v>
      </c>
      <c r="R218" s="8">
        <v>0</v>
      </c>
      <c r="S218" s="4">
        <f t="shared" si="25"/>
        <v>0</v>
      </c>
      <c r="T218" s="6">
        <f t="shared" si="26"/>
        <v>0</v>
      </c>
      <c r="U218" s="4">
        <f t="shared" si="27"/>
        <v>151858</v>
      </c>
      <c r="V218" s="6">
        <f t="shared" si="28"/>
        <v>0</v>
      </c>
      <c r="W218" s="4">
        <f t="shared" si="29"/>
        <v>0</v>
      </c>
      <c r="X218" s="6">
        <f t="shared" si="30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 t="s">
        <v>41</v>
      </c>
      <c r="F219" s="7"/>
      <c r="G219" s="7"/>
      <c r="H219" s="7"/>
      <c r="I219" s="7"/>
      <c r="J219" s="7"/>
      <c r="K219" s="7" t="s">
        <v>488</v>
      </c>
      <c r="L219" s="7" t="s">
        <v>239</v>
      </c>
      <c r="M219" s="8">
        <v>0</v>
      </c>
      <c r="N219" s="8">
        <v>0</v>
      </c>
      <c r="O219" s="8"/>
      <c r="P219" s="8"/>
      <c r="Q219" s="8">
        <v>7299.36</v>
      </c>
      <c r="R219" s="8">
        <v>0</v>
      </c>
      <c r="S219" s="4">
        <f t="shared" si="25"/>
        <v>-7299.36</v>
      </c>
      <c r="T219" s="6">
        <f t="shared" si="26"/>
        <v>0</v>
      </c>
      <c r="U219" s="4">
        <f t="shared" si="27"/>
        <v>-7299.36</v>
      </c>
      <c r="V219" s="6">
        <f t="shared" si="28"/>
        <v>0</v>
      </c>
      <c r="W219" s="4">
        <f t="shared" si="29"/>
        <v>-7299.36</v>
      </c>
      <c r="X219" s="6">
        <f t="shared" si="30"/>
        <v>0</v>
      </c>
    </row>
    <row r="220" spans="1:24" x14ac:dyDescent="0.2">
      <c r="A220">
        <f>IF(AND(ABS(S220)&gt;Input!$A$3,ABS(1-T220)&gt;Input!$A$4),MAX($A$3:A219)+1,"")</f>
        <v>65</v>
      </c>
      <c r="B220" t="str">
        <f>IF(AND(ABS(U220)&gt;Input!$B$3,ABS(1-V220)&gt;Input!$B$4),MAX($B$3:B219)+1,"")</f>
        <v/>
      </c>
      <c r="C220">
        <f>IF(AND(ABS(W220)&gt;Input!$C$3,ABS(1-X220)&gt;Input!$C$4),MAX($C$3:C219)+1,"")</f>
        <v>69</v>
      </c>
      <c r="D220" t="str">
        <f>IF(AND(H220=H221,J220=J221),"",MAX($D$3:D219)+1)</f>
        <v/>
      </c>
      <c r="E220" s="7" t="s">
        <v>41</v>
      </c>
      <c r="F220" s="7"/>
      <c r="G220" s="7"/>
      <c r="H220" s="7"/>
      <c r="I220" s="7"/>
      <c r="J220" s="7"/>
      <c r="K220" s="7" t="s">
        <v>489</v>
      </c>
      <c r="L220" s="7" t="s">
        <v>240</v>
      </c>
      <c r="M220" s="8">
        <v>235000</v>
      </c>
      <c r="N220" s="8">
        <v>394122</v>
      </c>
      <c r="O220" s="8"/>
      <c r="P220" s="8"/>
      <c r="Q220" s="8">
        <v>394122</v>
      </c>
      <c r="R220" s="8">
        <v>225000</v>
      </c>
      <c r="S220" s="4">
        <f t="shared" si="25"/>
        <v>-159122</v>
      </c>
      <c r="T220" s="6">
        <f t="shared" si="26"/>
        <v>1.6771</v>
      </c>
      <c r="U220" s="4">
        <f t="shared" si="27"/>
        <v>0</v>
      </c>
      <c r="V220" s="6">
        <f t="shared" si="28"/>
        <v>1</v>
      </c>
      <c r="W220" s="4">
        <f t="shared" si="29"/>
        <v>-169122</v>
      </c>
      <c r="X220" s="6">
        <f t="shared" si="30"/>
        <v>1.7517</v>
      </c>
    </row>
    <row r="221" spans="1:24" x14ac:dyDescent="0.2">
      <c r="A221">
        <f>IF(AND(ABS(S221)&gt;Input!$A$3,ABS(1-T221)&gt;Input!$A$4),MAX($A$3:A220)+1,"")</f>
        <v>66</v>
      </c>
      <c r="B221">
        <f>IF(AND(ABS(U221)&gt;Input!$B$3,ABS(1-V221)&gt;Input!$B$4),MAX($B$3:B220)+1,"")</f>
        <v>67</v>
      </c>
      <c r="C221">
        <f>IF(AND(ABS(W221)&gt;Input!$C$3,ABS(1-X221)&gt;Input!$C$4),MAX($C$3:C220)+1,"")</f>
        <v>70</v>
      </c>
      <c r="D221" t="str">
        <f>IF(AND(H221=H222,J221=J222),"",MAX($D$3:D220)+1)</f>
        <v/>
      </c>
      <c r="E221" s="7" t="s">
        <v>41</v>
      </c>
      <c r="F221" s="7"/>
      <c r="G221" s="7"/>
      <c r="H221" s="7"/>
      <c r="I221" s="7"/>
      <c r="J221" s="7"/>
      <c r="K221" s="7" t="s">
        <v>490</v>
      </c>
      <c r="L221" s="7" t="s">
        <v>491</v>
      </c>
      <c r="M221" s="8">
        <v>0</v>
      </c>
      <c r="N221" s="8">
        <v>39888.65</v>
      </c>
      <c r="O221" s="8"/>
      <c r="P221" s="8"/>
      <c r="Q221" s="8">
        <v>72958.05</v>
      </c>
      <c r="R221" s="8">
        <v>0</v>
      </c>
      <c r="S221" s="4">
        <f t="shared" si="25"/>
        <v>-72958.05</v>
      </c>
      <c r="T221" s="6">
        <f t="shared" si="26"/>
        <v>0</v>
      </c>
      <c r="U221" s="4">
        <f t="shared" si="27"/>
        <v>-33069.4</v>
      </c>
      <c r="V221" s="6">
        <f t="shared" si="28"/>
        <v>1.829</v>
      </c>
      <c r="W221" s="4">
        <f t="shared" si="29"/>
        <v>-72958.05</v>
      </c>
      <c r="X221" s="6">
        <f t="shared" si="30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 t="s">
        <v>41</v>
      </c>
      <c r="F222" s="7"/>
      <c r="G222" s="7"/>
      <c r="H222" s="7"/>
      <c r="I222" s="7"/>
      <c r="J222" s="7"/>
      <c r="K222" s="7" t="s">
        <v>492</v>
      </c>
      <c r="L222" s="7" t="s">
        <v>241</v>
      </c>
      <c r="M222" s="8">
        <v>0</v>
      </c>
      <c r="N222" s="8">
        <v>0</v>
      </c>
      <c r="O222" s="8"/>
      <c r="P222" s="8"/>
      <c r="Q222" s="8">
        <v>0</v>
      </c>
      <c r="R222" s="8">
        <v>0</v>
      </c>
      <c r="S222" s="4">
        <f t="shared" si="25"/>
        <v>0</v>
      </c>
      <c r="T222" s="6">
        <f t="shared" si="26"/>
        <v>0</v>
      </c>
      <c r="U222" s="4">
        <f t="shared" si="27"/>
        <v>0</v>
      </c>
      <c r="V222" s="6">
        <f t="shared" si="28"/>
        <v>0</v>
      </c>
      <c r="W222" s="4">
        <f t="shared" si="29"/>
        <v>0</v>
      </c>
      <c r="X222" s="6">
        <f t="shared" si="30"/>
        <v>0</v>
      </c>
    </row>
    <row r="223" spans="1:24" x14ac:dyDescent="0.2">
      <c r="A223">
        <f>IF(AND(ABS(S223)&gt;Input!$A$3,ABS(1-T223)&gt;Input!$A$4),MAX($A$3:A222)+1,"")</f>
        <v>67</v>
      </c>
      <c r="B223">
        <f>IF(AND(ABS(U223)&gt;Input!$B$3,ABS(1-V223)&gt;Input!$B$4),MAX($B$3:B222)+1,"")</f>
        <v>68</v>
      </c>
      <c r="C223">
        <f>IF(AND(ABS(W223)&gt;Input!$C$3,ABS(1-X223)&gt;Input!$C$4),MAX($C$3:C222)+1,"")</f>
        <v>71</v>
      </c>
      <c r="D223" t="str">
        <f>IF(AND(H223=H224,J223=J224),"",MAX($D$3:D222)+1)</f>
        <v/>
      </c>
      <c r="E223" s="7" t="s">
        <v>41</v>
      </c>
      <c r="F223" s="7"/>
      <c r="G223" s="7"/>
      <c r="H223" s="7"/>
      <c r="I223" s="7"/>
      <c r="J223" s="7"/>
      <c r="K223" s="7" t="s">
        <v>533</v>
      </c>
      <c r="L223" s="7" t="s">
        <v>534</v>
      </c>
      <c r="M223" s="8">
        <v>0</v>
      </c>
      <c r="N223" s="8">
        <v>0</v>
      </c>
      <c r="O223" s="8"/>
      <c r="P223" s="8"/>
      <c r="Q223" s="8">
        <v>86558.65</v>
      </c>
      <c r="R223" s="8">
        <v>0</v>
      </c>
      <c r="S223" s="4">
        <f t="shared" si="25"/>
        <v>-86558.65</v>
      </c>
      <c r="T223" s="6">
        <f t="shared" si="26"/>
        <v>0</v>
      </c>
      <c r="U223" s="4">
        <f t="shared" si="27"/>
        <v>-86558.65</v>
      </c>
      <c r="V223" s="6">
        <f t="shared" si="28"/>
        <v>0</v>
      </c>
      <c r="W223" s="4">
        <f t="shared" si="29"/>
        <v>-86558.65</v>
      </c>
      <c r="X223" s="6">
        <f t="shared" si="30"/>
        <v>0</v>
      </c>
    </row>
    <row r="224" spans="1:24" x14ac:dyDescent="0.2">
      <c r="A224">
        <f>IF(AND(ABS(S224)&gt;Input!$A$3,ABS(1-T224)&gt;Input!$A$4),MAX($A$3:A223)+1,"")</f>
        <v>68</v>
      </c>
      <c r="B224">
        <f>IF(AND(ABS(U224)&gt;Input!$B$3,ABS(1-V224)&gt;Input!$B$4),MAX($B$3:B223)+1,"")</f>
        <v>69</v>
      </c>
      <c r="C224">
        <f>IF(AND(ABS(W224)&gt;Input!$C$3,ABS(1-X224)&gt;Input!$C$4),MAX($C$3:C223)+1,"")</f>
        <v>72</v>
      </c>
      <c r="D224" t="str">
        <f>IF(AND(H224=H225,J224=J225),"",MAX($D$3:D223)+1)</f>
        <v/>
      </c>
      <c r="E224" s="7" t="s">
        <v>41</v>
      </c>
      <c r="F224" s="7"/>
      <c r="G224" s="7"/>
      <c r="H224" s="7"/>
      <c r="I224" s="7"/>
      <c r="J224" s="7"/>
      <c r="K224" s="7" t="s">
        <v>493</v>
      </c>
      <c r="L224" s="7" t="s">
        <v>242</v>
      </c>
      <c r="M224" s="8">
        <v>356000</v>
      </c>
      <c r="N224" s="8">
        <v>367900</v>
      </c>
      <c r="O224" s="8"/>
      <c r="P224" s="8"/>
      <c r="Q224" s="8">
        <v>869433.62</v>
      </c>
      <c r="R224" s="8">
        <v>475823</v>
      </c>
      <c r="S224" s="4">
        <f t="shared" si="25"/>
        <v>-513433.62</v>
      </c>
      <c r="T224" s="6">
        <f t="shared" si="26"/>
        <v>2.4422000000000001</v>
      </c>
      <c r="U224" s="4">
        <f t="shared" si="27"/>
        <v>-501533.62</v>
      </c>
      <c r="V224" s="6">
        <f t="shared" si="28"/>
        <v>2.3632</v>
      </c>
      <c r="W224" s="4">
        <f t="shared" si="29"/>
        <v>-393610.62</v>
      </c>
      <c r="X224" s="6">
        <f t="shared" si="30"/>
        <v>1.8271999999999999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 t="s">
        <v>41</v>
      </c>
      <c r="F225" s="7"/>
      <c r="G225" s="7"/>
      <c r="H225" s="7"/>
      <c r="I225" s="7"/>
      <c r="J225" s="7"/>
      <c r="K225" s="7" t="s">
        <v>494</v>
      </c>
      <c r="L225" s="7" t="s">
        <v>243</v>
      </c>
      <c r="M225" s="8">
        <v>1000</v>
      </c>
      <c r="N225" s="8">
        <v>1000</v>
      </c>
      <c r="O225" s="8"/>
      <c r="P225" s="8"/>
      <c r="Q225" s="8">
        <v>0</v>
      </c>
      <c r="R225" s="8">
        <v>1000</v>
      </c>
      <c r="S225" s="4">
        <f t="shared" si="25"/>
        <v>1000</v>
      </c>
      <c r="T225" s="6">
        <f t="shared" si="26"/>
        <v>0</v>
      </c>
      <c r="U225" s="4">
        <f t="shared" si="27"/>
        <v>1000</v>
      </c>
      <c r="V225" s="6">
        <f t="shared" si="28"/>
        <v>0</v>
      </c>
      <c r="W225" s="4">
        <f t="shared" si="29"/>
        <v>1000</v>
      </c>
      <c r="X225" s="6">
        <f t="shared" si="30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 t="s">
        <v>41</v>
      </c>
      <c r="F226" s="7"/>
      <c r="G226" s="7"/>
      <c r="H226" s="7"/>
      <c r="I226" s="7"/>
      <c r="J226" s="7"/>
      <c r="K226" s="7" t="s">
        <v>495</v>
      </c>
      <c r="L226" s="7" t="s">
        <v>244</v>
      </c>
      <c r="M226" s="8">
        <v>0</v>
      </c>
      <c r="N226" s="8">
        <v>0</v>
      </c>
      <c r="O226" s="8"/>
      <c r="P226" s="8"/>
      <c r="Q226" s="8">
        <v>0</v>
      </c>
      <c r="R226" s="8">
        <v>0</v>
      </c>
      <c r="S226" s="4">
        <f t="shared" si="25"/>
        <v>0</v>
      </c>
      <c r="T226" s="6">
        <f t="shared" si="26"/>
        <v>0</v>
      </c>
      <c r="U226" s="4">
        <f t="shared" si="27"/>
        <v>0</v>
      </c>
      <c r="V226" s="6">
        <f t="shared" si="28"/>
        <v>0</v>
      </c>
      <c r="W226" s="4">
        <f t="shared" si="29"/>
        <v>0</v>
      </c>
      <c r="X226" s="6">
        <f t="shared" si="30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 t="s">
        <v>41</v>
      </c>
      <c r="F227" s="7"/>
      <c r="G227" s="7"/>
      <c r="H227" s="7"/>
      <c r="I227" s="7"/>
      <c r="J227" s="7"/>
      <c r="K227" s="7" t="s">
        <v>496</v>
      </c>
      <c r="L227" s="7" t="s">
        <v>202</v>
      </c>
      <c r="M227" s="8">
        <v>0</v>
      </c>
      <c r="N227" s="8">
        <v>0</v>
      </c>
      <c r="O227" s="8"/>
      <c r="P227" s="8"/>
      <c r="Q227" s="8">
        <v>0</v>
      </c>
      <c r="R227" s="8">
        <v>0</v>
      </c>
      <c r="S227" s="4">
        <f t="shared" si="25"/>
        <v>0</v>
      </c>
      <c r="T227" s="6">
        <f t="shared" si="26"/>
        <v>0</v>
      </c>
      <c r="U227" s="4">
        <f t="shared" si="27"/>
        <v>0</v>
      </c>
      <c r="V227" s="6">
        <f t="shared" si="28"/>
        <v>0</v>
      </c>
      <c r="W227" s="4">
        <f t="shared" si="29"/>
        <v>0</v>
      </c>
      <c r="X227" s="6">
        <f t="shared" si="30"/>
        <v>0</v>
      </c>
    </row>
    <row r="228" spans="1:24" x14ac:dyDescent="0.2">
      <c r="A228">
        <f>IF(AND(ABS(S228)&gt;Input!$A$3,ABS(1-T228)&gt;Input!$A$4),MAX($A$3:A227)+1,"")</f>
        <v>69</v>
      </c>
      <c r="B228">
        <f>IF(AND(ABS(U228)&gt;Input!$B$3,ABS(1-V228)&gt;Input!$B$4),MAX($B$3:B227)+1,"")</f>
        <v>70</v>
      </c>
      <c r="C228">
        <f>IF(AND(ABS(W228)&gt;Input!$C$3,ABS(1-X228)&gt;Input!$C$4),MAX($C$3:C227)+1,"")</f>
        <v>73</v>
      </c>
      <c r="D228" t="str">
        <f>IF(AND(H228=H229,J228=J229),"",MAX($D$3:D227)+1)</f>
        <v/>
      </c>
      <c r="E228" s="7" t="s">
        <v>41</v>
      </c>
      <c r="F228" s="7"/>
      <c r="G228" s="7"/>
      <c r="H228" s="7"/>
      <c r="I228" s="7"/>
      <c r="J228" s="7"/>
      <c r="K228" s="7" t="s">
        <v>497</v>
      </c>
      <c r="L228" s="7" t="s">
        <v>203</v>
      </c>
      <c r="M228" s="8">
        <v>800000</v>
      </c>
      <c r="N228" s="8">
        <v>800000</v>
      </c>
      <c r="O228" s="8"/>
      <c r="P228" s="8"/>
      <c r="Q228" s="8">
        <v>514395</v>
      </c>
      <c r="R228" s="8">
        <v>800000</v>
      </c>
      <c r="S228" s="4">
        <f t="shared" si="25"/>
        <v>285605</v>
      </c>
      <c r="T228" s="6">
        <f t="shared" si="26"/>
        <v>0.64300000000000002</v>
      </c>
      <c r="U228" s="4">
        <f t="shared" si="27"/>
        <v>285605</v>
      </c>
      <c r="V228" s="6">
        <f t="shared" si="28"/>
        <v>0.64300000000000002</v>
      </c>
      <c r="W228" s="4">
        <f t="shared" si="29"/>
        <v>285605</v>
      </c>
      <c r="X228" s="6">
        <f t="shared" si="30"/>
        <v>0.64300000000000002</v>
      </c>
    </row>
    <row r="229" spans="1:24" x14ac:dyDescent="0.2">
      <c r="A229">
        <f>IF(AND(ABS(S229)&gt;Input!$A$3,ABS(1-T229)&gt;Input!$A$4),MAX($A$3:A228)+1,"")</f>
        <v>70</v>
      </c>
      <c r="B229">
        <f>IF(AND(ABS(U229)&gt;Input!$B$3,ABS(1-V229)&gt;Input!$B$4),MAX($B$3:B228)+1,"")</f>
        <v>71</v>
      </c>
      <c r="C229">
        <f>IF(AND(ABS(W229)&gt;Input!$C$3,ABS(1-X229)&gt;Input!$C$4),MAX($C$3:C228)+1,"")</f>
        <v>74</v>
      </c>
      <c r="D229" t="str">
        <f>IF(AND(H229=H230,J229=J230),"",MAX($D$3:D228)+1)</f>
        <v/>
      </c>
      <c r="E229" s="7" t="s">
        <v>41</v>
      </c>
      <c r="F229" s="7"/>
      <c r="G229" s="7"/>
      <c r="H229" s="7"/>
      <c r="I229" s="7"/>
      <c r="J229" s="7"/>
      <c r="K229" s="7" t="s">
        <v>498</v>
      </c>
      <c r="L229" s="7" t="s">
        <v>245</v>
      </c>
      <c r="M229" s="8">
        <v>2000000</v>
      </c>
      <c r="N229" s="8">
        <v>2104205</v>
      </c>
      <c r="O229" s="8"/>
      <c r="P229" s="8"/>
      <c r="Q229" s="8">
        <v>1331627</v>
      </c>
      <c r="R229" s="8">
        <v>2000000</v>
      </c>
      <c r="S229" s="4">
        <f t="shared" si="25"/>
        <v>668373</v>
      </c>
      <c r="T229" s="6">
        <f t="shared" si="26"/>
        <v>0.66579999999999995</v>
      </c>
      <c r="U229" s="4">
        <f t="shared" si="27"/>
        <v>772578</v>
      </c>
      <c r="V229" s="6">
        <f t="shared" si="28"/>
        <v>0.63280000000000003</v>
      </c>
      <c r="W229" s="4">
        <f t="shared" si="29"/>
        <v>668373</v>
      </c>
      <c r="X229" s="6">
        <f t="shared" si="30"/>
        <v>0.66579999999999995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 t="s">
        <v>41</v>
      </c>
      <c r="F230" s="7"/>
      <c r="G230" s="7"/>
      <c r="H230" s="7"/>
      <c r="I230" s="7"/>
      <c r="J230" s="7"/>
      <c r="K230" s="7" t="s">
        <v>499</v>
      </c>
      <c r="L230" s="7" t="s">
        <v>246</v>
      </c>
      <c r="M230" s="8">
        <v>410000</v>
      </c>
      <c r="N230" s="8">
        <v>410000</v>
      </c>
      <c r="O230" s="8"/>
      <c r="P230" s="8"/>
      <c r="Q230" s="8">
        <v>417082</v>
      </c>
      <c r="R230" s="8">
        <v>410000</v>
      </c>
      <c r="S230" s="4">
        <f t="shared" si="25"/>
        <v>-7082</v>
      </c>
      <c r="T230" s="6">
        <f t="shared" si="26"/>
        <v>1.0173000000000001</v>
      </c>
      <c r="U230" s="4">
        <f t="shared" si="27"/>
        <v>-7082</v>
      </c>
      <c r="V230" s="6">
        <f t="shared" si="28"/>
        <v>1.0173000000000001</v>
      </c>
      <c r="W230" s="4">
        <f t="shared" si="29"/>
        <v>-7082</v>
      </c>
      <c r="X230" s="6">
        <f t="shared" si="30"/>
        <v>1.0173000000000001</v>
      </c>
    </row>
    <row r="231" spans="1:24" x14ac:dyDescent="0.2">
      <c r="A231">
        <f>IF(AND(ABS(S231)&gt;Input!$A$3,ABS(1-T231)&gt;Input!$A$4),MAX($A$3:A230)+1,"")</f>
        <v>71</v>
      </c>
      <c r="B231">
        <f>IF(AND(ABS(U231)&gt;Input!$B$3,ABS(1-V231)&gt;Input!$B$4),MAX($B$3:B230)+1,"")</f>
        <v>72</v>
      </c>
      <c r="C231">
        <f>IF(AND(ABS(W231)&gt;Input!$C$3,ABS(1-X231)&gt;Input!$C$4),MAX($C$3:C230)+1,"")</f>
        <v>75</v>
      </c>
      <c r="D231" t="str">
        <f>IF(AND(H231=H232,J231=J232),"",MAX($D$3:D230)+1)</f>
        <v/>
      </c>
      <c r="E231" s="7" t="s">
        <v>41</v>
      </c>
      <c r="F231" s="7"/>
      <c r="G231" s="7"/>
      <c r="H231" s="7"/>
      <c r="I231" s="7"/>
      <c r="J231" s="7"/>
      <c r="K231" s="7" t="s">
        <v>500</v>
      </c>
      <c r="L231" s="7" t="s">
        <v>247</v>
      </c>
      <c r="M231" s="8">
        <v>1702000</v>
      </c>
      <c r="N231" s="8">
        <v>1707400</v>
      </c>
      <c r="O231" s="8"/>
      <c r="P231" s="8"/>
      <c r="Q231" s="8">
        <v>1630993</v>
      </c>
      <c r="R231" s="8">
        <v>1682000</v>
      </c>
      <c r="S231" s="4">
        <f t="shared" si="25"/>
        <v>71007</v>
      </c>
      <c r="T231" s="6">
        <f t="shared" si="26"/>
        <v>0.95830000000000004</v>
      </c>
      <c r="U231" s="4">
        <f t="shared" si="27"/>
        <v>76407</v>
      </c>
      <c r="V231" s="6">
        <f t="shared" si="28"/>
        <v>0.95520000000000005</v>
      </c>
      <c r="W231" s="4">
        <f t="shared" si="29"/>
        <v>51007</v>
      </c>
      <c r="X231" s="6">
        <f t="shared" si="30"/>
        <v>0.96970000000000001</v>
      </c>
    </row>
    <row r="232" spans="1:24" x14ac:dyDescent="0.2">
      <c r="A232">
        <f>IF(AND(ABS(S232)&gt;Input!$A$3,ABS(1-T232)&gt;Input!$A$4),MAX($A$3:A231)+1,"")</f>
        <v>72</v>
      </c>
      <c r="B232">
        <f>IF(AND(ABS(U232)&gt;Input!$B$3,ABS(1-V232)&gt;Input!$B$4),MAX($B$3:B231)+1,"")</f>
        <v>73</v>
      </c>
      <c r="C232">
        <f>IF(AND(ABS(W232)&gt;Input!$C$3,ABS(1-X232)&gt;Input!$C$4),MAX($C$3:C231)+1,"")</f>
        <v>76</v>
      </c>
      <c r="D232" t="str">
        <f>IF(AND(H232=H233,J232=J233),"",MAX($D$3:D231)+1)</f>
        <v/>
      </c>
      <c r="E232" s="7" t="s">
        <v>41</v>
      </c>
      <c r="F232" s="7"/>
      <c r="G232" s="7"/>
      <c r="H232" s="7"/>
      <c r="I232" s="7"/>
      <c r="J232" s="7"/>
      <c r="K232" s="7" t="s">
        <v>501</v>
      </c>
      <c r="L232" s="7" t="s">
        <v>248</v>
      </c>
      <c r="M232" s="8">
        <v>500000</v>
      </c>
      <c r="N232" s="8">
        <v>506965</v>
      </c>
      <c r="O232" s="8"/>
      <c r="P232" s="8"/>
      <c r="Q232" s="8">
        <v>418757</v>
      </c>
      <c r="R232" s="8">
        <v>500000</v>
      </c>
      <c r="S232" s="4">
        <f t="shared" si="25"/>
        <v>81243</v>
      </c>
      <c r="T232" s="6">
        <f t="shared" si="26"/>
        <v>0.83750000000000002</v>
      </c>
      <c r="U232" s="4">
        <f t="shared" si="27"/>
        <v>88208</v>
      </c>
      <c r="V232" s="6">
        <f t="shared" si="28"/>
        <v>0.82599999999999996</v>
      </c>
      <c r="W232" s="4">
        <f t="shared" si="29"/>
        <v>81243</v>
      </c>
      <c r="X232" s="6">
        <f t="shared" si="30"/>
        <v>0.83750000000000002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 t="s">
        <v>41</v>
      </c>
      <c r="F233" s="7"/>
      <c r="G233" s="7"/>
      <c r="H233" s="7"/>
      <c r="I233" s="7"/>
      <c r="J233" s="7"/>
      <c r="K233" s="7" t="s">
        <v>502</v>
      </c>
      <c r="L233" s="7" t="s">
        <v>136</v>
      </c>
      <c r="M233" s="8">
        <v>0</v>
      </c>
      <c r="N233" s="8">
        <v>0</v>
      </c>
      <c r="O233" s="8"/>
      <c r="P233" s="8"/>
      <c r="Q233" s="8">
        <v>0</v>
      </c>
      <c r="R233" s="8">
        <v>0</v>
      </c>
      <c r="S233" s="4">
        <f t="shared" si="25"/>
        <v>0</v>
      </c>
      <c r="T233" s="6">
        <f t="shared" si="26"/>
        <v>0</v>
      </c>
      <c r="U233" s="4">
        <f t="shared" si="27"/>
        <v>0</v>
      </c>
      <c r="V233" s="6">
        <f t="shared" si="28"/>
        <v>0</v>
      </c>
      <c r="W233" s="4">
        <f t="shared" si="29"/>
        <v>0</v>
      </c>
      <c r="X233" s="6">
        <f t="shared" si="30"/>
        <v>0</v>
      </c>
    </row>
    <row r="234" spans="1:24" x14ac:dyDescent="0.2">
      <c r="A234" t="str">
        <f>IF(AND(ABS(S234)&gt;Input!$A$3,ABS(1-T234)&gt;Input!$A$4),MAX($A$3:A233)+1,"")</f>
        <v/>
      </c>
      <c r="B234">
        <f>IF(AND(ABS(U234)&gt;Input!$B$3,ABS(1-V234)&gt;Input!$B$4),MAX($B$3:B233)+1,"")</f>
        <v>74</v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 t="s">
        <v>41</v>
      </c>
      <c r="F234" s="7"/>
      <c r="G234" s="7"/>
      <c r="H234" s="7"/>
      <c r="I234" s="7"/>
      <c r="J234" s="7"/>
      <c r="K234" s="7" t="s">
        <v>503</v>
      </c>
      <c r="L234" s="7" t="s">
        <v>249</v>
      </c>
      <c r="M234" s="8">
        <v>73000</v>
      </c>
      <c r="N234" s="8">
        <v>78000</v>
      </c>
      <c r="O234" s="8"/>
      <c r="P234" s="8"/>
      <c r="Q234" s="8">
        <v>63793</v>
      </c>
      <c r="R234" s="8">
        <v>73000</v>
      </c>
      <c r="S234" s="4">
        <f t="shared" si="25"/>
        <v>9207</v>
      </c>
      <c r="T234" s="6">
        <f t="shared" si="26"/>
        <v>0.87390000000000001</v>
      </c>
      <c r="U234" s="4">
        <f t="shared" si="27"/>
        <v>14207</v>
      </c>
      <c r="V234" s="6">
        <f t="shared" si="28"/>
        <v>0.81789999999999996</v>
      </c>
      <c r="W234" s="4">
        <f t="shared" si="29"/>
        <v>9207</v>
      </c>
      <c r="X234" s="6">
        <f t="shared" si="30"/>
        <v>0.87390000000000001</v>
      </c>
    </row>
    <row r="235" spans="1:24" x14ac:dyDescent="0.2">
      <c r="A235">
        <f>IF(AND(ABS(S235)&gt;Input!$A$3,ABS(1-T235)&gt;Input!$A$4),MAX($A$3:A234)+1,"")</f>
        <v>73</v>
      </c>
      <c r="B235">
        <f>IF(AND(ABS(U235)&gt;Input!$B$3,ABS(1-V235)&gt;Input!$B$4),MAX($B$3:B234)+1,"")</f>
        <v>75</v>
      </c>
      <c r="C235">
        <f>IF(AND(ABS(W235)&gt;Input!$C$3,ABS(1-X235)&gt;Input!$C$4),MAX($C$3:C234)+1,"")</f>
        <v>77</v>
      </c>
      <c r="D235" t="str">
        <f>IF(AND(H235=H236,J235=J236),"",MAX($D$3:D234)+1)</f>
        <v/>
      </c>
      <c r="E235" s="7" t="s">
        <v>41</v>
      </c>
      <c r="F235" s="7"/>
      <c r="G235" s="7"/>
      <c r="H235" s="7"/>
      <c r="I235" s="7"/>
      <c r="J235" s="7"/>
      <c r="K235" s="7" t="s">
        <v>504</v>
      </c>
      <c r="L235" s="7" t="s">
        <v>209</v>
      </c>
      <c r="M235" s="8">
        <v>250000</v>
      </c>
      <c r="N235" s="8">
        <v>250000</v>
      </c>
      <c r="O235" s="8"/>
      <c r="P235" s="8"/>
      <c r="Q235" s="8">
        <v>668209</v>
      </c>
      <c r="R235" s="8">
        <v>230000</v>
      </c>
      <c r="S235" s="4">
        <f t="shared" si="25"/>
        <v>-418209</v>
      </c>
      <c r="T235" s="6">
        <f t="shared" si="26"/>
        <v>2.6728000000000001</v>
      </c>
      <c r="U235" s="4">
        <f t="shared" si="27"/>
        <v>-418209</v>
      </c>
      <c r="V235" s="6">
        <f t="shared" si="28"/>
        <v>2.6728000000000001</v>
      </c>
      <c r="W235" s="4">
        <f t="shared" si="29"/>
        <v>-438209</v>
      </c>
      <c r="X235" s="6">
        <f t="shared" si="30"/>
        <v>2.9053</v>
      </c>
    </row>
    <row r="236" spans="1:24" x14ac:dyDescent="0.2">
      <c r="A236">
        <f>IF(AND(ABS(S236)&gt;Input!$A$3,ABS(1-T236)&gt;Input!$A$4),MAX($A$3:A235)+1,"")</f>
        <v>74</v>
      </c>
      <c r="B236">
        <f>IF(AND(ABS(U236)&gt;Input!$B$3,ABS(1-V236)&gt;Input!$B$4),MAX($B$3:B235)+1,"")</f>
        <v>76</v>
      </c>
      <c r="C236">
        <f>IF(AND(ABS(W236)&gt;Input!$C$3,ABS(1-X236)&gt;Input!$C$4),MAX($C$3:C235)+1,"")</f>
        <v>78</v>
      </c>
      <c r="D236" t="str">
        <f>IF(AND(H236=H237,J236=J237),"",MAX($D$3:D235)+1)</f>
        <v/>
      </c>
      <c r="E236" s="7" t="s">
        <v>41</v>
      </c>
      <c r="F236" s="7"/>
      <c r="G236" s="7"/>
      <c r="H236" s="7"/>
      <c r="I236" s="7"/>
      <c r="J236" s="7"/>
      <c r="K236" s="7" t="s">
        <v>505</v>
      </c>
      <c r="L236" s="7" t="s">
        <v>250</v>
      </c>
      <c r="M236" s="8">
        <v>134000</v>
      </c>
      <c r="N236" s="8">
        <v>134000</v>
      </c>
      <c r="O236" s="8"/>
      <c r="P236" s="8"/>
      <c r="Q236" s="8">
        <v>213338</v>
      </c>
      <c r="R236" s="8">
        <v>134000</v>
      </c>
      <c r="S236" s="4">
        <f t="shared" si="25"/>
        <v>-79338</v>
      </c>
      <c r="T236" s="6">
        <f t="shared" si="26"/>
        <v>1.5921000000000001</v>
      </c>
      <c r="U236" s="4">
        <f t="shared" si="27"/>
        <v>-79338</v>
      </c>
      <c r="V236" s="6">
        <f t="shared" si="28"/>
        <v>1.5921000000000001</v>
      </c>
      <c r="W236" s="4">
        <f t="shared" si="29"/>
        <v>-79338</v>
      </c>
      <c r="X236" s="6">
        <f t="shared" si="30"/>
        <v>1.5921000000000001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 t="s">
        <v>41</v>
      </c>
      <c r="F237" s="7"/>
      <c r="G237" s="7"/>
      <c r="H237" s="7"/>
      <c r="I237" s="7"/>
      <c r="J237" s="7"/>
      <c r="K237" s="7" t="s">
        <v>506</v>
      </c>
      <c r="L237" s="7" t="s">
        <v>228</v>
      </c>
      <c r="M237" s="8">
        <v>0</v>
      </c>
      <c r="N237" s="8">
        <v>0</v>
      </c>
      <c r="O237" s="8"/>
      <c r="P237" s="8"/>
      <c r="Q237" s="8">
        <v>0</v>
      </c>
      <c r="R237" s="8">
        <v>0</v>
      </c>
      <c r="S237" s="4">
        <f t="shared" si="25"/>
        <v>0</v>
      </c>
      <c r="T237" s="6">
        <f t="shared" si="26"/>
        <v>0</v>
      </c>
      <c r="U237" s="4">
        <f t="shared" si="27"/>
        <v>0</v>
      </c>
      <c r="V237" s="6">
        <f t="shared" si="28"/>
        <v>0</v>
      </c>
      <c r="W237" s="4">
        <f t="shared" si="29"/>
        <v>0</v>
      </c>
      <c r="X237" s="6">
        <f t="shared" si="30"/>
        <v>0</v>
      </c>
    </row>
    <row r="238" spans="1:24" x14ac:dyDescent="0.2">
      <c r="A238">
        <f>IF(AND(ABS(S238)&gt;Input!$A$3,ABS(1-T238)&gt;Input!$A$4),MAX($A$3:A237)+1,"")</f>
        <v>75</v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 t="s">
        <v>41</v>
      </c>
      <c r="F238" s="7"/>
      <c r="G238" s="7"/>
      <c r="H238" s="7"/>
      <c r="I238" s="7"/>
      <c r="J238" s="7"/>
      <c r="K238" s="7" t="s">
        <v>507</v>
      </c>
      <c r="L238" s="7" t="s">
        <v>251</v>
      </c>
      <c r="M238" s="8">
        <v>213514</v>
      </c>
      <c r="N238" s="8">
        <v>241786</v>
      </c>
      <c r="O238" s="8"/>
      <c r="P238" s="8"/>
      <c r="Q238" s="8">
        <v>231844.52</v>
      </c>
      <c r="R238" s="8">
        <v>225374</v>
      </c>
      <c r="S238" s="4">
        <f t="shared" si="25"/>
        <v>-18330.51999999999</v>
      </c>
      <c r="T238" s="6">
        <f t="shared" si="26"/>
        <v>1.0859000000000001</v>
      </c>
      <c r="U238" s="4">
        <f t="shared" si="27"/>
        <v>9941.4800000000105</v>
      </c>
      <c r="V238" s="6">
        <f t="shared" si="28"/>
        <v>0.95889999999999997</v>
      </c>
      <c r="W238" s="4">
        <f t="shared" si="29"/>
        <v>-6470.5199999999895</v>
      </c>
      <c r="X238" s="6">
        <f t="shared" si="30"/>
        <v>1.0286999999999999</v>
      </c>
    </row>
    <row r="239" spans="1:24" x14ac:dyDescent="0.2">
      <c r="A239">
        <f>IF(AND(ABS(S239)&gt;Input!$A$3,ABS(1-T239)&gt;Input!$A$4),MAX($A$3:A238)+1,"")</f>
        <v>76</v>
      </c>
      <c r="B239">
        <f>IF(AND(ABS(U239)&gt;Input!$B$3,ABS(1-V239)&gt;Input!$B$4),MAX($B$3:B238)+1,"")</f>
        <v>77</v>
      </c>
      <c r="C239">
        <f>IF(AND(ABS(W239)&gt;Input!$C$3,ABS(1-X239)&gt;Input!$C$4),MAX($C$3:C238)+1,"")</f>
        <v>79</v>
      </c>
      <c r="D239" t="str">
        <f>IF(AND(H239=H240,J239=J240),"",MAX($D$3:D238)+1)</f>
        <v/>
      </c>
      <c r="E239" s="7" t="s">
        <v>41</v>
      </c>
      <c r="F239" s="7"/>
      <c r="G239" s="7"/>
      <c r="H239" s="7"/>
      <c r="I239" s="7"/>
      <c r="J239" s="7"/>
      <c r="K239" s="7" t="s">
        <v>508</v>
      </c>
      <c r="L239" s="7" t="s">
        <v>252</v>
      </c>
      <c r="M239" s="8">
        <v>66150</v>
      </c>
      <c r="N239" s="8">
        <v>121695</v>
      </c>
      <c r="O239" s="8"/>
      <c r="P239" s="8"/>
      <c r="Q239" s="8">
        <v>141498</v>
      </c>
      <c r="R239" s="8">
        <v>66150</v>
      </c>
      <c r="S239" s="4">
        <f t="shared" si="25"/>
        <v>-75348</v>
      </c>
      <c r="T239" s="6">
        <f t="shared" si="26"/>
        <v>2.1389999999999998</v>
      </c>
      <c r="U239" s="4">
        <f t="shared" si="27"/>
        <v>-19803</v>
      </c>
      <c r="V239" s="6">
        <f t="shared" si="28"/>
        <v>1.1627000000000001</v>
      </c>
      <c r="W239" s="4">
        <f t="shared" si="29"/>
        <v>-75348</v>
      </c>
      <c r="X239" s="6">
        <f t="shared" si="30"/>
        <v>2.1389999999999998</v>
      </c>
    </row>
    <row r="240" spans="1:24" x14ac:dyDescent="0.2">
      <c r="A240">
        <f>IF(AND(ABS(S240)&gt;Input!$A$3,ABS(1-T240)&gt;Input!$A$4),MAX($A$3:A239)+1,"")</f>
        <v>77</v>
      </c>
      <c r="B240">
        <f>IF(AND(ABS(U240)&gt;Input!$B$3,ABS(1-V240)&gt;Input!$B$4),MAX($B$3:B239)+1,"")</f>
        <v>78</v>
      </c>
      <c r="C240">
        <f>IF(AND(ABS(W240)&gt;Input!$C$3,ABS(1-X240)&gt;Input!$C$4),MAX($C$3:C239)+1,"")</f>
        <v>80</v>
      </c>
      <c r="D240" t="str">
        <f>IF(AND(H240=H241,J240=J241),"",MAX($D$3:D239)+1)</f>
        <v/>
      </c>
      <c r="E240" s="7" t="s">
        <v>41</v>
      </c>
      <c r="F240" s="7"/>
      <c r="G240" s="7"/>
      <c r="H240" s="7"/>
      <c r="I240" s="7"/>
      <c r="J240" s="7"/>
      <c r="K240" s="7" t="s">
        <v>509</v>
      </c>
      <c r="L240" s="7" t="s">
        <v>253</v>
      </c>
      <c r="M240" s="8">
        <v>0</v>
      </c>
      <c r="N240" s="8">
        <v>0</v>
      </c>
      <c r="O240" s="8"/>
      <c r="P240" s="8"/>
      <c r="Q240" s="8">
        <v>405155.23</v>
      </c>
      <c r="R240" s="8">
        <v>0</v>
      </c>
      <c r="S240" s="4">
        <f t="shared" si="25"/>
        <v>-405155.23</v>
      </c>
      <c r="T240" s="6">
        <f t="shared" si="26"/>
        <v>0</v>
      </c>
      <c r="U240" s="4">
        <f t="shared" si="27"/>
        <v>-405155.23</v>
      </c>
      <c r="V240" s="6">
        <f t="shared" si="28"/>
        <v>0</v>
      </c>
      <c r="W240" s="4">
        <f t="shared" si="29"/>
        <v>-405155.23</v>
      </c>
      <c r="X240" s="6">
        <f t="shared" si="30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 t="s">
        <v>41</v>
      </c>
      <c r="F241" s="7"/>
      <c r="G241" s="7"/>
      <c r="H241" s="7"/>
      <c r="I241" s="7"/>
      <c r="J241" s="7"/>
      <c r="K241" s="7" t="s">
        <v>510</v>
      </c>
      <c r="L241" s="7" t="s">
        <v>254</v>
      </c>
      <c r="M241" s="8">
        <v>0</v>
      </c>
      <c r="N241" s="8">
        <v>0</v>
      </c>
      <c r="O241" s="8"/>
      <c r="P241" s="8"/>
      <c r="Q241" s="8">
        <v>0</v>
      </c>
      <c r="R241" s="8">
        <v>0</v>
      </c>
      <c r="S241" s="4">
        <f t="shared" si="25"/>
        <v>0</v>
      </c>
      <c r="T241" s="6">
        <f t="shared" si="26"/>
        <v>0</v>
      </c>
      <c r="U241" s="4">
        <f t="shared" si="27"/>
        <v>0</v>
      </c>
      <c r="V241" s="6">
        <f t="shared" si="28"/>
        <v>0</v>
      </c>
      <c r="W241" s="4">
        <f t="shared" si="29"/>
        <v>0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 t="s">
        <v>41</v>
      </c>
      <c r="F242" s="7"/>
      <c r="G242" s="7"/>
      <c r="H242" s="7"/>
      <c r="I242" s="7"/>
      <c r="J242" s="7"/>
      <c r="K242" s="7" t="s">
        <v>511</v>
      </c>
      <c r="L242" s="7" t="s">
        <v>255</v>
      </c>
      <c r="M242" s="8">
        <v>0</v>
      </c>
      <c r="N242" s="8">
        <v>0</v>
      </c>
      <c r="O242" s="8"/>
      <c r="P242" s="8"/>
      <c r="Q242" s="8">
        <v>0</v>
      </c>
      <c r="R242" s="8">
        <v>0</v>
      </c>
      <c r="S242" s="4">
        <f t="shared" si="25"/>
        <v>0</v>
      </c>
      <c r="T242" s="6">
        <f t="shared" si="26"/>
        <v>0</v>
      </c>
      <c r="U242" s="4">
        <f t="shared" si="27"/>
        <v>0</v>
      </c>
      <c r="V242" s="6">
        <f t="shared" si="28"/>
        <v>0</v>
      </c>
      <c r="W242" s="4">
        <f t="shared" si="29"/>
        <v>0</v>
      </c>
      <c r="X242" s="6">
        <f t="shared" si="30"/>
        <v>0</v>
      </c>
    </row>
    <row r="243" spans="1:24" x14ac:dyDescent="0.2">
      <c r="A243">
        <f>IF(AND(ABS(S243)&gt;Input!$A$3,ABS(1-T243)&gt;Input!$A$4),MAX($A$3:A242)+1,"")</f>
        <v>78</v>
      </c>
      <c r="B243">
        <f>IF(AND(ABS(U243)&gt;Input!$B$3,ABS(1-V243)&gt;Input!$B$4),MAX($B$3:B242)+1,"")</f>
        <v>79</v>
      </c>
      <c r="C243">
        <f>IF(AND(ABS(W243)&gt;Input!$C$3,ABS(1-X243)&gt;Input!$C$4),MAX($C$3:C242)+1,"")</f>
        <v>81</v>
      </c>
      <c r="D243" t="str">
        <f>IF(AND(H243=H244,J243=J244),"",MAX($D$3:D242)+1)</f>
        <v/>
      </c>
      <c r="E243" s="7" t="s">
        <v>41</v>
      </c>
      <c r="F243" s="7"/>
      <c r="G243" s="7"/>
      <c r="H243" s="7"/>
      <c r="I243" s="7"/>
      <c r="J243" s="7"/>
      <c r="K243" s="7" t="s">
        <v>512</v>
      </c>
      <c r="L243" s="7" t="s">
        <v>513</v>
      </c>
      <c r="M243" s="8">
        <v>3500000</v>
      </c>
      <c r="N243" s="8">
        <v>3500000</v>
      </c>
      <c r="O243" s="8"/>
      <c r="P243" s="8"/>
      <c r="Q243" s="8">
        <v>3895284.56</v>
      </c>
      <c r="R243" s="8">
        <v>4500000</v>
      </c>
      <c r="S243" s="4">
        <f t="shared" si="25"/>
        <v>-395284.56000000006</v>
      </c>
      <c r="T243" s="6">
        <f t="shared" si="26"/>
        <v>1.1129</v>
      </c>
      <c r="U243" s="4">
        <f t="shared" si="27"/>
        <v>-395284.56000000006</v>
      </c>
      <c r="V243" s="6">
        <f t="shared" si="28"/>
        <v>1.1129</v>
      </c>
      <c r="W243" s="4">
        <f t="shared" si="29"/>
        <v>604715.43999999994</v>
      </c>
      <c r="X243" s="6">
        <f t="shared" si="30"/>
        <v>0.86560000000000004</v>
      </c>
    </row>
    <row r="244" spans="1:24" x14ac:dyDescent="0.2">
      <c r="A244">
        <f>IF(AND(ABS(S244)&gt;Input!$A$3,ABS(1-T244)&gt;Input!$A$4),MAX($A$3:A243)+1,"")</f>
        <v>79</v>
      </c>
      <c r="B244">
        <f>IF(AND(ABS(U244)&gt;Input!$B$3,ABS(1-V244)&gt;Input!$B$4),MAX($B$3:B243)+1,"")</f>
        <v>80</v>
      </c>
      <c r="C244">
        <f>IF(AND(ABS(W244)&gt;Input!$C$3,ABS(1-X244)&gt;Input!$C$4),MAX($C$3:C243)+1,"")</f>
        <v>82</v>
      </c>
      <c r="D244" t="str">
        <f>IF(AND(H244=H245,J244=J245),"",MAX($D$3:D243)+1)</f>
        <v/>
      </c>
      <c r="E244" s="7" t="s">
        <v>41</v>
      </c>
      <c r="F244" s="7"/>
      <c r="G244" s="7"/>
      <c r="H244" s="7"/>
      <c r="I244" s="7"/>
      <c r="J244" s="7"/>
      <c r="K244" s="7" t="s">
        <v>514</v>
      </c>
      <c r="L244" s="7" t="s">
        <v>256</v>
      </c>
      <c r="M244" s="8">
        <v>0</v>
      </c>
      <c r="N244" s="8">
        <v>0</v>
      </c>
      <c r="O244" s="8"/>
      <c r="P244" s="8"/>
      <c r="Q244" s="8">
        <v>67563.990000000005</v>
      </c>
      <c r="R244" s="8">
        <v>0</v>
      </c>
      <c r="S244" s="4">
        <f t="shared" si="25"/>
        <v>-67563.990000000005</v>
      </c>
      <c r="T244" s="6">
        <f t="shared" si="26"/>
        <v>0</v>
      </c>
      <c r="U244" s="4">
        <f t="shared" si="27"/>
        <v>-67563.990000000005</v>
      </c>
      <c r="V244" s="6">
        <f t="shared" si="28"/>
        <v>0</v>
      </c>
      <c r="W244" s="4">
        <f t="shared" si="29"/>
        <v>-67563.990000000005</v>
      </c>
      <c r="X244" s="6">
        <f t="shared" si="30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 t="s">
        <v>41</v>
      </c>
      <c r="F245" s="7"/>
      <c r="G245" s="7"/>
      <c r="H245" s="7"/>
      <c r="I245" s="7"/>
      <c r="J245" s="7"/>
      <c r="K245" s="7" t="s">
        <v>515</v>
      </c>
      <c r="L245" s="7" t="s">
        <v>257</v>
      </c>
      <c r="M245" s="8">
        <v>0</v>
      </c>
      <c r="N245" s="8">
        <v>0</v>
      </c>
      <c r="O245" s="8"/>
      <c r="P245" s="8"/>
      <c r="Q245" s="8">
        <v>0</v>
      </c>
      <c r="R245" s="8">
        <v>0</v>
      </c>
      <c r="S245" s="4">
        <f t="shared" si="25"/>
        <v>0</v>
      </c>
      <c r="T245" s="6">
        <f t="shared" si="26"/>
        <v>0</v>
      </c>
      <c r="U245" s="4">
        <f t="shared" si="27"/>
        <v>0</v>
      </c>
      <c r="V245" s="6">
        <f t="shared" si="28"/>
        <v>0</v>
      </c>
      <c r="W245" s="4">
        <f t="shared" si="29"/>
        <v>0</v>
      </c>
      <c r="X245" s="6">
        <f t="shared" si="30"/>
        <v>0</v>
      </c>
    </row>
    <row r="246" spans="1:24" x14ac:dyDescent="0.2">
      <c r="A246" t="str">
        <f>IF(AND(ABS(S246)&gt;Input!$A$3,ABS(1-T246)&gt;Input!$A$4),MAX($A$3:A245)+1,"")</f>
        <v/>
      </c>
      <c r="B246">
        <f>IF(AND(ABS(U246)&gt;Input!$B$3,ABS(1-V246)&gt;Input!$B$4),MAX($B$3:B245)+1,"")</f>
        <v>81</v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 t="s">
        <v>41</v>
      </c>
      <c r="F246" s="7"/>
      <c r="G246" s="7"/>
      <c r="H246" s="7"/>
      <c r="I246" s="7"/>
      <c r="J246" s="7"/>
      <c r="K246" s="7" t="s">
        <v>516</v>
      </c>
      <c r="L246" s="7" t="s">
        <v>258</v>
      </c>
      <c r="M246" s="8">
        <v>0</v>
      </c>
      <c r="N246" s="8">
        <v>400000</v>
      </c>
      <c r="O246" s="8"/>
      <c r="P246" s="8"/>
      <c r="Q246" s="8">
        <v>0</v>
      </c>
      <c r="R246" s="8">
        <v>0</v>
      </c>
      <c r="S246" s="4">
        <f t="shared" si="25"/>
        <v>0</v>
      </c>
      <c r="T246" s="6">
        <f t="shared" si="26"/>
        <v>0</v>
      </c>
      <c r="U246" s="4">
        <f t="shared" si="27"/>
        <v>400000</v>
      </c>
      <c r="V246" s="6">
        <f t="shared" si="28"/>
        <v>0</v>
      </c>
      <c r="W246" s="4">
        <f t="shared" si="29"/>
        <v>0</v>
      </c>
      <c r="X246" s="6">
        <f t="shared" si="30"/>
        <v>0</v>
      </c>
    </row>
    <row r="247" spans="1:24" x14ac:dyDescent="0.2">
      <c r="A247">
        <f>IF(AND(ABS(S247)&gt;Input!$A$3,ABS(1-T247)&gt;Input!$A$4),MAX($A$3:A246)+1,"")</f>
        <v>80</v>
      </c>
      <c r="B247">
        <f>IF(AND(ABS(U247)&gt;Input!$B$3,ABS(1-V247)&gt;Input!$B$4),MAX($B$3:B246)+1,"")</f>
        <v>82</v>
      </c>
      <c r="C247">
        <f>IF(AND(ABS(W247)&gt;Input!$C$3,ABS(1-X247)&gt;Input!$C$4),MAX($C$3:C246)+1,"")</f>
        <v>83</v>
      </c>
      <c r="D247" t="str">
        <f>IF(AND(H247=H248,J247=J248),"",MAX($D$3:D246)+1)</f>
        <v/>
      </c>
      <c r="E247" s="7" t="s">
        <v>41</v>
      </c>
      <c r="F247" s="7"/>
      <c r="G247" s="7"/>
      <c r="H247" s="7"/>
      <c r="I247" s="7"/>
      <c r="J247" s="7"/>
      <c r="K247" s="7" t="s">
        <v>517</v>
      </c>
      <c r="L247" s="7" t="s">
        <v>259</v>
      </c>
      <c r="M247" s="8">
        <v>0</v>
      </c>
      <c r="N247" s="8">
        <v>325000</v>
      </c>
      <c r="O247" s="8"/>
      <c r="P247" s="8"/>
      <c r="Q247" s="8">
        <v>73300.37</v>
      </c>
      <c r="R247" s="8">
        <v>0</v>
      </c>
      <c r="S247" s="4">
        <f t="shared" si="25"/>
        <v>-73300.37</v>
      </c>
      <c r="T247" s="6">
        <f t="shared" si="26"/>
        <v>0</v>
      </c>
      <c r="U247" s="4">
        <f t="shared" si="27"/>
        <v>251699.63</v>
      </c>
      <c r="V247" s="6">
        <f t="shared" si="28"/>
        <v>0.22550000000000001</v>
      </c>
      <c r="W247" s="4">
        <f t="shared" si="29"/>
        <v>-73300.37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 t="s">
        <v>41</v>
      </c>
      <c r="F248" s="7"/>
      <c r="G248" s="7"/>
      <c r="H248" s="7"/>
      <c r="I248" s="7"/>
      <c r="J248" s="7"/>
      <c r="K248" s="7" t="s">
        <v>518</v>
      </c>
      <c r="L248" s="7" t="s">
        <v>260</v>
      </c>
      <c r="M248" s="8">
        <v>0</v>
      </c>
      <c r="N248" s="8">
        <v>0</v>
      </c>
      <c r="O248" s="8"/>
      <c r="P248" s="8"/>
      <c r="Q248" s="8">
        <v>0</v>
      </c>
      <c r="R248" s="8">
        <v>0</v>
      </c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 t="s">
        <v>41</v>
      </c>
      <c r="F249" s="7"/>
      <c r="G249" s="7"/>
      <c r="H249" s="7"/>
      <c r="I249" s="7"/>
      <c r="J249" s="7"/>
      <c r="K249" s="7" t="s">
        <v>519</v>
      </c>
      <c r="L249" s="7" t="s">
        <v>261</v>
      </c>
      <c r="M249" s="8">
        <v>0</v>
      </c>
      <c r="N249" s="8">
        <v>0</v>
      </c>
      <c r="O249" s="8"/>
      <c r="P249" s="8"/>
      <c r="Q249" s="8">
        <v>0</v>
      </c>
      <c r="R249" s="8">
        <v>0</v>
      </c>
      <c r="S249" s="4">
        <f t="shared" si="25"/>
        <v>0</v>
      </c>
      <c r="T249" s="6">
        <f t="shared" si="26"/>
        <v>0</v>
      </c>
      <c r="U249" s="4">
        <f t="shared" si="27"/>
        <v>0</v>
      </c>
      <c r="V249" s="6">
        <f t="shared" si="28"/>
        <v>0</v>
      </c>
      <c r="W249" s="4">
        <f t="shared" si="29"/>
        <v>0</v>
      </c>
      <c r="X249" s="6">
        <f t="shared" si="30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 t="s">
        <v>41</v>
      </c>
      <c r="F250" s="7"/>
      <c r="G250" s="7"/>
      <c r="H250" s="7"/>
      <c r="I250" s="7"/>
      <c r="J250" s="7"/>
      <c r="K250" s="7" t="s">
        <v>520</v>
      </c>
      <c r="L250" s="7" t="s">
        <v>262</v>
      </c>
      <c r="M250" s="8">
        <v>0</v>
      </c>
      <c r="N250" s="8">
        <v>0</v>
      </c>
      <c r="O250" s="8"/>
      <c r="P250" s="8"/>
      <c r="Q250" s="8">
        <v>0</v>
      </c>
      <c r="R250" s="8">
        <v>0</v>
      </c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>
        <f>IF(AND(ABS(S251)&gt;Input!$A$3,ABS(1-T251)&gt;Input!$A$4),MAX($A$3:A250)+1,"")</f>
        <v>81</v>
      </c>
      <c r="B251">
        <f>IF(AND(ABS(U251)&gt;Input!$B$3,ABS(1-V251)&gt;Input!$B$4),MAX($B$3:B250)+1,"")</f>
        <v>83</v>
      </c>
      <c r="C251">
        <f>IF(AND(ABS(W251)&gt;Input!$C$3,ABS(1-X251)&gt;Input!$C$4),MAX($C$3:C250)+1,"")</f>
        <v>84</v>
      </c>
      <c r="D251" t="str">
        <f>IF(AND(H251=H252,J251=J252),"",MAX($D$3:D250)+1)</f>
        <v/>
      </c>
      <c r="E251" s="7" t="s">
        <v>41</v>
      </c>
      <c r="F251" s="7"/>
      <c r="G251" s="7"/>
      <c r="H251" s="7"/>
      <c r="I251" s="7"/>
      <c r="J251" s="7"/>
      <c r="K251" s="7"/>
      <c r="L251" s="7" t="s">
        <v>264</v>
      </c>
      <c r="M251" s="8">
        <f>SUM(M4:M250)</f>
        <v>70463333</v>
      </c>
      <c r="N251" s="8">
        <f t="shared" ref="N251:R251" si="31">SUM(N4:N250)</f>
        <v>72665241.950000003</v>
      </c>
      <c r="O251" s="8">
        <f t="shared" si="31"/>
        <v>0</v>
      </c>
      <c r="P251" s="8">
        <f t="shared" si="31"/>
        <v>0</v>
      </c>
      <c r="Q251" s="8">
        <f t="shared" si="31"/>
        <v>71950530.709999993</v>
      </c>
      <c r="R251" s="8">
        <f t="shared" si="31"/>
        <v>76630867</v>
      </c>
      <c r="S251" s="4">
        <f t="shared" si="25"/>
        <v>-1487197.7099999934</v>
      </c>
      <c r="T251" s="6">
        <f t="shared" si="26"/>
        <v>1.0210999999999999</v>
      </c>
      <c r="U251" s="4">
        <f t="shared" si="27"/>
        <v>714711.24000000954</v>
      </c>
      <c r="V251" s="6">
        <f t="shared" si="28"/>
        <v>0.99019999999999997</v>
      </c>
      <c r="W251" s="4">
        <f t="shared" si="29"/>
        <v>4680336.2900000066</v>
      </c>
      <c r="X251" s="6">
        <f t="shared" si="30"/>
        <v>0.93889999999999996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5"/>
        <v>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5"/>
        <v>0</v>
      </c>
      <c r="T254" s="6">
        <f t="shared" si="26"/>
        <v>0</v>
      </c>
      <c r="U254" s="4">
        <f t="shared" si="27"/>
        <v>0</v>
      </c>
      <c r="V254" s="6">
        <f t="shared" si="28"/>
        <v>0</v>
      </c>
      <c r="W254" s="4">
        <f t="shared" si="29"/>
        <v>0</v>
      </c>
      <c r="X254" s="6">
        <f t="shared" si="30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5"/>
        <v>0</v>
      </c>
      <c r="T255" s="6">
        <f t="shared" si="26"/>
        <v>0</v>
      </c>
      <c r="U255" s="4">
        <f t="shared" si="27"/>
        <v>0</v>
      </c>
      <c r="V255" s="6">
        <f t="shared" si="28"/>
        <v>0</v>
      </c>
      <c r="W255" s="4">
        <f t="shared" si="29"/>
        <v>0</v>
      </c>
      <c r="X255" s="6">
        <f t="shared" si="30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5"/>
        <v>0</v>
      </c>
      <c r="T256" s="6">
        <f t="shared" si="26"/>
        <v>0</v>
      </c>
      <c r="U256" s="4">
        <f t="shared" si="27"/>
        <v>0</v>
      </c>
      <c r="V256" s="6">
        <f t="shared" si="28"/>
        <v>0</v>
      </c>
      <c r="W256" s="4">
        <f t="shared" si="29"/>
        <v>0</v>
      </c>
      <c r="X256" s="6">
        <f t="shared" si="30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5"/>
        <v>0</v>
      </c>
      <c r="T257" s="6">
        <f t="shared" si="26"/>
        <v>0</v>
      </c>
      <c r="U257" s="4">
        <f t="shared" si="27"/>
        <v>0</v>
      </c>
      <c r="V257" s="6">
        <f t="shared" si="28"/>
        <v>0</v>
      </c>
      <c r="W257" s="4">
        <f t="shared" si="29"/>
        <v>0</v>
      </c>
      <c r="X257" s="6">
        <f t="shared" si="30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5"/>
        <v>0</v>
      </c>
      <c r="T259" s="6">
        <f t="shared" si="26"/>
        <v>0</v>
      </c>
      <c r="U259" s="4">
        <f t="shared" si="27"/>
        <v>0</v>
      </c>
      <c r="V259" s="6">
        <f t="shared" si="28"/>
        <v>0</v>
      </c>
      <c r="W259" s="4">
        <f t="shared" si="29"/>
        <v>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5"/>
        <v>0</v>
      </c>
      <c r="T260" s="6">
        <f t="shared" si="26"/>
        <v>0</v>
      </c>
      <c r="U260" s="4">
        <f t="shared" si="27"/>
        <v>0</v>
      </c>
      <c r="V260" s="6">
        <f t="shared" si="28"/>
        <v>0</v>
      </c>
      <c r="W260" s="4">
        <f t="shared" si="29"/>
        <v>0</v>
      </c>
      <c r="X260" s="6">
        <f t="shared" si="30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263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263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263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263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263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263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263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263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263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263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263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263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263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263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263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263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263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263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263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263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263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263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263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263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263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263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263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263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263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263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263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263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263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263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263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263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263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263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263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263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263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263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263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263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263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263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263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263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263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263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263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263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263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263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263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263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263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263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263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263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263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263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263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263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263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263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263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263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263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263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263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263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263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263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263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263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263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263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263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263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263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263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263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263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263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263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263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263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263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263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263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263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263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263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263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263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263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263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263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263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263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263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263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263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263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263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263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263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263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263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263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263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263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263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263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263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263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263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263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263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263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263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263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263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263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263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263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263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263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263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263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263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263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263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263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263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263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263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263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263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263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263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263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263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263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263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263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263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263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263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263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263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263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263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263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263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263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263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263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263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263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263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263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263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263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263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263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263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263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263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263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263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263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263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263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263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263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263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263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263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263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263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263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263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263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263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263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263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263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263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263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263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263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263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263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263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263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263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263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263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263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263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263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263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263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263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263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263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263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263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263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263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263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263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263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263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263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263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263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263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263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263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263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263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263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263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263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263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263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263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263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263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263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263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263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263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263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263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263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263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263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263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263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263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263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263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263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263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263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263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263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263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263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263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263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263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263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263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263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263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263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263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263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263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263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263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263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263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263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263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263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263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263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263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263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263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263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263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263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263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263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263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263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263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263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263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263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263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263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263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263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263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263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263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263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263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263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263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263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263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263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263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263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263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263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263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263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263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263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263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263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263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263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263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263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263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263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263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263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263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263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263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263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263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263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263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263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263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263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263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263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263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263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263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263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263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263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263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263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263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263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263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263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263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263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263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263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263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263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263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263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263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263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263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263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263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263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263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263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263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263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263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263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263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263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263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263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263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263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263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263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263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263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263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263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263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263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263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263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263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263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263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263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263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263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263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263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263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263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263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263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263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263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263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263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263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263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263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263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263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263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263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263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263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263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263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263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263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263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263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263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263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263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263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263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263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263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263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263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263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263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263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263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263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263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263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263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263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263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263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263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263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263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263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263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263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263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263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263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263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263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263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263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263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263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263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263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263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263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263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263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263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263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263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263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263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263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263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263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263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263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263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263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263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263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263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263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263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263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263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263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263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263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263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263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263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263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263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263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263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263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263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263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263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263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263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263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263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263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263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263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263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263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263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263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263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263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263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263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263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263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263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263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263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263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263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263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263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263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263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263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263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263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263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263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263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263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263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263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263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263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263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263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263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263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263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263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263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263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263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263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263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263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263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263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263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263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263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263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263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263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263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263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263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263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263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263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263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263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263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263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263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263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263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263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263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263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263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263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263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263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263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263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263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263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263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263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263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263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263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263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263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263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263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263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263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263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263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263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263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263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263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263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263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263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263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263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263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263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263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263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263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263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263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263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263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263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263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263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263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263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263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263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263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263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263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263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263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263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263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263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263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263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263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263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263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263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263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263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263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263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263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263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263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263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263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263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263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263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263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263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263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263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263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263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263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263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263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263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263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263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263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263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263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263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263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263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263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263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263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263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263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263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263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263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263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263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263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263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263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263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263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263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263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263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263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263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263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263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263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263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263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263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263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263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263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263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263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263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263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263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263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263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263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263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263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263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263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263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263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263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263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263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263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263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263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263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263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263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263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263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263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263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263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263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263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263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263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263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263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263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263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263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263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263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263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263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263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263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263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263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263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263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263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263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263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263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263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263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263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263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263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263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263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263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263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263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263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263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263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263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263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263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263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263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263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263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263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263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263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263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263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263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263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263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263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263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263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263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263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263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263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263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263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263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263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263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263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263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263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263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263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263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263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263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263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263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263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263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263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263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263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263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263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263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263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263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263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263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263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263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263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263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263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263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263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263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263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263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263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263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263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263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263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263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263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263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263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263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263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263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263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263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263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263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263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263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263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263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263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263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263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263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263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263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263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263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263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263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263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263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263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263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263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263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263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263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263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263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263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263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263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263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263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263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263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263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263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263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263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263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263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263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263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263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263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263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263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263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263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263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263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263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263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263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263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263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263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263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263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263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263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263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263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263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263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263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263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263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263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263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263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263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263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263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263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263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263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263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263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263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263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263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263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263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263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263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263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263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263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263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263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263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263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263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263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263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263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263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263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263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263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263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263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263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263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263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263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263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263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263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263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263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263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263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263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263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263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263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263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263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263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263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263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263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263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263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263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263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263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263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263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263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263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263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263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263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263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263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263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263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263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263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263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263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263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263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263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263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263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263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263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263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263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263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263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263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263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263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263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263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263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263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263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263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263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263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263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263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263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263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263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263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263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263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263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263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263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263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263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263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263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263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263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263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263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263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263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263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263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263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263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263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263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263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263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263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263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263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263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263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263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263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263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263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263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263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263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263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263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263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263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263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263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263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263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263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263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263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263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263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263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263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263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263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263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263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263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263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263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263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263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263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263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263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263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263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263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263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263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263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263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263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263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263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263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263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263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263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263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263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263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263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263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263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263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263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263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263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263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263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263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263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263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263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263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263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263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263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263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263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263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263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263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263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263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263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263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263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263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263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263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263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263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263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263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263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263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263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263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263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263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263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263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263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263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263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263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263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263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263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263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263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263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263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263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263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263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263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263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263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263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263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263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263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263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263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263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263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263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263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263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263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263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263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263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263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263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263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263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263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263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263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263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263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263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263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263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263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263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263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263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263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263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263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263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263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263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263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263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263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263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263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263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263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263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263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263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263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263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263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263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263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263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263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263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263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263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263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263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263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263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263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263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263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263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263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263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263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263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263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263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263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263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263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263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263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263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263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263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263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263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263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263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263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263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263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263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263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263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263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263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263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263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263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263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263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263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263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263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263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263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263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263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263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263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263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263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263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263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263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263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263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263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263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263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263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263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263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263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263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263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263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263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263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263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263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263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263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263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263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263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263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263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263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263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263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263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263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263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263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263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263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263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263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263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263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263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263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263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263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263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263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263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263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263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263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263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263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263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263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263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263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263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263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263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263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263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263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263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263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263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263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263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263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263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263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263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263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263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263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263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263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263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263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263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263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263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263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263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263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263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263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263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263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263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263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263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263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263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263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263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263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263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263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263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263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263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263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263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263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263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263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263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263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263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263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263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263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263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263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263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263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263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263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263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263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263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263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263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263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263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263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263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263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263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263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263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263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263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263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263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263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263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263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263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263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263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263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263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263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263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263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263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263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263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263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263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263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263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263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263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263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263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263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263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263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263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263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263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263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263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263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263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263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263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263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263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263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263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263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263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263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263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263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263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263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263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263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263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263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263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263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263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263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263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263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263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263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263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263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263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263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263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263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263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263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263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263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263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263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263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263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263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263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263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263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263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263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263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263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263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263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263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263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263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263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263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263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263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263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263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263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263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263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263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263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263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263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263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263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263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263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263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263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263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263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263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263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263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263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263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263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263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263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263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263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263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263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263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263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263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263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263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263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263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263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263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263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263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263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263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263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263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263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263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263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263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263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263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263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263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263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263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263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263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263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263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263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263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263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263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263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263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263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263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263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263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263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263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263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263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263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263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263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263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263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263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263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263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263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263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263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263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263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263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263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263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263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263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263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263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263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263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263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263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263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263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263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263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263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263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263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263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263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263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263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263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263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263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263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263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263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263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263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263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263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263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263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263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263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263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263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263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263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263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263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263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263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263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263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263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263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263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263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263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263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263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263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263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263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263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263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263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263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263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263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263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263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263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263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263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263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263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263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263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263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263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263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263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263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263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263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263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263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263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263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263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263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263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263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263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263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263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263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263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263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263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263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263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263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263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263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263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263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263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263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263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263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263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263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263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263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263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263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263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263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263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263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263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263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263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263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263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263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263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263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263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263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263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263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263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263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263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263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263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263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263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263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263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263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263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263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263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263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263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263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263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263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263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263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263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263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263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263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263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263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263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263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263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263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263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2022-04-20T17:41:39Z</dcterms:modified>
</cp:coreProperties>
</file>